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7526775e1216a0f8/Plocha/nabidky kros/"/>
    </mc:Choice>
  </mc:AlternateContent>
  <xr:revisionPtr revIDLastSave="0" documentId="11_463E5AF29388C5A6F5037FB193AC7CE18A944081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kapitulace stavby" sheetId="1" r:id="rId1"/>
    <sheet name="2023_01_LUS713 - oprava b..." sheetId="2" r:id="rId2"/>
  </sheets>
  <definedNames>
    <definedName name="_xlnm._FilterDatabase" localSheetId="1" hidden="1">'2023_01_LUS713 - oprava b...'!$C$99:$K$545</definedName>
    <definedName name="_xlnm.Print_Titles" localSheetId="1">'2023_01_LUS713 - oprava b...'!$99:$99</definedName>
    <definedName name="_xlnm.Print_Titles" localSheetId="0">'Rekapitulace stavby'!$52:$52</definedName>
    <definedName name="_xlnm.Print_Area" localSheetId="1">'2023_01_LUS713 - oprava b...'!$C$89:$J$545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 s="1"/>
  <c r="J33" i="2"/>
  <c r="AX55" i="1" s="1"/>
  <c r="BI543" i="2"/>
  <c r="BG543" i="2"/>
  <c r="BF543" i="2"/>
  <c r="BE543" i="2"/>
  <c r="T543" i="2"/>
  <c r="T542" i="2" s="1"/>
  <c r="R543" i="2"/>
  <c r="R542" i="2" s="1"/>
  <c r="P543" i="2"/>
  <c r="P542" i="2"/>
  <c r="BI539" i="2"/>
  <c r="BG539" i="2"/>
  <c r="BF539" i="2"/>
  <c r="BE539" i="2"/>
  <c r="T539" i="2"/>
  <c r="T538" i="2" s="1"/>
  <c r="R539" i="2"/>
  <c r="R538" i="2"/>
  <c r="P539" i="2"/>
  <c r="P538" i="2"/>
  <c r="BI535" i="2"/>
  <c r="BG535" i="2"/>
  <c r="BF535" i="2"/>
  <c r="BE535" i="2"/>
  <c r="T535" i="2"/>
  <c r="T534" i="2"/>
  <c r="R535" i="2"/>
  <c r="R534" i="2"/>
  <c r="P535" i="2"/>
  <c r="P534" i="2" s="1"/>
  <c r="BI531" i="2"/>
  <c r="BG531" i="2"/>
  <c r="BF531" i="2"/>
  <c r="BE531" i="2"/>
  <c r="T531" i="2"/>
  <c r="T530" i="2"/>
  <c r="R531" i="2"/>
  <c r="R530" i="2" s="1"/>
  <c r="P531" i="2"/>
  <c r="P530" i="2" s="1"/>
  <c r="BI527" i="2"/>
  <c r="BG527" i="2"/>
  <c r="BF527" i="2"/>
  <c r="BE527" i="2"/>
  <c r="T527" i="2"/>
  <c r="R527" i="2"/>
  <c r="P527" i="2"/>
  <c r="BI524" i="2"/>
  <c r="BG524" i="2"/>
  <c r="BF524" i="2"/>
  <c r="BE524" i="2"/>
  <c r="T524" i="2"/>
  <c r="R524" i="2"/>
  <c r="P524" i="2"/>
  <c r="BI520" i="2"/>
  <c r="BG520" i="2"/>
  <c r="BF520" i="2"/>
  <c r="BE520" i="2"/>
  <c r="T520" i="2"/>
  <c r="T519" i="2"/>
  <c r="R520" i="2"/>
  <c r="R519" i="2" s="1"/>
  <c r="P520" i="2"/>
  <c r="P519" i="2" s="1"/>
  <c r="BI515" i="2"/>
  <c r="BG515" i="2"/>
  <c r="BF515" i="2"/>
  <c r="BE515" i="2"/>
  <c r="T515" i="2"/>
  <c r="T514" i="2" s="1"/>
  <c r="R515" i="2"/>
  <c r="R514" i="2" s="1"/>
  <c r="P515" i="2"/>
  <c r="P514" i="2"/>
  <c r="BI511" i="2"/>
  <c r="BG511" i="2"/>
  <c r="BF511" i="2"/>
  <c r="BE511" i="2"/>
  <c r="T511" i="2"/>
  <c r="R511" i="2"/>
  <c r="P511" i="2"/>
  <c r="BI508" i="2"/>
  <c r="BG508" i="2"/>
  <c r="BF508" i="2"/>
  <c r="BE508" i="2"/>
  <c r="T508" i="2"/>
  <c r="R508" i="2"/>
  <c r="P508" i="2"/>
  <c r="BI503" i="2"/>
  <c r="BG503" i="2"/>
  <c r="BF503" i="2"/>
  <c r="BE503" i="2"/>
  <c r="T503" i="2"/>
  <c r="R503" i="2"/>
  <c r="P503" i="2"/>
  <c r="BI500" i="2"/>
  <c r="BG500" i="2"/>
  <c r="BF500" i="2"/>
  <c r="BE500" i="2"/>
  <c r="T500" i="2"/>
  <c r="R500" i="2"/>
  <c r="P500" i="2"/>
  <c r="BI497" i="2"/>
  <c r="BG497" i="2"/>
  <c r="BF497" i="2"/>
  <c r="BE497" i="2"/>
  <c r="T497" i="2"/>
  <c r="R497" i="2"/>
  <c r="P497" i="2"/>
  <c r="BI495" i="2"/>
  <c r="BG495" i="2"/>
  <c r="BF495" i="2"/>
  <c r="BE495" i="2"/>
  <c r="T495" i="2"/>
  <c r="R495" i="2"/>
  <c r="P495" i="2"/>
  <c r="BI492" i="2"/>
  <c r="BG492" i="2"/>
  <c r="BF492" i="2"/>
  <c r="BE492" i="2"/>
  <c r="T492" i="2"/>
  <c r="R492" i="2"/>
  <c r="P492" i="2"/>
  <c r="BI489" i="2"/>
  <c r="BG489" i="2"/>
  <c r="BF489" i="2"/>
  <c r="BE489" i="2"/>
  <c r="T489" i="2"/>
  <c r="R489" i="2"/>
  <c r="P489" i="2"/>
  <c r="BI486" i="2"/>
  <c r="BG486" i="2"/>
  <c r="BF486" i="2"/>
  <c r="BE486" i="2"/>
  <c r="T486" i="2"/>
  <c r="R486" i="2"/>
  <c r="P486" i="2"/>
  <c r="BI483" i="2"/>
  <c r="BG483" i="2"/>
  <c r="BF483" i="2"/>
  <c r="BE483" i="2"/>
  <c r="T483" i="2"/>
  <c r="R483" i="2"/>
  <c r="P483" i="2"/>
  <c r="BI480" i="2"/>
  <c r="BG480" i="2"/>
  <c r="BF480" i="2"/>
  <c r="BE480" i="2"/>
  <c r="T480" i="2"/>
  <c r="R480" i="2"/>
  <c r="P480" i="2"/>
  <c r="BI477" i="2"/>
  <c r="BG477" i="2"/>
  <c r="BF477" i="2"/>
  <c r="BE477" i="2"/>
  <c r="T477" i="2"/>
  <c r="R477" i="2"/>
  <c r="P477" i="2"/>
  <c r="BI474" i="2"/>
  <c r="BG474" i="2"/>
  <c r="BF474" i="2"/>
  <c r="BE474" i="2"/>
  <c r="T474" i="2"/>
  <c r="R474" i="2"/>
  <c r="P474" i="2"/>
  <c r="BI471" i="2"/>
  <c r="BG471" i="2"/>
  <c r="BF471" i="2"/>
  <c r="BE471" i="2"/>
  <c r="T471" i="2"/>
  <c r="R471" i="2"/>
  <c r="P471" i="2"/>
  <c r="BI468" i="2"/>
  <c r="BG468" i="2"/>
  <c r="BF468" i="2"/>
  <c r="BE468" i="2"/>
  <c r="T468" i="2"/>
  <c r="R468" i="2"/>
  <c r="P468" i="2"/>
  <c r="BI465" i="2"/>
  <c r="BG465" i="2"/>
  <c r="BF465" i="2"/>
  <c r="BE465" i="2"/>
  <c r="T465" i="2"/>
  <c r="R465" i="2"/>
  <c r="P465" i="2"/>
  <c r="BI463" i="2"/>
  <c r="BG463" i="2"/>
  <c r="BF463" i="2"/>
  <c r="BE463" i="2"/>
  <c r="T463" i="2"/>
  <c r="R463" i="2"/>
  <c r="P463" i="2"/>
  <c r="BI461" i="2"/>
  <c r="BG461" i="2"/>
  <c r="BF461" i="2"/>
  <c r="BE461" i="2"/>
  <c r="T461" i="2"/>
  <c r="R461" i="2"/>
  <c r="P461" i="2"/>
  <c r="BI458" i="2"/>
  <c r="BG458" i="2"/>
  <c r="BF458" i="2"/>
  <c r="BE458" i="2"/>
  <c r="T458" i="2"/>
  <c r="R458" i="2"/>
  <c r="P458" i="2"/>
  <c r="BI455" i="2"/>
  <c r="BG455" i="2"/>
  <c r="BF455" i="2"/>
  <c r="BE455" i="2"/>
  <c r="T455" i="2"/>
  <c r="R455" i="2"/>
  <c r="P455" i="2"/>
  <c r="BI452" i="2"/>
  <c r="BG452" i="2"/>
  <c r="BF452" i="2"/>
  <c r="BE452" i="2"/>
  <c r="T452" i="2"/>
  <c r="R452" i="2"/>
  <c r="P452" i="2"/>
  <c r="BI449" i="2"/>
  <c r="BG449" i="2"/>
  <c r="BF449" i="2"/>
  <c r="BE449" i="2"/>
  <c r="T449" i="2"/>
  <c r="R449" i="2"/>
  <c r="P449" i="2"/>
  <c r="BI446" i="2"/>
  <c r="BG446" i="2"/>
  <c r="BF446" i="2"/>
  <c r="BE446" i="2"/>
  <c r="T446" i="2"/>
  <c r="R446" i="2"/>
  <c r="P446" i="2"/>
  <c r="BI443" i="2"/>
  <c r="BG443" i="2"/>
  <c r="BF443" i="2"/>
  <c r="BE443" i="2"/>
  <c r="T443" i="2"/>
  <c r="R443" i="2"/>
  <c r="P443" i="2"/>
  <c r="BI440" i="2"/>
  <c r="BG440" i="2"/>
  <c r="BF440" i="2"/>
  <c r="BE440" i="2"/>
  <c r="T440" i="2"/>
  <c r="R440" i="2"/>
  <c r="P440" i="2"/>
  <c r="BI437" i="2"/>
  <c r="BG437" i="2"/>
  <c r="BF437" i="2"/>
  <c r="BE437" i="2"/>
  <c r="T437" i="2"/>
  <c r="R437" i="2"/>
  <c r="P437" i="2"/>
  <c r="BI434" i="2"/>
  <c r="BG434" i="2"/>
  <c r="BF434" i="2"/>
  <c r="BE434" i="2"/>
  <c r="T434" i="2"/>
  <c r="R434" i="2"/>
  <c r="P434" i="2"/>
  <c r="BI431" i="2"/>
  <c r="BG431" i="2"/>
  <c r="BF431" i="2"/>
  <c r="BE431" i="2"/>
  <c r="T431" i="2"/>
  <c r="R431" i="2"/>
  <c r="P431" i="2"/>
  <c r="BI428" i="2"/>
  <c r="BG428" i="2"/>
  <c r="BF428" i="2"/>
  <c r="BE428" i="2"/>
  <c r="T428" i="2"/>
  <c r="R428" i="2"/>
  <c r="P428" i="2"/>
  <c r="BI425" i="2"/>
  <c r="BG425" i="2"/>
  <c r="BF425" i="2"/>
  <c r="BE425" i="2"/>
  <c r="T425" i="2"/>
  <c r="R425" i="2"/>
  <c r="P425" i="2"/>
  <c r="BI422" i="2"/>
  <c r="BG422" i="2"/>
  <c r="BF422" i="2"/>
  <c r="BE422" i="2"/>
  <c r="T422" i="2"/>
  <c r="R422" i="2"/>
  <c r="P422" i="2"/>
  <c r="BI419" i="2"/>
  <c r="BG419" i="2"/>
  <c r="BF419" i="2"/>
  <c r="BE419" i="2"/>
  <c r="T419" i="2"/>
  <c r="R419" i="2"/>
  <c r="P419" i="2"/>
  <c r="BI417" i="2"/>
  <c r="BG417" i="2"/>
  <c r="BF417" i="2"/>
  <c r="BE417" i="2"/>
  <c r="T417" i="2"/>
  <c r="R417" i="2"/>
  <c r="P417" i="2"/>
  <c r="BI415" i="2"/>
  <c r="BG415" i="2"/>
  <c r="BF415" i="2"/>
  <c r="BE415" i="2"/>
  <c r="T415" i="2"/>
  <c r="R415" i="2"/>
  <c r="P415" i="2"/>
  <c r="BI412" i="2"/>
  <c r="BG412" i="2"/>
  <c r="BF412" i="2"/>
  <c r="BE412" i="2"/>
  <c r="T412" i="2"/>
  <c r="R412" i="2"/>
  <c r="P412" i="2"/>
  <c r="BI409" i="2"/>
  <c r="BG409" i="2"/>
  <c r="BF409" i="2"/>
  <c r="BE409" i="2"/>
  <c r="T409" i="2"/>
  <c r="R409" i="2"/>
  <c r="P409" i="2"/>
  <c r="BI406" i="2"/>
  <c r="BG406" i="2"/>
  <c r="BF406" i="2"/>
  <c r="BE406" i="2"/>
  <c r="T406" i="2"/>
  <c r="R406" i="2"/>
  <c r="P406" i="2"/>
  <c r="BI403" i="2"/>
  <c r="BG403" i="2"/>
  <c r="BF403" i="2"/>
  <c r="BE403" i="2"/>
  <c r="T403" i="2"/>
  <c r="R403" i="2"/>
  <c r="P403" i="2"/>
  <c r="BI400" i="2"/>
  <c r="BG400" i="2"/>
  <c r="BF400" i="2"/>
  <c r="BE400" i="2"/>
  <c r="T400" i="2"/>
  <c r="R400" i="2"/>
  <c r="P400" i="2"/>
  <c r="BI397" i="2"/>
  <c r="BG397" i="2"/>
  <c r="BF397" i="2"/>
  <c r="BE397" i="2"/>
  <c r="T397" i="2"/>
  <c r="R397" i="2"/>
  <c r="P397" i="2"/>
  <c r="BI394" i="2"/>
  <c r="BG394" i="2"/>
  <c r="BF394" i="2"/>
  <c r="BE394" i="2"/>
  <c r="T394" i="2"/>
  <c r="R394" i="2"/>
  <c r="P394" i="2"/>
  <c r="BI391" i="2"/>
  <c r="BG391" i="2"/>
  <c r="BF391" i="2"/>
  <c r="BE391" i="2"/>
  <c r="T391" i="2"/>
  <c r="R391" i="2"/>
  <c r="P391" i="2"/>
  <c r="BI386" i="2"/>
  <c r="BG386" i="2"/>
  <c r="BF386" i="2"/>
  <c r="BE386" i="2"/>
  <c r="T386" i="2"/>
  <c r="R386" i="2"/>
  <c r="P386" i="2"/>
  <c r="BI383" i="2"/>
  <c r="BG383" i="2"/>
  <c r="BF383" i="2"/>
  <c r="BE383" i="2"/>
  <c r="T383" i="2"/>
  <c r="R383" i="2"/>
  <c r="P383" i="2"/>
  <c r="BI380" i="2"/>
  <c r="BG380" i="2"/>
  <c r="BF380" i="2"/>
  <c r="BE380" i="2"/>
  <c r="T380" i="2"/>
  <c r="R380" i="2"/>
  <c r="P380" i="2"/>
  <c r="BI377" i="2"/>
  <c r="BG377" i="2"/>
  <c r="BF377" i="2"/>
  <c r="BE377" i="2"/>
  <c r="T377" i="2"/>
  <c r="R377" i="2"/>
  <c r="P377" i="2"/>
  <c r="BI374" i="2"/>
  <c r="BG374" i="2"/>
  <c r="BF374" i="2"/>
  <c r="BE374" i="2"/>
  <c r="T374" i="2"/>
  <c r="R374" i="2"/>
  <c r="P374" i="2"/>
  <c r="BI372" i="2"/>
  <c r="BG372" i="2"/>
  <c r="BF372" i="2"/>
  <c r="BE372" i="2"/>
  <c r="T372" i="2"/>
  <c r="R372" i="2"/>
  <c r="P372" i="2"/>
  <c r="BI370" i="2"/>
  <c r="BG370" i="2"/>
  <c r="BF370" i="2"/>
  <c r="BE370" i="2"/>
  <c r="T370" i="2"/>
  <c r="R370" i="2"/>
  <c r="P370" i="2"/>
  <c r="BI367" i="2"/>
  <c r="BG367" i="2"/>
  <c r="BF367" i="2"/>
  <c r="BE367" i="2"/>
  <c r="T367" i="2"/>
  <c r="R367" i="2"/>
  <c r="P367" i="2"/>
  <c r="BI364" i="2"/>
  <c r="BG364" i="2"/>
  <c r="BF364" i="2"/>
  <c r="BE364" i="2"/>
  <c r="T364" i="2"/>
  <c r="R364" i="2"/>
  <c r="P364" i="2"/>
  <c r="BI361" i="2"/>
  <c r="BG361" i="2"/>
  <c r="BF361" i="2"/>
  <c r="BE361" i="2"/>
  <c r="T361" i="2"/>
  <c r="R361" i="2"/>
  <c r="P361" i="2"/>
  <c r="BI358" i="2"/>
  <c r="BG358" i="2"/>
  <c r="BF358" i="2"/>
  <c r="BE358" i="2"/>
  <c r="T358" i="2"/>
  <c r="R358" i="2"/>
  <c r="P358" i="2"/>
  <c r="BI355" i="2"/>
  <c r="BG355" i="2"/>
  <c r="BF355" i="2"/>
  <c r="BE355" i="2"/>
  <c r="T355" i="2"/>
  <c r="R355" i="2"/>
  <c r="P355" i="2"/>
  <c r="BI352" i="2"/>
  <c r="BG352" i="2"/>
  <c r="BF352" i="2"/>
  <c r="BE352" i="2"/>
  <c r="T352" i="2"/>
  <c r="R352" i="2"/>
  <c r="P352" i="2"/>
  <c r="BI349" i="2"/>
  <c r="BG349" i="2"/>
  <c r="BF349" i="2"/>
  <c r="BE349" i="2"/>
  <c r="T349" i="2"/>
  <c r="R349" i="2"/>
  <c r="P349" i="2"/>
  <c r="BI347" i="2"/>
  <c r="BG347" i="2"/>
  <c r="BF347" i="2"/>
  <c r="BE347" i="2"/>
  <c r="T347" i="2"/>
  <c r="R347" i="2"/>
  <c r="P347" i="2"/>
  <c r="BI345" i="2"/>
  <c r="BG345" i="2"/>
  <c r="BF345" i="2"/>
  <c r="BE345" i="2"/>
  <c r="T345" i="2"/>
  <c r="R345" i="2"/>
  <c r="P345" i="2"/>
  <c r="BI343" i="2"/>
  <c r="BG343" i="2"/>
  <c r="BF343" i="2"/>
  <c r="BE343" i="2"/>
  <c r="T343" i="2"/>
  <c r="R343" i="2"/>
  <c r="P343" i="2"/>
  <c r="BI341" i="2"/>
  <c r="BG341" i="2"/>
  <c r="BF341" i="2"/>
  <c r="BE341" i="2"/>
  <c r="T341" i="2"/>
  <c r="R341" i="2"/>
  <c r="P341" i="2"/>
  <c r="BI339" i="2"/>
  <c r="BG339" i="2"/>
  <c r="BF339" i="2"/>
  <c r="BE339" i="2"/>
  <c r="T339" i="2"/>
  <c r="R339" i="2"/>
  <c r="P339" i="2"/>
  <c r="BI337" i="2"/>
  <c r="BG337" i="2"/>
  <c r="BF337" i="2"/>
  <c r="BE337" i="2"/>
  <c r="T337" i="2"/>
  <c r="R337" i="2"/>
  <c r="P337" i="2"/>
  <c r="BI335" i="2"/>
  <c r="BG335" i="2"/>
  <c r="BF335" i="2"/>
  <c r="BE335" i="2"/>
  <c r="T335" i="2"/>
  <c r="R335" i="2"/>
  <c r="P335" i="2"/>
  <c r="BI333" i="2"/>
  <c r="BG333" i="2"/>
  <c r="BF333" i="2"/>
  <c r="BE333" i="2"/>
  <c r="T333" i="2"/>
  <c r="R333" i="2"/>
  <c r="P333" i="2"/>
  <c r="BI331" i="2"/>
  <c r="BG331" i="2"/>
  <c r="BF331" i="2"/>
  <c r="BE331" i="2"/>
  <c r="T331" i="2"/>
  <c r="R331" i="2"/>
  <c r="P331" i="2"/>
  <c r="BI329" i="2"/>
  <c r="BG329" i="2"/>
  <c r="BF329" i="2"/>
  <c r="BE329" i="2"/>
  <c r="T329" i="2"/>
  <c r="R329" i="2"/>
  <c r="P329" i="2"/>
  <c r="BI327" i="2"/>
  <c r="BG327" i="2"/>
  <c r="BF327" i="2"/>
  <c r="BE327" i="2"/>
  <c r="T327" i="2"/>
  <c r="R327" i="2"/>
  <c r="P327" i="2"/>
  <c r="BI324" i="2"/>
  <c r="BG324" i="2"/>
  <c r="BF324" i="2"/>
  <c r="BE324" i="2"/>
  <c r="T324" i="2"/>
  <c r="R324" i="2"/>
  <c r="P324" i="2"/>
  <c r="BI321" i="2"/>
  <c r="BG321" i="2"/>
  <c r="BF321" i="2"/>
  <c r="BE321" i="2"/>
  <c r="T321" i="2"/>
  <c r="R321" i="2"/>
  <c r="P321" i="2"/>
  <c r="BI318" i="2"/>
  <c r="BG318" i="2"/>
  <c r="BF318" i="2"/>
  <c r="BE318" i="2"/>
  <c r="T318" i="2"/>
  <c r="R318" i="2"/>
  <c r="P318" i="2"/>
  <c r="BI315" i="2"/>
  <c r="BG315" i="2"/>
  <c r="BF315" i="2"/>
  <c r="BE315" i="2"/>
  <c r="T315" i="2"/>
  <c r="R315" i="2"/>
  <c r="P315" i="2"/>
  <c r="BI312" i="2"/>
  <c r="BG312" i="2"/>
  <c r="BF312" i="2"/>
  <c r="BE312" i="2"/>
  <c r="T312" i="2"/>
  <c r="R312" i="2"/>
  <c r="P312" i="2"/>
  <c r="BI309" i="2"/>
  <c r="BG309" i="2"/>
  <c r="BF309" i="2"/>
  <c r="BE309" i="2"/>
  <c r="T309" i="2"/>
  <c r="R309" i="2"/>
  <c r="P309" i="2"/>
  <c r="BI306" i="2"/>
  <c r="BG306" i="2"/>
  <c r="BF306" i="2"/>
  <c r="BE306" i="2"/>
  <c r="T306" i="2"/>
  <c r="R306" i="2"/>
  <c r="P306" i="2"/>
  <c r="BI303" i="2"/>
  <c r="BG303" i="2"/>
  <c r="BF303" i="2"/>
  <c r="BE303" i="2"/>
  <c r="T303" i="2"/>
  <c r="R303" i="2"/>
  <c r="P303" i="2"/>
  <c r="BI300" i="2"/>
  <c r="BG300" i="2"/>
  <c r="BF300" i="2"/>
  <c r="BE300" i="2"/>
  <c r="T300" i="2"/>
  <c r="R300" i="2"/>
  <c r="P300" i="2"/>
  <c r="BI297" i="2"/>
  <c r="BG297" i="2"/>
  <c r="BF297" i="2"/>
  <c r="BE297" i="2"/>
  <c r="T297" i="2"/>
  <c r="R297" i="2"/>
  <c r="P297" i="2"/>
  <c r="BI294" i="2"/>
  <c r="BG294" i="2"/>
  <c r="BF294" i="2"/>
  <c r="BE294" i="2"/>
  <c r="T294" i="2"/>
  <c r="R294" i="2"/>
  <c r="P294" i="2"/>
  <c r="BI291" i="2"/>
  <c r="BG291" i="2"/>
  <c r="BF291" i="2"/>
  <c r="BE291" i="2"/>
  <c r="T291" i="2"/>
  <c r="R291" i="2"/>
  <c r="P291" i="2"/>
  <c r="BI289" i="2"/>
  <c r="BG289" i="2"/>
  <c r="BF289" i="2"/>
  <c r="BE289" i="2"/>
  <c r="T289" i="2"/>
  <c r="R289" i="2"/>
  <c r="P289" i="2"/>
  <c r="BI287" i="2"/>
  <c r="BG287" i="2"/>
  <c r="BF287" i="2"/>
  <c r="BE287" i="2"/>
  <c r="T287" i="2"/>
  <c r="R287" i="2"/>
  <c r="P287" i="2"/>
  <c r="BI285" i="2"/>
  <c r="BG285" i="2"/>
  <c r="BF285" i="2"/>
  <c r="BE285" i="2"/>
  <c r="T285" i="2"/>
  <c r="R285" i="2"/>
  <c r="P285" i="2"/>
  <c r="BI283" i="2"/>
  <c r="BG283" i="2"/>
  <c r="BF283" i="2"/>
  <c r="BE283" i="2"/>
  <c r="T283" i="2"/>
  <c r="R283" i="2"/>
  <c r="P283" i="2"/>
  <c r="BI281" i="2"/>
  <c r="BG281" i="2"/>
  <c r="BF281" i="2"/>
  <c r="BE281" i="2"/>
  <c r="T281" i="2"/>
  <c r="R281" i="2"/>
  <c r="P281" i="2"/>
  <c r="BI279" i="2"/>
  <c r="BG279" i="2"/>
  <c r="BF279" i="2"/>
  <c r="BE279" i="2"/>
  <c r="T279" i="2"/>
  <c r="R279" i="2"/>
  <c r="P279" i="2"/>
  <c r="BI277" i="2"/>
  <c r="BG277" i="2"/>
  <c r="BF277" i="2"/>
  <c r="BE277" i="2"/>
  <c r="T277" i="2"/>
  <c r="R277" i="2"/>
  <c r="P277" i="2"/>
  <c r="BI275" i="2"/>
  <c r="BG275" i="2"/>
  <c r="BF275" i="2"/>
  <c r="BE275" i="2"/>
  <c r="T275" i="2"/>
  <c r="R275" i="2"/>
  <c r="P275" i="2"/>
  <c r="BI273" i="2"/>
  <c r="BG273" i="2"/>
  <c r="BF273" i="2"/>
  <c r="BE273" i="2"/>
  <c r="T273" i="2"/>
  <c r="R273" i="2"/>
  <c r="P273" i="2"/>
  <c r="BI271" i="2"/>
  <c r="BG271" i="2"/>
  <c r="BF271" i="2"/>
  <c r="BE271" i="2"/>
  <c r="T271" i="2"/>
  <c r="R271" i="2"/>
  <c r="P271" i="2"/>
  <c r="BI269" i="2"/>
  <c r="BG269" i="2"/>
  <c r="BF269" i="2"/>
  <c r="BE269" i="2"/>
  <c r="T269" i="2"/>
  <c r="R269" i="2"/>
  <c r="P269" i="2"/>
  <c r="BI267" i="2"/>
  <c r="BG267" i="2"/>
  <c r="BF267" i="2"/>
  <c r="BE267" i="2"/>
  <c r="T267" i="2"/>
  <c r="R267" i="2"/>
  <c r="P267" i="2"/>
  <c r="BI265" i="2"/>
  <c r="BG265" i="2"/>
  <c r="BF265" i="2"/>
  <c r="BE265" i="2"/>
  <c r="T265" i="2"/>
  <c r="R265" i="2"/>
  <c r="P265" i="2"/>
  <c r="BI262" i="2"/>
  <c r="BG262" i="2"/>
  <c r="BF262" i="2"/>
  <c r="BE262" i="2"/>
  <c r="T262" i="2"/>
  <c r="R262" i="2"/>
  <c r="P262" i="2"/>
  <c r="BI259" i="2"/>
  <c r="BG259" i="2"/>
  <c r="BF259" i="2"/>
  <c r="BE259" i="2"/>
  <c r="T259" i="2"/>
  <c r="R259" i="2"/>
  <c r="P259" i="2"/>
  <c r="BI256" i="2"/>
  <c r="BG256" i="2"/>
  <c r="BF256" i="2"/>
  <c r="BE256" i="2"/>
  <c r="T256" i="2"/>
  <c r="R256" i="2"/>
  <c r="P256" i="2"/>
  <c r="BI253" i="2"/>
  <c r="BG253" i="2"/>
  <c r="BF253" i="2"/>
  <c r="BE253" i="2"/>
  <c r="T253" i="2"/>
  <c r="R253" i="2"/>
  <c r="P253" i="2"/>
  <c r="BI250" i="2"/>
  <c r="BG250" i="2"/>
  <c r="BF250" i="2"/>
  <c r="BE250" i="2"/>
  <c r="T250" i="2"/>
  <c r="R250" i="2"/>
  <c r="P250" i="2"/>
  <c r="BI247" i="2"/>
  <c r="BG247" i="2"/>
  <c r="BF247" i="2"/>
  <c r="BE247" i="2"/>
  <c r="T247" i="2"/>
  <c r="R247" i="2"/>
  <c r="P247" i="2"/>
  <c r="BI244" i="2"/>
  <c r="BG244" i="2"/>
  <c r="BF244" i="2"/>
  <c r="BE244" i="2"/>
  <c r="T244" i="2"/>
  <c r="R244" i="2"/>
  <c r="P244" i="2"/>
  <c r="BI241" i="2"/>
  <c r="BG241" i="2"/>
  <c r="BF241" i="2"/>
  <c r="BE241" i="2"/>
  <c r="T241" i="2"/>
  <c r="R241" i="2"/>
  <c r="P241" i="2"/>
  <c r="BI238" i="2"/>
  <c r="BG238" i="2"/>
  <c r="BF238" i="2"/>
  <c r="BE238" i="2"/>
  <c r="T238" i="2"/>
  <c r="R238" i="2"/>
  <c r="P238" i="2"/>
  <c r="BI235" i="2"/>
  <c r="BG235" i="2"/>
  <c r="BF235" i="2"/>
  <c r="BE235" i="2"/>
  <c r="T235" i="2"/>
  <c r="R235" i="2"/>
  <c r="P235" i="2"/>
  <c r="BI233" i="2"/>
  <c r="BG233" i="2"/>
  <c r="BF233" i="2"/>
  <c r="BE233" i="2"/>
  <c r="T233" i="2"/>
  <c r="R233" i="2"/>
  <c r="P233" i="2"/>
  <c r="BI231" i="2"/>
  <c r="BG231" i="2"/>
  <c r="BF231" i="2"/>
  <c r="BE231" i="2"/>
  <c r="T231" i="2"/>
  <c r="R231" i="2"/>
  <c r="P231" i="2"/>
  <c r="BI228" i="2"/>
  <c r="BG228" i="2"/>
  <c r="BF228" i="2"/>
  <c r="BE228" i="2"/>
  <c r="T228" i="2"/>
  <c r="R228" i="2"/>
  <c r="P228" i="2"/>
  <c r="BI225" i="2"/>
  <c r="BG225" i="2"/>
  <c r="BF225" i="2"/>
  <c r="BE225" i="2"/>
  <c r="T225" i="2"/>
  <c r="R225" i="2"/>
  <c r="P225" i="2"/>
  <c r="BI221" i="2"/>
  <c r="BG221" i="2"/>
  <c r="BF221" i="2"/>
  <c r="BE221" i="2"/>
  <c r="T221" i="2"/>
  <c r="R221" i="2"/>
  <c r="P221" i="2"/>
  <c r="BI218" i="2"/>
  <c r="BG218" i="2"/>
  <c r="BF218" i="2"/>
  <c r="BE218" i="2"/>
  <c r="T218" i="2"/>
  <c r="R218" i="2"/>
  <c r="P218" i="2"/>
  <c r="BI215" i="2"/>
  <c r="BG215" i="2"/>
  <c r="BF215" i="2"/>
  <c r="BE215" i="2"/>
  <c r="T215" i="2"/>
  <c r="R215" i="2"/>
  <c r="P215" i="2"/>
  <c r="BI213" i="2"/>
  <c r="BG213" i="2"/>
  <c r="BF213" i="2"/>
  <c r="BE213" i="2"/>
  <c r="T213" i="2"/>
  <c r="R213" i="2"/>
  <c r="P213" i="2"/>
  <c r="BI211" i="2"/>
  <c r="BG211" i="2"/>
  <c r="BF211" i="2"/>
  <c r="BE211" i="2"/>
  <c r="T211" i="2"/>
  <c r="R211" i="2"/>
  <c r="P211" i="2"/>
  <c r="BI209" i="2"/>
  <c r="BG209" i="2"/>
  <c r="BF209" i="2"/>
  <c r="BE209" i="2"/>
  <c r="T209" i="2"/>
  <c r="R209" i="2"/>
  <c r="P209" i="2"/>
  <c r="BI207" i="2"/>
  <c r="BG207" i="2"/>
  <c r="BF207" i="2"/>
  <c r="BE207" i="2"/>
  <c r="T207" i="2"/>
  <c r="R207" i="2"/>
  <c r="P207" i="2"/>
  <c r="BI205" i="2"/>
  <c r="BG205" i="2"/>
  <c r="BF205" i="2"/>
  <c r="BE205" i="2"/>
  <c r="T205" i="2"/>
  <c r="R205" i="2"/>
  <c r="P205" i="2"/>
  <c r="BI203" i="2"/>
  <c r="BG203" i="2"/>
  <c r="BF203" i="2"/>
  <c r="BE203" i="2"/>
  <c r="T203" i="2"/>
  <c r="R203" i="2"/>
  <c r="P203" i="2"/>
  <c r="BI201" i="2"/>
  <c r="BG201" i="2"/>
  <c r="BF201" i="2"/>
  <c r="BE201" i="2"/>
  <c r="T201" i="2"/>
  <c r="R201" i="2"/>
  <c r="P201" i="2"/>
  <c r="BI199" i="2"/>
  <c r="BG199" i="2"/>
  <c r="BF199" i="2"/>
  <c r="BE199" i="2"/>
  <c r="T199" i="2"/>
  <c r="R199" i="2"/>
  <c r="P199" i="2"/>
  <c r="BI197" i="2"/>
  <c r="BG197" i="2"/>
  <c r="BF197" i="2"/>
  <c r="BE197" i="2"/>
  <c r="T197" i="2"/>
  <c r="R197" i="2"/>
  <c r="P197" i="2"/>
  <c r="BI195" i="2"/>
  <c r="BG195" i="2"/>
  <c r="BF195" i="2"/>
  <c r="BE195" i="2"/>
  <c r="T195" i="2"/>
  <c r="R195" i="2"/>
  <c r="P195" i="2"/>
  <c r="BI193" i="2"/>
  <c r="BG193" i="2"/>
  <c r="BF193" i="2"/>
  <c r="BE193" i="2"/>
  <c r="T193" i="2"/>
  <c r="R193" i="2"/>
  <c r="P193" i="2"/>
  <c r="BI190" i="2"/>
  <c r="BG190" i="2"/>
  <c r="BF190" i="2"/>
  <c r="BE190" i="2"/>
  <c r="T190" i="2"/>
  <c r="R190" i="2"/>
  <c r="P190" i="2"/>
  <c r="BI187" i="2"/>
  <c r="BG187" i="2"/>
  <c r="BF187" i="2"/>
  <c r="BE187" i="2"/>
  <c r="T187" i="2"/>
  <c r="R187" i="2"/>
  <c r="P187" i="2"/>
  <c r="BI184" i="2"/>
  <c r="BG184" i="2"/>
  <c r="BF184" i="2"/>
  <c r="BE184" i="2"/>
  <c r="T184" i="2"/>
  <c r="R184" i="2"/>
  <c r="P184" i="2"/>
  <c r="BI181" i="2"/>
  <c r="BG181" i="2"/>
  <c r="BF181" i="2"/>
  <c r="BE181" i="2"/>
  <c r="T181" i="2"/>
  <c r="R181" i="2"/>
  <c r="P181" i="2"/>
  <c r="BI178" i="2"/>
  <c r="BG178" i="2"/>
  <c r="BF178" i="2"/>
  <c r="BE178" i="2"/>
  <c r="T178" i="2"/>
  <c r="R178" i="2"/>
  <c r="P178" i="2"/>
  <c r="BI175" i="2"/>
  <c r="BG175" i="2"/>
  <c r="BF175" i="2"/>
  <c r="BE175" i="2"/>
  <c r="T175" i="2"/>
  <c r="R175" i="2"/>
  <c r="P175" i="2"/>
  <c r="BI172" i="2"/>
  <c r="BG172" i="2"/>
  <c r="BF172" i="2"/>
  <c r="BE172" i="2"/>
  <c r="T172" i="2"/>
  <c r="R172" i="2"/>
  <c r="P172" i="2"/>
  <c r="BI169" i="2"/>
  <c r="BG169" i="2"/>
  <c r="BF169" i="2"/>
  <c r="BE169" i="2"/>
  <c r="T169" i="2"/>
  <c r="R169" i="2"/>
  <c r="P169" i="2"/>
  <c r="BI166" i="2"/>
  <c r="BG166" i="2"/>
  <c r="BF166" i="2"/>
  <c r="BE166" i="2"/>
  <c r="T166" i="2"/>
  <c r="R166" i="2"/>
  <c r="P166" i="2"/>
  <c r="BI163" i="2"/>
  <c r="BG163" i="2"/>
  <c r="BF163" i="2"/>
  <c r="BE163" i="2"/>
  <c r="T163" i="2"/>
  <c r="R163" i="2"/>
  <c r="P163" i="2"/>
  <c r="BI160" i="2"/>
  <c r="BG160" i="2"/>
  <c r="BF160" i="2"/>
  <c r="BE160" i="2"/>
  <c r="T160" i="2"/>
  <c r="R160" i="2"/>
  <c r="P160" i="2"/>
  <c r="BI157" i="2"/>
  <c r="BG157" i="2"/>
  <c r="BF157" i="2"/>
  <c r="BE157" i="2"/>
  <c r="T157" i="2"/>
  <c r="T156" i="2" s="1"/>
  <c r="R157" i="2"/>
  <c r="R156" i="2"/>
  <c r="P157" i="2"/>
  <c r="P156" i="2" s="1"/>
  <c r="BI153" i="2"/>
  <c r="BG153" i="2"/>
  <c r="BF153" i="2"/>
  <c r="BE153" i="2"/>
  <c r="T153" i="2"/>
  <c r="R153" i="2"/>
  <c r="P153" i="2"/>
  <c r="BI151" i="2"/>
  <c r="BG151" i="2"/>
  <c r="BF151" i="2"/>
  <c r="BE151" i="2"/>
  <c r="T151" i="2"/>
  <c r="R151" i="2"/>
  <c r="P151" i="2"/>
  <c r="BI149" i="2"/>
  <c r="BG149" i="2"/>
  <c r="BF149" i="2"/>
  <c r="BE149" i="2"/>
  <c r="T149" i="2"/>
  <c r="R149" i="2"/>
  <c r="P149" i="2"/>
  <c r="BI147" i="2"/>
  <c r="BG147" i="2"/>
  <c r="BF147" i="2"/>
  <c r="BE147" i="2"/>
  <c r="T147" i="2"/>
  <c r="R147" i="2"/>
  <c r="P147" i="2"/>
  <c r="BI145" i="2"/>
  <c r="BG145" i="2"/>
  <c r="BF145" i="2"/>
  <c r="BE145" i="2"/>
  <c r="T145" i="2"/>
  <c r="R145" i="2"/>
  <c r="P145" i="2"/>
  <c r="BI143" i="2"/>
  <c r="BG143" i="2"/>
  <c r="BF143" i="2"/>
  <c r="BE143" i="2"/>
  <c r="T143" i="2"/>
  <c r="R143" i="2"/>
  <c r="P143" i="2"/>
  <c r="BI141" i="2"/>
  <c r="BG141" i="2"/>
  <c r="BF141" i="2"/>
  <c r="BE141" i="2"/>
  <c r="T141" i="2"/>
  <c r="R141" i="2"/>
  <c r="P141" i="2"/>
  <c r="BI139" i="2"/>
  <c r="BG139" i="2"/>
  <c r="BF139" i="2"/>
  <c r="BE139" i="2"/>
  <c r="T139" i="2"/>
  <c r="R139" i="2"/>
  <c r="P139" i="2"/>
  <c r="BI137" i="2"/>
  <c r="BG137" i="2"/>
  <c r="BF137" i="2"/>
  <c r="BE137" i="2"/>
  <c r="T137" i="2"/>
  <c r="R137" i="2"/>
  <c r="P137" i="2"/>
  <c r="BI135" i="2"/>
  <c r="BG135" i="2"/>
  <c r="BF135" i="2"/>
  <c r="BE135" i="2"/>
  <c r="T135" i="2"/>
  <c r="R135" i="2"/>
  <c r="P135" i="2"/>
  <c r="BI132" i="2"/>
  <c r="BG132" i="2"/>
  <c r="BF132" i="2"/>
  <c r="BE132" i="2"/>
  <c r="T132" i="2"/>
  <c r="R132" i="2"/>
  <c r="P132" i="2"/>
  <c r="BI129" i="2"/>
  <c r="BG129" i="2"/>
  <c r="BF129" i="2"/>
  <c r="BE129" i="2"/>
  <c r="T129" i="2"/>
  <c r="R129" i="2"/>
  <c r="P129" i="2"/>
  <c r="BI126" i="2"/>
  <c r="BG126" i="2"/>
  <c r="BF126" i="2"/>
  <c r="BE126" i="2"/>
  <c r="T126" i="2"/>
  <c r="R126" i="2"/>
  <c r="P126" i="2"/>
  <c r="BI123" i="2"/>
  <c r="BG123" i="2"/>
  <c r="BF123" i="2"/>
  <c r="BE123" i="2"/>
  <c r="T123" i="2"/>
  <c r="R123" i="2"/>
  <c r="P123" i="2"/>
  <c r="BI120" i="2"/>
  <c r="F35" i="2" s="1"/>
  <c r="BG120" i="2"/>
  <c r="BF120" i="2"/>
  <c r="BE120" i="2"/>
  <c r="T120" i="2"/>
  <c r="R120" i="2"/>
  <c r="P120" i="2"/>
  <c r="BI117" i="2"/>
  <c r="BG117" i="2"/>
  <c r="F33" i="2" s="1"/>
  <c r="BF117" i="2"/>
  <c r="BE117" i="2"/>
  <c r="T117" i="2"/>
  <c r="R117" i="2"/>
  <c r="P117" i="2"/>
  <c r="BI114" i="2"/>
  <c r="BG114" i="2"/>
  <c r="BF114" i="2"/>
  <c r="F32" i="2" s="1"/>
  <c r="BE114" i="2"/>
  <c r="T114" i="2"/>
  <c r="R114" i="2"/>
  <c r="P114" i="2"/>
  <c r="BI111" i="2"/>
  <c r="BG111" i="2"/>
  <c r="BF111" i="2"/>
  <c r="BE111" i="2"/>
  <c r="J31" i="2" s="1"/>
  <c r="T111" i="2"/>
  <c r="R111" i="2"/>
  <c r="P111" i="2"/>
  <c r="BI106" i="2"/>
  <c r="BG106" i="2"/>
  <c r="BF106" i="2"/>
  <c r="BE106" i="2"/>
  <c r="T106" i="2"/>
  <c r="R106" i="2"/>
  <c r="P106" i="2"/>
  <c r="BI103" i="2"/>
  <c r="BG103" i="2"/>
  <c r="BF103" i="2"/>
  <c r="BE103" i="2"/>
  <c r="T103" i="2"/>
  <c r="R103" i="2"/>
  <c r="P103" i="2"/>
  <c r="J97" i="2"/>
  <c r="F96" i="2"/>
  <c r="F94" i="2"/>
  <c r="E92" i="2"/>
  <c r="J51" i="2"/>
  <c r="F50" i="2"/>
  <c r="F48" i="2"/>
  <c r="E46" i="2"/>
  <c r="J19" i="2"/>
  <c r="E19" i="2"/>
  <c r="J96" i="2" s="1"/>
  <c r="J18" i="2"/>
  <c r="J16" i="2"/>
  <c r="E16" i="2"/>
  <c r="F97" i="2"/>
  <c r="J15" i="2"/>
  <c r="J10" i="2"/>
  <c r="J94" i="2"/>
  <c r="L50" i="1"/>
  <c r="AM50" i="1"/>
  <c r="AM49" i="1"/>
  <c r="L49" i="1"/>
  <c r="AM47" i="1"/>
  <c r="L47" i="1"/>
  <c r="L45" i="1"/>
  <c r="L44" i="1"/>
  <c r="BK535" i="2"/>
  <c r="BK531" i="2"/>
  <c r="BK520" i="2"/>
  <c r="J511" i="2"/>
  <c r="BK500" i="2"/>
  <c r="J495" i="2"/>
  <c r="BK486" i="2"/>
  <c r="BK477" i="2"/>
  <c r="J471" i="2"/>
  <c r="J461" i="2"/>
  <c r="J455" i="2"/>
  <c r="BK443" i="2"/>
  <c r="J437" i="2"/>
  <c r="BK425" i="2"/>
  <c r="BK415" i="2"/>
  <c r="J406" i="2"/>
  <c r="J397" i="2"/>
  <c r="J386" i="2"/>
  <c r="J374" i="2"/>
  <c r="J367" i="2"/>
  <c r="BK352" i="2"/>
  <c r="J345" i="2"/>
  <c r="BK337" i="2"/>
  <c r="BK331" i="2"/>
  <c r="J321" i="2"/>
  <c r="J306" i="2"/>
  <c r="BK289" i="2"/>
  <c r="J281" i="2"/>
  <c r="J275" i="2"/>
  <c r="BK262" i="2"/>
  <c r="BK253" i="2"/>
  <c r="BK241" i="2"/>
  <c r="BK228" i="2"/>
  <c r="J215" i="2"/>
  <c r="BK205" i="2"/>
  <c r="BK195" i="2"/>
  <c r="J187" i="2"/>
  <c r="BK175" i="2"/>
  <c r="BK163" i="2"/>
  <c r="BK153" i="2"/>
  <c r="J147" i="2"/>
  <c r="BK139" i="2"/>
  <c r="J129" i="2"/>
  <c r="BK117" i="2"/>
  <c r="BK103" i="2"/>
  <c r="J543" i="2"/>
  <c r="J527" i="2"/>
  <c r="J520" i="2"/>
  <c r="J508" i="2"/>
  <c r="BK497" i="2"/>
  <c r="J492" i="2"/>
  <c r="J483" i="2"/>
  <c r="BK474" i="2"/>
  <c r="BK468" i="2"/>
  <c r="BK461" i="2"/>
  <c r="BK455" i="2"/>
  <c r="BK446" i="2"/>
  <c r="BK437" i="2"/>
  <c r="BK428" i="2"/>
  <c r="J417" i="2"/>
  <c r="BK403" i="2"/>
  <c r="J391" i="2"/>
  <c r="BK377" i="2"/>
  <c r="BK367" i="2"/>
  <c r="J355" i="2"/>
  <c r="BK339" i="2"/>
  <c r="J333" i="2"/>
  <c r="BK324" i="2"/>
  <c r="J312" i="2"/>
  <c r="J303" i="2"/>
  <c r="J294" i="2"/>
  <c r="J285" i="2"/>
  <c r="J273" i="2"/>
  <c r="J267" i="2"/>
  <c r="J250" i="2"/>
  <c r="J238" i="2"/>
  <c r="J225" i="2"/>
  <c r="BK213" i="2"/>
  <c r="J207" i="2"/>
  <c r="J201" i="2"/>
  <c r="J195" i="2"/>
  <c r="BK184" i="2"/>
  <c r="J175" i="2"/>
  <c r="BK160" i="2"/>
  <c r="J149" i="2"/>
  <c r="J139" i="2"/>
  <c r="BK132" i="2"/>
  <c r="J123" i="2"/>
  <c r="J106" i="2"/>
  <c r="BK539" i="2"/>
  <c r="J531" i="2"/>
  <c r="J524" i="2"/>
  <c r="BK515" i="2"/>
  <c r="BK508" i="2"/>
  <c r="J500" i="2"/>
  <c r="J497" i="2"/>
  <c r="BK489" i="2"/>
  <c r="J486" i="2"/>
  <c r="J480" i="2"/>
  <c r="BK471" i="2"/>
  <c r="BK465" i="2"/>
  <c r="BK463" i="2"/>
  <c r="J458" i="2"/>
  <c r="BK449" i="2"/>
  <c r="J446" i="2"/>
  <c r="J440" i="2"/>
  <c r="J434" i="2"/>
  <c r="J428" i="2"/>
  <c r="J419" i="2"/>
  <c r="BK412" i="2"/>
  <c r="J400" i="2"/>
  <c r="BK383" i="2"/>
  <c r="BK372" i="2"/>
  <c r="J361" i="2"/>
  <c r="J349" i="2"/>
  <c r="J341" i="2"/>
  <c r="BK333" i="2"/>
  <c r="BK318" i="2"/>
  <c r="J309" i="2"/>
  <c r="J300" i="2"/>
  <c r="J291" i="2"/>
  <c r="J283" i="2"/>
  <c r="J277" i="2"/>
  <c r="BK269" i="2"/>
  <c r="J259" i="2"/>
  <c r="BK250" i="2"/>
  <c r="J235" i="2"/>
  <c r="BK225" i="2"/>
  <c r="J213" i="2"/>
  <c r="J203" i="2"/>
  <c r="BK193" i="2"/>
  <c r="J184" i="2"/>
  <c r="BK169" i="2"/>
  <c r="J160" i="2"/>
  <c r="BK147" i="2"/>
  <c r="J141" i="2"/>
  <c r="J135" i="2"/>
  <c r="J120" i="2"/>
  <c r="J111" i="2"/>
  <c r="BK419" i="2"/>
  <c r="BK400" i="2"/>
  <c r="BK386" i="2"/>
  <c r="BK374" i="2"/>
  <c r="J364" i="2"/>
  <c r="J352" i="2"/>
  <c r="BK341" i="2"/>
  <c r="J331" i="2"/>
  <c r="BK315" i="2"/>
  <c r="BK300" i="2"/>
  <c r="BK291" i="2"/>
  <c r="BK283" i="2"/>
  <c r="BK271" i="2"/>
  <c r="BK265" i="2"/>
  <c r="BK256" i="2"/>
  <c r="J247" i="2"/>
  <c r="BK238" i="2"/>
  <c r="J231" i="2"/>
  <c r="J218" i="2"/>
  <c r="BK207" i="2"/>
  <c r="BK199" i="2"/>
  <c r="BK187" i="2"/>
  <c r="BK166" i="2"/>
  <c r="BK151" i="2"/>
  <c r="J145" i="2"/>
  <c r="BK135" i="2"/>
  <c r="BK123" i="2"/>
  <c r="BK111" i="2"/>
  <c r="AS54" i="1"/>
  <c r="J539" i="2"/>
  <c r="BK527" i="2"/>
  <c r="J515" i="2"/>
  <c r="BK503" i="2"/>
  <c r="BK492" i="2"/>
  <c r="BK483" i="2"/>
  <c r="J477" i="2"/>
  <c r="J465" i="2"/>
  <c r="BK458" i="2"/>
  <c r="J452" i="2"/>
  <c r="J443" i="2"/>
  <c r="BK434" i="2"/>
  <c r="J431" i="2"/>
  <c r="J422" i="2"/>
  <c r="J412" i="2"/>
  <c r="J403" i="2"/>
  <c r="BK391" i="2"/>
  <c r="J380" i="2"/>
  <c r="BK370" i="2"/>
  <c r="BK361" i="2"/>
  <c r="BK349" i="2"/>
  <c r="BK343" i="2"/>
  <c r="BK335" i="2"/>
  <c r="J329" i="2"/>
  <c r="J324" i="2"/>
  <c r="BK312" i="2"/>
  <c r="BK297" i="2"/>
  <c r="J289" i="2"/>
  <c r="BK279" i="2"/>
  <c r="J271" i="2"/>
  <c r="J262" i="2"/>
  <c r="J253" i="2"/>
  <c r="J241" i="2"/>
  <c r="J233" i="2"/>
  <c r="BK218" i="2"/>
  <c r="J211" i="2"/>
  <c r="J205" i="2"/>
  <c r="J197" i="2"/>
  <c r="J181" i="2"/>
  <c r="BK172" i="2"/>
  <c r="J163" i="2"/>
  <c r="J151" i="2"/>
  <c r="BK143" i="2"/>
  <c r="J137" i="2"/>
  <c r="J126" i="2"/>
  <c r="BK114" i="2"/>
  <c r="BK106" i="2"/>
  <c r="BK543" i="2"/>
  <c r="J535" i="2"/>
  <c r="BK524" i="2"/>
  <c r="BK511" i="2"/>
  <c r="J503" i="2"/>
  <c r="BK495" i="2"/>
  <c r="J489" i="2"/>
  <c r="BK480" i="2"/>
  <c r="J474" i="2"/>
  <c r="J468" i="2"/>
  <c r="J463" i="2"/>
  <c r="BK452" i="2"/>
  <c r="J449" i="2"/>
  <c r="BK440" i="2"/>
  <c r="BK431" i="2"/>
  <c r="J425" i="2"/>
  <c r="J415" i="2"/>
  <c r="J409" i="2"/>
  <c r="BK397" i="2"/>
  <c r="BK380" i="2"/>
  <c r="J370" i="2"/>
  <c r="J358" i="2"/>
  <c r="J347" i="2"/>
  <c r="J343" i="2"/>
  <c r="J335" i="2"/>
  <c r="J327" i="2"/>
  <c r="J318" i="2"/>
  <c r="BK303" i="2"/>
  <c r="J287" i="2"/>
  <c r="BK281" i="2"/>
  <c r="BK275" i="2"/>
  <c r="J269" i="2"/>
  <c r="BK259" i="2"/>
  <c r="BK244" i="2"/>
  <c r="BK235" i="2"/>
  <c r="J228" i="2"/>
  <c r="J221" i="2"/>
  <c r="BK211" i="2"/>
  <c r="BK203" i="2"/>
  <c r="BK197" i="2"/>
  <c r="J190" i="2"/>
  <c r="J178" i="2"/>
  <c r="J166" i="2"/>
  <c r="J153" i="2"/>
  <c r="BK141" i="2"/>
  <c r="J132" i="2"/>
  <c r="BK120" i="2"/>
  <c r="J103" i="2"/>
  <c r="BK417" i="2"/>
  <c r="BK409" i="2"/>
  <c r="BK394" i="2"/>
  <c r="J383" i="2"/>
  <c r="J372" i="2"/>
  <c r="BK358" i="2"/>
  <c r="BK347" i="2"/>
  <c r="J339" i="2"/>
  <c r="BK329" i="2"/>
  <c r="BK321" i="2"/>
  <c r="BK309" i="2"/>
  <c r="J297" i="2"/>
  <c r="BK287" i="2"/>
  <c r="J279" i="2"/>
  <c r="BK273" i="2"/>
  <c r="J265" i="2"/>
  <c r="J256" i="2"/>
  <c r="J244" i="2"/>
  <c r="BK233" i="2"/>
  <c r="BK221" i="2"/>
  <c r="BK209" i="2"/>
  <c r="BK201" i="2"/>
  <c r="J193" i="2"/>
  <c r="BK181" i="2"/>
  <c r="J169" i="2"/>
  <c r="J157" i="2"/>
  <c r="BK145" i="2"/>
  <c r="BK137" i="2"/>
  <c r="BK129" i="2"/>
  <c r="J117" i="2"/>
  <c r="BK422" i="2"/>
  <c r="BK406" i="2"/>
  <c r="J394" i="2"/>
  <c r="J377" i="2"/>
  <c r="BK364" i="2"/>
  <c r="BK355" i="2"/>
  <c r="BK345" i="2"/>
  <c r="J337" i="2"/>
  <c r="BK327" i="2"/>
  <c r="J315" i="2"/>
  <c r="BK306" i="2"/>
  <c r="BK294" i="2"/>
  <c r="BK285" i="2"/>
  <c r="BK277" i="2"/>
  <c r="BK267" i="2"/>
  <c r="BK247" i="2"/>
  <c r="BK231" i="2"/>
  <c r="BK215" i="2"/>
  <c r="J209" i="2"/>
  <c r="J199" i="2"/>
  <c r="BK190" i="2"/>
  <c r="BK178" i="2"/>
  <c r="J172" i="2"/>
  <c r="BK157" i="2"/>
  <c r="BK149" i="2"/>
  <c r="J143" i="2"/>
  <c r="BK126" i="2"/>
  <c r="J114" i="2"/>
  <c r="F31" i="2" l="1"/>
  <c r="AZ55" i="1" s="1"/>
  <c r="AZ54" i="1" s="1"/>
  <c r="W29" i="1" s="1"/>
  <c r="J32" i="2"/>
  <c r="AW55" i="1" s="1"/>
  <c r="T110" i="2"/>
  <c r="T122" i="2"/>
  <c r="BK217" i="2"/>
  <c r="J217" i="2"/>
  <c r="J63" i="2" s="1"/>
  <c r="T217" i="2"/>
  <c r="R237" i="2"/>
  <c r="P351" i="2"/>
  <c r="BK122" i="2"/>
  <c r="J122" i="2"/>
  <c r="J60" i="2"/>
  <c r="P159" i="2"/>
  <c r="BK224" i="2"/>
  <c r="J224" i="2"/>
  <c r="J64" i="2" s="1"/>
  <c r="T237" i="2"/>
  <c r="R351" i="2"/>
  <c r="BK421" i="2"/>
  <c r="J421" i="2"/>
  <c r="J70" i="2"/>
  <c r="T467" i="2"/>
  <c r="BK507" i="2"/>
  <c r="P102" i="2"/>
  <c r="P101" i="2"/>
  <c r="R122" i="2"/>
  <c r="BK237" i="2"/>
  <c r="J237" i="2"/>
  <c r="J65" i="2"/>
  <c r="P293" i="2"/>
  <c r="T351" i="2"/>
  <c r="BK396" i="2"/>
  <c r="J396" i="2"/>
  <c r="J69" i="2" s="1"/>
  <c r="R421" i="2"/>
  <c r="P499" i="2"/>
  <c r="T102" i="2"/>
  <c r="T101" i="2" s="1"/>
  <c r="R110" i="2"/>
  <c r="R109" i="2" s="1"/>
  <c r="R159" i="2"/>
  <c r="P224" i="2"/>
  <c r="BK293" i="2"/>
  <c r="J293" i="2"/>
  <c r="J66" i="2"/>
  <c r="BK376" i="2"/>
  <c r="J376" i="2"/>
  <c r="J68" i="2" s="1"/>
  <c r="P421" i="2"/>
  <c r="P467" i="2"/>
  <c r="T499" i="2"/>
  <c r="T507" i="2"/>
  <c r="T506" i="2"/>
  <c r="R523" i="2"/>
  <c r="R518" i="2"/>
  <c r="BK110" i="2"/>
  <c r="J110" i="2"/>
  <c r="J59" i="2" s="1"/>
  <c r="P122" i="2"/>
  <c r="P217" i="2"/>
  <c r="R224" i="2"/>
  <c r="T293" i="2"/>
  <c r="T376" i="2"/>
  <c r="T396" i="2"/>
  <c r="BK467" i="2"/>
  <c r="J467" i="2" s="1"/>
  <c r="J71" i="2" s="1"/>
  <c r="BK523" i="2"/>
  <c r="J523" i="2"/>
  <c r="J78" i="2" s="1"/>
  <c r="BK102" i="2"/>
  <c r="J102" i="2" s="1"/>
  <c r="J57" i="2" s="1"/>
  <c r="BK159" i="2"/>
  <c r="J159" i="2"/>
  <c r="J62" i="2"/>
  <c r="R217" i="2"/>
  <c r="T224" i="2"/>
  <c r="R293" i="2"/>
  <c r="P376" i="2"/>
  <c r="P396" i="2"/>
  <c r="T421" i="2"/>
  <c r="BK499" i="2"/>
  <c r="J499" i="2"/>
  <c r="J72" i="2"/>
  <c r="R507" i="2"/>
  <c r="R506" i="2"/>
  <c r="T523" i="2"/>
  <c r="T518" i="2"/>
  <c r="R102" i="2"/>
  <c r="R101" i="2"/>
  <c r="P110" i="2"/>
  <c r="T159" i="2"/>
  <c r="P237" i="2"/>
  <c r="P109" i="2" s="1"/>
  <c r="BK351" i="2"/>
  <c r="J351" i="2"/>
  <c r="J67" i="2" s="1"/>
  <c r="R376" i="2"/>
  <c r="R396" i="2"/>
  <c r="R467" i="2"/>
  <c r="R499" i="2"/>
  <c r="P507" i="2"/>
  <c r="P506" i="2" s="1"/>
  <c r="P523" i="2"/>
  <c r="P518" i="2" s="1"/>
  <c r="BK514" i="2"/>
  <c r="J514" i="2"/>
  <c r="J75" i="2"/>
  <c r="BK156" i="2"/>
  <c r="J156" i="2"/>
  <c r="J61" i="2" s="1"/>
  <c r="BK542" i="2"/>
  <c r="J542" i="2" s="1"/>
  <c r="J82" i="2" s="1"/>
  <c r="BK519" i="2"/>
  <c r="J519" i="2"/>
  <c r="J77" i="2" s="1"/>
  <c r="BK530" i="2"/>
  <c r="J530" i="2" s="1"/>
  <c r="J79" i="2" s="1"/>
  <c r="BK534" i="2"/>
  <c r="J534" i="2"/>
  <c r="J80" i="2"/>
  <c r="BK538" i="2"/>
  <c r="J538" i="2" s="1"/>
  <c r="J81" i="2" s="1"/>
  <c r="AV55" i="1"/>
  <c r="BB55" i="1"/>
  <c r="BA55" i="1"/>
  <c r="J48" i="2"/>
  <c r="J50" i="2"/>
  <c r="F51" i="2"/>
  <c r="BH103" i="2"/>
  <c r="BH106" i="2"/>
  <c r="BH111" i="2"/>
  <c r="BH114" i="2"/>
  <c r="BH117" i="2"/>
  <c r="BH120" i="2"/>
  <c r="BH123" i="2"/>
  <c r="BH126" i="2"/>
  <c r="BH129" i="2"/>
  <c r="BH132" i="2"/>
  <c r="BH135" i="2"/>
  <c r="BH137" i="2"/>
  <c r="BH139" i="2"/>
  <c r="BH141" i="2"/>
  <c r="BH143" i="2"/>
  <c r="BH145" i="2"/>
  <c r="BH147" i="2"/>
  <c r="BH149" i="2"/>
  <c r="BH151" i="2"/>
  <c r="BH153" i="2"/>
  <c r="BH157" i="2"/>
  <c r="BH160" i="2"/>
  <c r="BH163" i="2"/>
  <c r="BH166" i="2"/>
  <c r="BH169" i="2"/>
  <c r="BH172" i="2"/>
  <c r="BH175" i="2"/>
  <c r="BH178" i="2"/>
  <c r="BH181" i="2"/>
  <c r="BH184" i="2"/>
  <c r="BH187" i="2"/>
  <c r="BH190" i="2"/>
  <c r="BH193" i="2"/>
  <c r="BH195" i="2"/>
  <c r="BH197" i="2"/>
  <c r="BH199" i="2"/>
  <c r="BH201" i="2"/>
  <c r="BH203" i="2"/>
  <c r="BH205" i="2"/>
  <c r="BH207" i="2"/>
  <c r="BH209" i="2"/>
  <c r="BH211" i="2"/>
  <c r="BH213" i="2"/>
  <c r="BH215" i="2"/>
  <c r="BH218" i="2"/>
  <c r="BH221" i="2"/>
  <c r="BH225" i="2"/>
  <c r="BH228" i="2"/>
  <c r="BH231" i="2"/>
  <c r="BH233" i="2"/>
  <c r="BH235" i="2"/>
  <c r="BH238" i="2"/>
  <c r="BH241" i="2"/>
  <c r="BH244" i="2"/>
  <c r="BH247" i="2"/>
  <c r="BH250" i="2"/>
  <c r="BH253" i="2"/>
  <c r="BH256" i="2"/>
  <c r="BH259" i="2"/>
  <c r="BH262" i="2"/>
  <c r="BH265" i="2"/>
  <c r="BH267" i="2"/>
  <c r="BH269" i="2"/>
  <c r="BH271" i="2"/>
  <c r="BH273" i="2"/>
  <c r="BH275" i="2"/>
  <c r="BH277" i="2"/>
  <c r="BH279" i="2"/>
  <c r="BH281" i="2"/>
  <c r="BH283" i="2"/>
  <c r="BH285" i="2"/>
  <c r="BH287" i="2"/>
  <c r="BH289" i="2"/>
  <c r="BH291" i="2"/>
  <c r="BH294" i="2"/>
  <c r="BH297" i="2"/>
  <c r="BH300" i="2"/>
  <c r="BH303" i="2"/>
  <c r="BH306" i="2"/>
  <c r="BH309" i="2"/>
  <c r="BH312" i="2"/>
  <c r="BH315" i="2"/>
  <c r="BH318" i="2"/>
  <c r="BH321" i="2"/>
  <c r="BH324" i="2"/>
  <c r="BH327" i="2"/>
  <c r="BH329" i="2"/>
  <c r="BH331" i="2"/>
  <c r="BH333" i="2"/>
  <c r="BH335" i="2"/>
  <c r="BH337" i="2"/>
  <c r="BH339" i="2"/>
  <c r="BH341" i="2"/>
  <c r="BH343" i="2"/>
  <c r="BH345" i="2"/>
  <c r="BH347" i="2"/>
  <c r="BH349" i="2"/>
  <c r="BH352" i="2"/>
  <c r="BH355" i="2"/>
  <c r="BH358" i="2"/>
  <c r="BH361" i="2"/>
  <c r="BH364" i="2"/>
  <c r="BH367" i="2"/>
  <c r="BH370" i="2"/>
  <c r="BH372" i="2"/>
  <c r="BH374" i="2"/>
  <c r="BH377" i="2"/>
  <c r="BH380" i="2"/>
  <c r="BH383" i="2"/>
  <c r="BH386" i="2"/>
  <c r="BH391" i="2"/>
  <c r="BH394" i="2"/>
  <c r="BH397" i="2"/>
  <c r="BH400" i="2"/>
  <c r="BH403" i="2"/>
  <c r="BH406" i="2"/>
  <c r="BH409" i="2"/>
  <c r="BH412" i="2"/>
  <c r="BH415" i="2"/>
  <c r="BH417" i="2"/>
  <c r="BH419" i="2"/>
  <c r="BH422" i="2"/>
  <c r="BH425" i="2"/>
  <c r="BH428" i="2"/>
  <c r="BH431" i="2"/>
  <c r="BH434" i="2"/>
  <c r="BH437" i="2"/>
  <c r="BH440" i="2"/>
  <c r="BH443" i="2"/>
  <c r="BH446" i="2"/>
  <c r="BH449" i="2"/>
  <c r="BH452" i="2"/>
  <c r="BH455" i="2"/>
  <c r="BH458" i="2"/>
  <c r="BH461" i="2"/>
  <c r="BH463" i="2"/>
  <c r="BH465" i="2"/>
  <c r="BH468" i="2"/>
  <c r="BH471" i="2"/>
  <c r="BH474" i="2"/>
  <c r="BH477" i="2"/>
  <c r="BH480" i="2"/>
  <c r="BH483" i="2"/>
  <c r="BH486" i="2"/>
  <c r="BH489" i="2"/>
  <c r="BH492" i="2"/>
  <c r="BH495" i="2"/>
  <c r="BH497" i="2"/>
  <c r="BH500" i="2"/>
  <c r="BH503" i="2"/>
  <c r="BH508" i="2"/>
  <c r="BH511" i="2"/>
  <c r="BH515" i="2"/>
  <c r="BH520" i="2"/>
  <c r="BH524" i="2"/>
  <c r="BH527" i="2"/>
  <c r="BH531" i="2"/>
  <c r="BH535" i="2"/>
  <c r="BH539" i="2"/>
  <c r="BH543" i="2"/>
  <c r="BD55" i="1"/>
  <c r="BB54" i="1"/>
  <c r="W31" i="1" s="1"/>
  <c r="BA54" i="1"/>
  <c r="W30" i="1"/>
  <c r="BD54" i="1"/>
  <c r="W33" i="1" s="1"/>
  <c r="R100" i="2" l="1"/>
  <c r="P100" i="2"/>
  <c r="AU55" i="1"/>
  <c r="BK506" i="2"/>
  <c r="J506" i="2"/>
  <c r="J73" i="2"/>
  <c r="T109" i="2"/>
  <c r="T100" i="2"/>
  <c r="BK101" i="2"/>
  <c r="BK109" i="2"/>
  <c r="J109" i="2"/>
  <c r="J58" i="2" s="1"/>
  <c r="J507" i="2"/>
  <c r="J74" i="2"/>
  <c r="BK518" i="2"/>
  <c r="J518" i="2"/>
  <c r="J76" i="2"/>
  <c r="AT55" i="1"/>
  <c r="AU54" i="1"/>
  <c r="F34" i="2"/>
  <c r="BC55" i="1" s="1"/>
  <c r="BC54" i="1" s="1"/>
  <c r="W32" i="1" s="1"/>
  <c r="AW54" i="1"/>
  <c r="AK30" i="1"/>
  <c r="AV54" i="1"/>
  <c r="AK29" i="1"/>
  <c r="AX54" i="1"/>
  <c r="BK100" i="2" l="1"/>
  <c r="J100" i="2"/>
  <c r="J101" i="2"/>
  <c r="J56" i="2" s="1"/>
  <c r="J28" i="2"/>
  <c r="J37" i="2" s="1"/>
  <c r="AT54" i="1"/>
  <c r="AY54" i="1"/>
  <c r="J55" i="2" l="1"/>
  <c r="AG55" i="1"/>
  <c r="AG54" i="1"/>
  <c r="AK26" i="1"/>
  <c r="AK35" i="1" s="1"/>
  <c r="AN54" i="1" l="1"/>
  <c r="AN55" i="1"/>
</calcChain>
</file>

<file path=xl/sharedStrings.xml><?xml version="1.0" encoding="utf-8"?>
<sst xmlns="http://schemas.openxmlformats.org/spreadsheetml/2006/main" count="3719" uniqueCount="1037">
  <si>
    <t>Export Komplet</t>
  </si>
  <si>
    <t>VZ</t>
  </si>
  <si>
    <t>2.0</t>
  </si>
  <si>
    <t>ZAMOK</t>
  </si>
  <si>
    <t>False</t>
  </si>
  <si>
    <t>{a4189dd4-dfed-4f59-9ea1-c2143ddfc08a}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</si>
  <si>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</si>
  <si>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</si>
  <si>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</si>
  <si>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</si>
  <si>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</si>
  <si>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</si>
  <si>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</si>
  <si>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</si>
  <si>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2023_01_LUS713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</si>
  <si>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</si>
  <si>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</si>
  <si>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oprava bytu Lustenicka 713,byt 8, Praha Kbely</t>
  </si>
  <si>
    <t>KSO:</t>
  </si>
  <si>
    <t/>
  </si>
  <si>
    <t>CC-CZ:</t>
  </si>
  <si>
    <t>Místo:</t>
  </si>
  <si>
    <t>Praha 19</t>
  </si>
  <si>
    <t>Datum:</t>
  </si>
  <si>
    <t>14. 1. 2024</t>
  </si>
  <si>
    <t>Zadavatel:</t>
  </si>
  <si>
    <t>IČ:</t>
  </si>
  <si>
    <t>IČ: 00231304</t>
  </si>
  <si>
    <t>Městská část Praha 19, Semilská 43/1, Praha 19</t>
  </si>
  <si>
    <t>DIČ:</t>
  </si>
  <si>
    <t>CZ00231304</t>
  </si>
  <si>
    <t>Uchazeč:</t>
  </si>
  <si>
    <t>Vyplň údaj</t>
  </si>
  <si>
    <t>Projektant:</t>
  </si>
  <si>
    <t xml:space="preserve"> </t>
  </si>
  <si>
    <t>True</t>
  </si>
  <si>
    <t>Zpracovatel:</t>
  </si>
  <si>
    <t>IČ:71525998</t>
  </si>
  <si>
    <t>Michal Kolbl</t>
  </si>
  <si>
    <t>CZ7611091037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</si>
  <si>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</si>
  <si>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</si>
  <si>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</si>
  <si>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</si>
  <si>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</si>
  <si>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</si>
  <si>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</si>
  <si>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</si>
  <si>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</si>
  <si>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</si>
  <si>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</si>
  <si>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</si>
  <si>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</si>
  <si>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</si>
  <si>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</si>
  <si>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</si>
  <si>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</si>
  <si>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</si>
  <si>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</si>
  <si>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</si>
  <si>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</si>
  <si>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</si>
  <si>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</si>
  <si>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</si>
  <si>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</si>
  <si>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</si>
  <si>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</si>
  <si>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</si>
  <si>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</si>
  <si>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</si>
  <si>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</si>
  <si>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</si>
  <si>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</si>
  <si>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</si>
  <si>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</si>
  <si>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</si>
  <si>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</si>
  <si>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</si>
  <si>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</si>
  <si>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</si>
  <si>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</si>
  <si>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</si>
  <si>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</si>
  <si>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</si>
  <si>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</si>
  <si>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</si>
  <si>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</si>
  <si>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</si>
  <si>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</si>
  <si>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</si>
  <si>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</si>
  <si>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</si>
  <si>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</si>
  <si>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</si>
  <si>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</si>
  <si>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733 - Ústřední vytápění - rozvodné potrubí</t>
  </si>
  <si>
    <t xml:space="preserve">    735 - Ústřední vytápění - otopná tělesa</t>
  </si>
  <si>
    <t xml:space="preserve">    741 - Elektroinstalace - silnoproud</t>
  </si>
  <si>
    <t xml:space="preserve">    766 - Konstrukce truhlářské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</si>
  <si>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</si>
  <si>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</si>
  <si>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</si>
  <si>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</si>
  <si>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</si>
  <si>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</si>
  <si>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M - Práce a dodávky M</t>
  </si>
  <si>
    <t xml:space="preserve">    46-M - Zemní práce při extr.mont.pracích</t>
  </si>
  <si>
    <t xml:space="preserve">    58-M - Revize vyhrazených technických zařízení</t>
  </si>
  <si>
    <t>VRN - Vedlejší rozpočtové náklady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</si>
  <si>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</si>
  <si>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</si>
  <si>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</si>
  <si>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</si>
  <si>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</si>
  <si>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VRN8 - Přesun stavebních kapacit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</si>
  <si>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</si>
  <si>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</si>
  <si>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</si>
  <si>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</si>
  <si>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</si>
  <si>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</si>
  <si>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</si>
  <si>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</si>
  <si>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</si>
  <si>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</si>
  <si>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</si>
  <si>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</si>
  <si>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</si>
  <si>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</si>
  <si>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</si>
  <si>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</si>
  <si>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</si>
  <si>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</si>
  <si>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</si>
  <si>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611315205</t>
  </si>
  <si>
    <t>Omítka nová  na stropech m2</t>
  </si>
  <si>
    <t>m2</t>
  </si>
  <si>
    <t>4</t>
  </si>
  <si>
    <t>2</t>
  </si>
  <si>
    <t>5</t>
  </si>
  <si>
    <t>460362695</t>
  </si>
  <si>
    <t>PP</t>
  </si>
  <si>
    <t>Omítka nová na stropech s koncovým štukem v m2</t>
  </si>
  <si>
    <t>Online PSC</t>
  </si>
  <si>
    <t>https://podminky.urs.cz/item/CS_URS_2021_01/611315205</t>
  </si>
  <si>
    <t>612315215</t>
  </si>
  <si>
    <t>Omítka nová na stěnách m2</t>
  </si>
  <si>
    <t>-2058371863</t>
  </si>
  <si>
    <t>Omítka nová na stěnách s koncovým štukem v m2</t>
  </si>
  <si>
    <t>https://podminky.urs.cz/item/CS_URS_2021_01/612315215</t>
  </si>
  <si>
    <t>PSV</t>
  </si>
  <si>
    <t>Práce a dodávky PSV</t>
  </si>
  <si>
    <t>721</t>
  </si>
  <si>
    <t>Zdravotechnika - vnitřní kanalizace</t>
  </si>
  <si>
    <t>3</t>
  </si>
  <si>
    <t>721140802</t>
  </si>
  <si>
    <t>Demontáž potrubí litinové do DN 100</t>
  </si>
  <si>
    <t>m</t>
  </si>
  <si>
    <t>16</t>
  </si>
  <si>
    <t>1745099343</t>
  </si>
  <si>
    <t>Demontáž potrubí z litinových trub odpadních</t>
  </si>
  <si>
    <t>https://podminky.urs.cz/item/CS_URS_2021_01/721140802</t>
  </si>
  <si>
    <t>721210817</t>
  </si>
  <si>
    <t>Demontáž vpustí vanových DN 70</t>
  </si>
  <si>
    <t>kus</t>
  </si>
  <si>
    <t>197820824</t>
  </si>
  <si>
    <t>Demontáž kanalizačního příslušenství vpustí vanových DN 70</t>
  </si>
  <si>
    <t>https://podminky.urs.cz/item/CS_URS_2021_01/721210817</t>
  </si>
  <si>
    <t>721173401</t>
  </si>
  <si>
    <t>Potrubí kanalizační z PVC SN 4 svodné DN 110</t>
  </si>
  <si>
    <t>1393144997</t>
  </si>
  <si>
    <t xml:space="preserve">Potrubí z trub PVC </t>
  </si>
  <si>
    <t>https://podminky.urs.cz/item/CS_URS_2021_01/721173401</t>
  </si>
  <si>
    <t>M</t>
  </si>
  <si>
    <t>28619322</t>
  </si>
  <si>
    <t>trubka kanalizační PE-HD D 125mm</t>
  </si>
  <si>
    <t>128</t>
  </si>
  <si>
    <t>-1852872581</t>
  </si>
  <si>
    <t>trubka kanalizační  D 125mm</t>
  </si>
  <si>
    <t>722</t>
  </si>
  <si>
    <t>Zdravotechnika - vnitřní vodovod</t>
  </si>
  <si>
    <t>7</t>
  </si>
  <si>
    <t>722110811</t>
  </si>
  <si>
    <t>Demontáž potrubí litinové přírubové do DN 80</t>
  </si>
  <si>
    <t>760891335</t>
  </si>
  <si>
    <t>Demontáž potrubí z litinových trub přírubových do DN 80</t>
  </si>
  <si>
    <t>https://podminky.urs.cz/item/CS_URS_2021_01/722110811</t>
  </si>
  <si>
    <t>8</t>
  </si>
  <si>
    <t>722130801</t>
  </si>
  <si>
    <t>Demontáž potrubí ocelové pozinkované závitové do DN 25</t>
  </si>
  <si>
    <t>1553480436</t>
  </si>
  <si>
    <t>Demontáž potrubí z ocelových trubek pozinkovaných závitových do DN 25</t>
  </si>
  <si>
    <t>https://podminky.urs.cz/item/CS_URS_2021_01/722130801</t>
  </si>
  <si>
    <t>9</t>
  </si>
  <si>
    <t>722176112</t>
  </si>
  <si>
    <t>Montáž potrubí plastové spojované svary polyfuzně do D 20 mm</t>
  </si>
  <si>
    <t>1039063360</t>
  </si>
  <si>
    <t xml:space="preserve">Montáž potrubí z plastových trub svařovaných polyfuzně </t>
  </si>
  <si>
    <t>https://podminky.urs.cz/item/CS_URS_2021_01/722176112</t>
  </si>
  <si>
    <t>10</t>
  </si>
  <si>
    <t>722181211</t>
  </si>
  <si>
    <t>Ochrana vodovodního potrubí přilepenými termoizolačními trubicemi z PE tl do 6 mm DN do 22 mm</t>
  </si>
  <si>
    <t>771326148</t>
  </si>
  <si>
    <t>Ochrana potrubí termoizolačními trubicemi z pěnového polyetylenu PE přilepenými v příčných a podélných spojích, tloušťky izolace do 6 mm, vnitřního průměru izolace DN do 22 mm</t>
  </si>
  <si>
    <t>https://podminky.urs.cz/item/CS_URS_2021_01/722181211</t>
  </si>
  <si>
    <t>11</t>
  </si>
  <si>
    <t>LFN.H8942460000001</t>
  </si>
  <si>
    <t>Sifon          JIKA</t>
  </si>
  <si>
    <t>-393042062</t>
  </si>
  <si>
    <t xml:space="preserve">Sifon     </t>
  </si>
  <si>
    <t>55190001</t>
  </si>
  <si>
    <t>flexi hadice ohebná sanitární D 9x13mm FF 3/8" 500mm</t>
  </si>
  <si>
    <t>ks</t>
  </si>
  <si>
    <t>208273176</t>
  </si>
  <si>
    <t xml:space="preserve">flexi hadice ohebná </t>
  </si>
  <si>
    <t>13</t>
  </si>
  <si>
    <t>56245707</t>
  </si>
  <si>
    <t>dvířka revizní 400x600 bílá se zámkem</t>
  </si>
  <si>
    <t>118791357</t>
  </si>
  <si>
    <t>14</t>
  </si>
  <si>
    <t>28654322</t>
  </si>
  <si>
    <t>koleno nástěnné PPR D 25x3/4"</t>
  </si>
  <si>
    <t>2146104296</t>
  </si>
  <si>
    <t>15</t>
  </si>
  <si>
    <t>28654002</t>
  </si>
  <si>
    <t>koleno 90° PPR pro rozvod pitné a teplé užitkové vody D 20mm</t>
  </si>
  <si>
    <t>-2076788251</t>
  </si>
  <si>
    <t>28654106</t>
  </si>
  <si>
    <t>T-kus redukovaný PPR D 32x25x32mm</t>
  </si>
  <si>
    <t>-2121541224</t>
  </si>
  <si>
    <t>17</t>
  </si>
  <si>
    <t>28615152</t>
  </si>
  <si>
    <t>trubka vodovodní tlaková PPR řada PN 20 D 20mm dl 4m</t>
  </si>
  <si>
    <t>1812713955</t>
  </si>
  <si>
    <t>trubka vodovodní tlaková PPR</t>
  </si>
  <si>
    <t>18</t>
  </si>
  <si>
    <t>55141002</t>
  </si>
  <si>
    <t>ventil kulový rohový s filtrem 1/2"x3/8" s celokovovým kulatým designem</t>
  </si>
  <si>
    <t>-1767117441</t>
  </si>
  <si>
    <t xml:space="preserve">ventil kulový rohový </t>
  </si>
  <si>
    <t>19</t>
  </si>
  <si>
    <t>55111982</t>
  </si>
  <si>
    <t>ventil rohový pračkový 3/4"</t>
  </si>
  <si>
    <t>618247413</t>
  </si>
  <si>
    <t>20</t>
  </si>
  <si>
    <t>722179191</t>
  </si>
  <si>
    <t>Příplatek k rozvodu vody z plastů za malý rozsah prací na zakázce do 20 m</t>
  </si>
  <si>
    <t>soubor</t>
  </si>
  <si>
    <t>824537550</t>
  </si>
  <si>
    <t>Příplatek k ceně rozvody vody z plastů za práce malého rozsahu na zakázce do 20 m rozvodu</t>
  </si>
  <si>
    <t>https://podminky.urs.cz/item/CS_URS_2021_01/722179191</t>
  </si>
  <si>
    <t>723</t>
  </si>
  <si>
    <t>Zdravotechnika - vnitřní plynovod</t>
  </si>
  <si>
    <t>54111971</t>
  </si>
  <si>
    <t>sporák kombinovaný</t>
  </si>
  <si>
    <t>32</t>
  </si>
  <si>
    <t>1847503694</t>
  </si>
  <si>
    <t>725</t>
  </si>
  <si>
    <t>Zdravotechnika - zařizovací předměty</t>
  </si>
  <si>
    <t>22</t>
  </si>
  <si>
    <t>725119102</t>
  </si>
  <si>
    <t>Montáž splachovače nádržkového plastového nízkopoloženého</t>
  </si>
  <si>
    <t>-1471749814</t>
  </si>
  <si>
    <t>Zařízení záchodů montáž splachovačů ostatních typů nádržkových plastových nízkopoložených</t>
  </si>
  <si>
    <t>https://podminky.urs.cz/item/CS_URS_2021_01/725119102</t>
  </si>
  <si>
    <t>23</t>
  </si>
  <si>
    <t>725210821</t>
  </si>
  <si>
    <t>Demontáž umyvadel bez výtokových armatur</t>
  </si>
  <si>
    <t>1509345056</t>
  </si>
  <si>
    <t>Demontáž umyvadel bez výtokových armatur umyvadel</t>
  </si>
  <si>
    <t>https://podminky.urs.cz/item/CS_URS_2021_01/725210821</t>
  </si>
  <si>
    <t>24</t>
  </si>
  <si>
    <t>725219102</t>
  </si>
  <si>
    <t>Montáž umyvadla připevněného na šrouby do zdiva</t>
  </si>
  <si>
    <t>665123757</t>
  </si>
  <si>
    <t>Umyvadla montáž umyvadel ostatních typů na šrouby</t>
  </si>
  <si>
    <t>https://podminky.urs.cz/item/CS_URS_2021_01/725219102</t>
  </si>
  <si>
    <t>25</t>
  </si>
  <si>
    <t>725220842</t>
  </si>
  <si>
    <t>Demontáž van ocelových volně stojících</t>
  </si>
  <si>
    <t>-1915619253</t>
  </si>
  <si>
    <t>Demontáž van ocelových zabudovaných</t>
  </si>
  <si>
    <t>https://podminky.urs.cz/item/CS_URS_2021_01/725220842</t>
  </si>
  <si>
    <t>26</t>
  </si>
  <si>
    <t>725241901</t>
  </si>
  <si>
    <t>Montáž vaničky sprchové</t>
  </si>
  <si>
    <t>856877553</t>
  </si>
  <si>
    <t>Sprchové vaničky montáž sprchových vaniček</t>
  </si>
  <si>
    <t>https://podminky.urs.cz/item/CS_URS_2021_01/725241901</t>
  </si>
  <si>
    <t>27</t>
  </si>
  <si>
    <t>725243902</t>
  </si>
  <si>
    <t>Sprchové boxy montáž sprchového vybavení - sprchový set</t>
  </si>
  <si>
    <t>-698618517</t>
  </si>
  <si>
    <t>https://podminky.urs.cz/item/CS_URS_2021_01/725243902</t>
  </si>
  <si>
    <t>28</t>
  </si>
  <si>
    <t>725610810</t>
  </si>
  <si>
    <t>Demontáž sporáků plynových</t>
  </si>
  <si>
    <t>1539448481</t>
  </si>
  <si>
    <t>Demontáž plynových sporáků normálních nebo kombinovaných</t>
  </si>
  <si>
    <t>https://podminky.urs.cz/item/CS_URS_2021_01/725610810</t>
  </si>
  <si>
    <t>29</t>
  </si>
  <si>
    <t>725820801</t>
  </si>
  <si>
    <t>Demontáž baterie nástěnné do G 3 / 4</t>
  </si>
  <si>
    <t>1276571286</t>
  </si>
  <si>
    <t>Demontáž baterií nástěnných do G 3/4</t>
  </si>
  <si>
    <t>https://podminky.urs.cz/item/CS_URS_2021_01/725820801</t>
  </si>
  <si>
    <t>30</t>
  </si>
  <si>
    <t>725820802</t>
  </si>
  <si>
    <t>Demontáž baterie stojánkové do jednoho otvoru</t>
  </si>
  <si>
    <t>1255954244</t>
  </si>
  <si>
    <t>Demontáž baterií stojánkových do 1 otvoru</t>
  </si>
  <si>
    <t>https://podminky.urs.cz/item/CS_URS_2021_01/725820802</t>
  </si>
  <si>
    <t>31</t>
  </si>
  <si>
    <t>725829121</t>
  </si>
  <si>
    <t>Montáž baterie umyvadlové nástěnné pákové a klasické ostatní typ</t>
  </si>
  <si>
    <t>-1137234070</t>
  </si>
  <si>
    <t>Baterie umyvadlové montáž ostatních typů nástěnných pákových nebo klasických</t>
  </si>
  <si>
    <t>https://podminky.urs.cz/item/CS_URS_2021_01/725829121</t>
  </si>
  <si>
    <t>725839202</t>
  </si>
  <si>
    <t>Montáž baterie kombinované podomítkové pro vanu a sprchu ostatní typ</t>
  </si>
  <si>
    <t>-688978784</t>
  </si>
  <si>
    <t>Baterie kombinované montáž baterií kombinovaných ostatních typů pro vanu a sprchu</t>
  </si>
  <si>
    <t>https://podminky.urs.cz/item/CS_URS_2021_01/725839202</t>
  </si>
  <si>
    <t>33</t>
  </si>
  <si>
    <t>55145594</t>
  </si>
  <si>
    <t>baterie sprchová páková 150mm chrom</t>
  </si>
  <si>
    <t>-1085406065</t>
  </si>
  <si>
    <t>34</t>
  </si>
  <si>
    <t>55172002</t>
  </si>
  <si>
    <t>baterie umyvadlová automatická 1 voda 6V</t>
  </si>
  <si>
    <t>-75583551</t>
  </si>
  <si>
    <t xml:space="preserve">baterie umyvadlová </t>
  </si>
  <si>
    <t>35</t>
  </si>
  <si>
    <t>55484431</t>
  </si>
  <si>
    <t>sprchový kout 80x80 cm akral vanička</t>
  </si>
  <si>
    <t>-470838175</t>
  </si>
  <si>
    <t>36</t>
  </si>
  <si>
    <t>55192001</t>
  </si>
  <si>
    <t>hadice sprchová kovová/metal 1,5m</t>
  </si>
  <si>
    <t>-1921023665</t>
  </si>
  <si>
    <t>37</t>
  </si>
  <si>
    <t>55192850</t>
  </si>
  <si>
    <t>sprcha hlavová</t>
  </si>
  <si>
    <t>2114011704</t>
  </si>
  <si>
    <t>38</t>
  </si>
  <si>
    <t>64286105</t>
  </si>
  <si>
    <t>šrouby k umyvadlům</t>
  </si>
  <si>
    <t>sada</t>
  </si>
  <si>
    <t>1602371847</t>
  </si>
  <si>
    <t>160</t>
  </si>
  <si>
    <t>64211046</t>
  </si>
  <si>
    <t>umyvadlo keramické závěsné bílé š 600mm</t>
  </si>
  <si>
    <t>1921934635</t>
  </si>
  <si>
    <t>39</t>
  </si>
  <si>
    <t>64286150</t>
  </si>
  <si>
    <t>šrouby ke klozetu</t>
  </si>
  <si>
    <t>1523681609</t>
  </si>
  <si>
    <t>40</t>
  </si>
  <si>
    <t>55167399</t>
  </si>
  <si>
    <t>sedátko klozetové duroplastové bílé</t>
  </si>
  <si>
    <t>-1084530214</t>
  </si>
  <si>
    <t>41</t>
  </si>
  <si>
    <t>LFN.H8237160000001</t>
  </si>
  <si>
    <t>Mísa komb stoj MIO           bílá</t>
  </si>
  <si>
    <t>1592801737</t>
  </si>
  <si>
    <t>Mísa komb stoj         bílá</t>
  </si>
  <si>
    <t>42</t>
  </si>
  <si>
    <t>28651613</t>
  </si>
  <si>
    <t>dopojení k WC přímé</t>
  </si>
  <si>
    <t>-1006870711</t>
  </si>
  <si>
    <t>43</t>
  </si>
  <si>
    <t>ALP.A990</t>
  </si>
  <si>
    <t>WC manžeta excentrická</t>
  </si>
  <si>
    <t>-166976565</t>
  </si>
  <si>
    <t>733</t>
  </si>
  <si>
    <t>Ústřední vytápění - rozvodné potrubí</t>
  </si>
  <si>
    <t>44</t>
  </si>
  <si>
    <t>733222302</t>
  </si>
  <si>
    <t>Potrubí měděné polotvrdé spojované lisováním D 15x1 mm</t>
  </si>
  <si>
    <t>-1112141482</t>
  </si>
  <si>
    <t>Potrubí z trubek měděných polotvrdých spojovaných lisováním PN 16, T= +110°C Ø 15/1</t>
  </si>
  <si>
    <t>https://podminky.urs.cz/item/CS_URS_2021_01/733222302</t>
  </si>
  <si>
    <t>45</t>
  </si>
  <si>
    <t>733291101</t>
  </si>
  <si>
    <t xml:space="preserve">Zkouška těsnosti potrubí </t>
  </si>
  <si>
    <t>1308052636</t>
  </si>
  <si>
    <t>Zkoušky těsnosti potrubí </t>
  </si>
  <si>
    <t>https://podminky.urs.cz/item/CS_URS_2021_01/733291101</t>
  </si>
  <si>
    <t>735</t>
  </si>
  <si>
    <t>Ústřední vytápění - otopná tělesa</t>
  </si>
  <si>
    <t>46</t>
  </si>
  <si>
    <t>735121810</t>
  </si>
  <si>
    <t>Demontáž otopného tělesa ocelového článkového</t>
  </si>
  <si>
    <t>-661904440</t>
  </si>
  <si>
    <t>Demontáž otopných těles ocelových - koupelna</t>
  </si>
  <si>
    <t>https://podminky.urs.cz/item/CS_URS_2021_01/735121810</t>
  </si>
  <si>
    <t>47</t>
  </si>
  <si>
    <t>735131312</t>
  </si>
  <si>
    <t>Montáž otopných těles článkových hliníkových rozteč připojení 350-600 mm o počtu článků 6 až 10</t>
  </si>
  <si>
    <t>1830334860</t>
  </si>
  <si>
    <t xml:space="preserve">Otopná tělesa ocelová montáž </t>
  </si>
  <si>
    <t>https://podminky.urs.cz/item/CS_URS_2021_01/735131312</t>
  </si>
  <si>
    <t>48</t>
  </si>
  <si>
    <t>54153012</t>
  </si>
  <si>
    <t>Koupelnový radiátor 600x400</t>
  </si>
  <si>
    <t>-1622541253</t>
  </si>
  <si>
    <t>49</t>
  </si>
  <si>
    <t>55128134</t>
  </si>
  <si>
    <t>hlava termostatická kapalinová pro radiátorové tělesa s integrovaným ventilem</t>
  </si>
  <si>
    <t>-222806900</t>
  </si>
  <si>
    <t>50</t>
  </si>
  <si>
    <t>55121245</t>
  </si>
  <si>
    <t>set připojovací rohový pro topný žebřík, šroubení + ventyl, pravý, 1/2"x16</t>
  </si>
  <si>
    <t>set</t>
  </si>
  <si>
    <t>-108689333</t>
  </si>
  <si>
    <t>set připojovací rohový pro topný žebřík, šroubení + ventyl</t>
  </si>
  <si>
    <t>741</t>
  </si>
  <si>
    <t>Elektroinstalace - silnoproud</t>
  </si>
  <si>
    <t>51</t>
  </si>
  <si>
    <t>741125811</t>
  </si>
  <si>
    <t>Demontáž vodič Al izolovaný plný a laněný žíla 16 až 35 mm2 uložený pod omítku</t>
  </si>
  <si>
    <t>KPL</t>
  </si>
  <si>
    <t>430990063</t>
  </si>
  <si>
    <t>Demontáž vodičů izolovaných hliníkových uložených pod omítkou plných a laněných průřezu žíly 16 až 35 mm2</t>
  </si>
  <si>
    <t>https://podminky.urs.cz/item/CS_URS_2021_01/741125811</t>
  </si>
  <si>
    <t>52</t>
  </si>
  <si>
    <t>741210831</t>
  </si>
  <si>
    <t>Demontáž rozvodnic plastových na povrchu s krytím do IPx4 plochou do 0,2 m2</t>
  </si>
  <si>
    <t>60716287</t>
  </si>
  <si>
    <t>Demontáž rozvodnic plastových, uložených na povrchu</t>
  </si>
  <si>
    <t>https://podminky.urs.cz/item/CS_URS_2021_01/741210831</t>
  </si>
  <si>
    <t>53</t>
  </si>
  <si>
    <t>741311803</t>
  </si>
  <si>
    <t>Demontáž spínačů nástěnných normálních do 10 A bezšroubových bez zachování funkčnosti do 2 svorek</t>
  </si>
  <si>
    <t>1944198357</t>
  </si>
  <si>
    <t>Demontáž spínačů bez zachování funkčnosti (do suti) nástěnných, pro prostředí normální do 10 A, připojení bezšroubové do 2 svorek</t>
  </si>
  <si>
    <t>https://podminky.urs.cz/item/CS_URS_2021_01/741311803</t>
  </si>
  <si>
    <t>54</t>
  </si>
  <si>
    <t>741315813</t>
  </si>
  <si>
    <t>Demontáž zásuvek domovních normálních do 16A zapuštěných bezšroubových bez zachování funkčnosti 2P+PE</t>
  </si>
  <si>
    <t>-215149995</t>
  </si>
  <si>
    <t>Demontáž zásuvek bez zachování funkčnosti (do suti) domovních polozapuštěných nebo zapuštěných, pro prostředí normální do 16 A, připojení bezšroubové 2P+PE</t>
  </si>
  <si>
    <t>https://podminky.urs.cz/item/CS_URS_2021_01/741315813</t>
  </si>
  <si>
    <t>55</t>
  </si>
  <si>
    <t>741371871</t>
  </si>
  <si>
    <t>Demontáž svítidla byt se standard paticí skleněného lustr typu do 2 zdrojů bez zachováním funkčnosti</t>
  </si>
  <si>
    <t>1329053568</t>
  </si>
  <si>
    <t>Demontáž svítidel bez zachování funkčnosti (do suti) v bytových nebo společenských místnostech se standardní paticí (E27, T5, GU10) skleněných lustrového typu do 2 zdrojů</t>
  </si>
  <si>
    <t>https://podminky.urs.cz/item/CS_URS_2021_01/741371871</t>
  </si>
  <si>
    <t>56</t>
  </si>
  <si>
    <t>741322811</t>
  </si>
  <si>
    <t>Demontáž jistič jednopólový nn do 25 A bez krytu nebo s krytem</t>
  </si>
  <si>
    <t>1195703264</t>
  </si>
  <si>
    <t>Demontáž jističů jednopólových nn bez signálního kontaktu do 25 A bez krytu nebo s krytem</t>
  </si>
  <si>
    <t>https://podminky.urs.cz/item/CS_URS_2021_01/741322811</t>
  </si>
  <si>
    <t>57</t>
  </si>
  <si>
    <t>741122005</t>
  </si>
  <si>
    <t>Montáž kabel Cu bez ukončení uložený pod omítku plný plochý 3x1 až 2,5 mm2 (např. CYKYLo)</t>
  </si>
  <si>
    <t>831799820</t>
  </si>
  <si>
    <t>Montáž kabelů měděných bez ukončení uložených pod omítku plných plochých nebo bezhalogenových (např. CYKYLo) počtu a průřezu žil 3x1 až 2,5 mm2</t>
  </si>
  <si>
    <t>https://podminky.urs.cz/item/CS_URS_2021_01/741122005</t>
  </si>
  <si>
    <t>58</t>
  </si>
  <si>
    <t>741128005</t>
  </si>
  <si>
    <t>Ostatní práce při montáži vodičů a kabelů - trasování vedení na omítce</t>
  </si>
  <si>
    <t>-2133294696</t>
  </si>
  <si>
    <t xml:space="preserve">Ostatní práce při montáži vodičů a kabelů úpravy vodičů a kabelů trasování vedení </t>
  </si>
  <si>
    <t>https://podminky.urs.cz/item/CS_URS_2021_01/741128005</t>
  </si>
  <si>
    <t>59</t>
  </si>
  <si>
    <t>741810001</t>
  </si>
  <si>
    <t>Celková prohlídka elektrického rozvodu a zařízení do 100 000,- Kč</t>
  </si>
  <si>
    <t>1987179452</t>
  </si>
  <si>
    <t>Zkoušky a prohlídky elektrických rozvodů a zařízení celková prohlídka a vyhotovení revizní zprávy pro objem montážních prací do 100 tis. Kč</t>
  </si>
  <si>
    <t>https://podminky.urs.cz/item/CS_URS_2021_01/741810001</t>
  </si>
  <si>
    <t>60</t>
  </si>
  <si>
    <t>PKB.711018</t>
  </si>
  <si>
    <t>CYKY-J 3x1,5</t>
  </si>
  <si>
    <t>km</t>
  </si>
  <si>
    <t>-670127726</t>
  </si>
  <si>
    <t>61</t>
  </si>
  <si>
    <t>PKB.711021</t>
  </si>
  <si>
    <t>CYKY-J 3x2,5</t>
  </si>
  <si>
    <t>-1820711296</t>
  </si>
  <si>
    <t>62</t>
  </si>
  <si>
    <t>PKB.711032</t>
  </si>
  <si>
    <t>CYKY-J 5x2,5</t>
  </si>
  <si>
    <t>2121962295</t>
  </si>
  <si>
    <t>63</t>
  </si>
  <si>
    <t>34571450</t>
  </si>
  <si>
    <t>krabice pod omítku PVC přístrojová kruhová D 70mm</t>
  </si>
  <si>
    <t>-771241463</t>
  </si>
  <si>
    <t>64</t>
  </si>
  <si>
    <t>37451015</t>
  </si>
  <si>
    <t>kryt zásuvky televizní, rozhlasové (a satelitní)</t>
  </si>
  <si>
    <t>-1128858822</t>
  </si>
  <si>
    <t>65</t>
  </si>
  <si>
    <t>34539060</t>
  </si>
  <si>
    <t>rámeček dvojnásobný, pro vodorovnou i svislou montáž</t>
  </si>
  <si>
    <t>811972679</t>
  </si>
  <si>
    <t>66</t>
  </si>
  <si>
    <t>35822111</t>
  </si>
  <si>
    <t>jistič 1pólový-charakteristika B 16A</t>
  </si>
  <si>
    <t>-436154597</t>
  </si>
  <si>
    <t>67</t>
  </si>
  <si>
    <t>35822109</t>
  </si>
  <si>
    <t>jistič 1pólový-charakteristika B 10A</t>
  </si>
  <si>
    <t>-934798969</t>
  </si>
  <si>
    <t>68</t>
  </si>
  <si>
    <t>37414130</t>
  </si>
  <si>
    <t>zvonek bytový</t>
  </si>
  <si>
    <t>1713888598</t>
  </si>
  <si>
    <t>69</t>
  </si>
  <si>
    <t>34551735</t>
  </si>
  <si>
    <t>vidlice chráněná, IP65, šroubové svorky</t>
  </si>
  <si>
    <t>1498251058</t>
  </si>
  <si>
    <t>70</t>
  </si>
  <si>
    <t>42914127</t>
  </si>
  <si>
    <t>ventilátor axiální stěnový skříň z plastu zpětná klapka a nastavitelný doběh IP44 13W D 100mm</t>
  </si>
  <si>
    <t>591999566</t>
  </si>
  <si>
    <t>71</t>
  </si>
  <si>
    <t>ABB.55182029B</t>
  </si>
  <si>
    <t>Zásuvka dvojnásobná, IP44</t>
  </si>
  <si>
    <t>837437672</t>
  </si>
  <si>
    <t>Zásuvka dvojnásobná</t>
  </si>
  <si>
    <t>72</t>
  </si>
  <si>
    <t>34535103</t>
  </si>
  <si>
    <t>vypínač s multifunkčním přepínačem výkonu pro VZT jednotku</t>
  </si>
  <si>
    <t>454933772</t>
  </si>
  <si>
    <t>vypínač světelný</t>
  </si>
  <si>
    <t>73</t>
  </si>
  <si>
    <t>35713131</t>
  </si>
  <si>
    <t>rozvodnice zapuštěná, neprůhledné dveře, 1 řada, šířka 8 modulárních jednotek</t>
  </si>
  <si>
    <t>1235969990</t>
  </si>
  <si>
    <t>766</t>
  </si>
  <si>
    <t>Konstrukce truhlářské</t>
  </si>
  <si>
    <t>74</t>
  </si>
  <si>
    <t>766622861</t>
  </si>
  <si>
    <t>Vyvěšení křídel dřevěných nebo plastových okenních do 1,5 m2</t>
  </si>
  <si>
    <t>-1997329203</t>
  </si>
  <si>
    <t>Demontáž interiérových dveří do 1,5 m2</t>
  </si>
  <si>
    <t>https://podminky.urs.cz/item/CS_URS_2021_01/766622861</t>
  </si>
  <si>
    <t>75</t>
  </si>
  <si>
    <t>766825821</t>
  </si>
  <si>
    <t>Demontáž truhlářských vestavěných skříní dvoukřídlových</t>
  </si>
  <si>
    <t>-2091279460</t>
  </si>
  <si>
    <t>Demontáž nábytku vestavěného skříní dvoukřídlových</t>
  </si>
  <si>
    <t>https://podminky.urs.cz/item/CS_URS_2021_01/766825821</t>
  </si>
  <si>
    <t>76</t>
  </si>
  <si>
    <t>766812830</t>
  </si>
  <si>
    <t>Demontáž kuchyňských linek dřevěných nebo kovových délky do 1,8 m</t>
  </si>
  <si>
    <t>1357561523</t>
  </si>
  <si>
    <t>Demontáž kuchyňských linek dřevěných nebo kovových včetně skříněk uchycených na stěně, délky přes 1500 do 1800 mm</t>
  </si>
  <si>
    <t>https://podminky.urs.cz/item/CS_URS_2021_01/766812830</t>
  </si>
  <si>
    <t>77</t>
  </si>
  <si>
    <t>766660001</t>
  </si>
  <si>
    <t>Montáž dveřních křídel otvíravých jednokřídlových š do 0,8 m do ocelové zárubně</t>
  </si>
  <si>
    <t>486092828</t>
  </si>
  <si>
    <t>Montáž dveřních křídel dřevěných nebo plastových otevíravých do ocelové zárubně povrchově upravených jednokřídlových, šířky do 800 mm</t>
  </si>
  <si>
    <t>https://podminky.urs.cz/item/CS_URS_2021_01/766660001</t>
  </si>
  <si>
    <t>78</t>
  </si>
  <si>
    <t>766660729</t>
  </si>
  <si>
    <t>Montáž dveřního interiérového kování - štítku s klikou</t>
  </si>
  <si>
    <t>-2145469905</t>
  </si>
  <si>
    <t>Montáž dveřních doplňků dveřního kování interiérového štítku s klikou</t>
  </si>
  <si>
    <t>https://podminky.urs.cz/item/CS_URS_2021_01/766660729</t>
  </si>
  <si>
    <t>79</t>
  </si>
  <si>
    <t>766660733</t>
  </si>
  <si>
    <t>Montáž dveřního bezpečnostního kování - štítku s klikou</t>
  </si>
  <si>
    <t>-633064333</t>
  </si>
  <si>
    <t>Montáž dveřních doplňků dveřního kování bezpečnostního štítku s klikou</t>
  </si>
  <si>
    <t>https://podminky.urs.cz/item/CS_URS_2021_01/766660733</t>
  </si>
  <si>
    <t>80</t>
  </si>
  <si>
    <t>766662811</t>
  </si>
  <si>
    <t>Demontáž dveřních prahů u dveří jednokřídlových k opětovnému použití</t>
  </si>
  <si>
    <t>-1140423643</t>
  </si>
  <si>
    <t>Demontáž prahů dveří jednokřídlových</t>
  </si>
  <si>
    <t>https://podminky.urs.cz/item/CS_URS_2021_01/766662811</t>
  </si>
  <si>
    <t>81</t>
  </si>
  <si>
    <t>766811115</t>
  </si>
  <si>
    <t>Montáž korpusu kuchyňských skříněk spodních na nožičky šířky do 600 mm</t>
  </si>
  <si>
    <t>-362700844</t>
  </si>
  <si>
    <t>Montáž kuchyňských linek korpusu spodních skříněk na nožičky (včetně vyrovnání), šířky jednoho dílu do 600 mm</t>
  </si>
  <si>
    <t>https://podminky.urs.cz/item/CS_URS_2021_01/766811115</t>
  </si>
  <si>
    <t>82</t>
  </si>
  <si>
    <t>766811151</t>
  </si>
  <si>
    <t>Montáž korpusu kuchyňských skříněk horních na stěnu šířky do 600 mm</t>
  </si>
  <si>
    <t>-1381713999</t>
  </si>
  <si>
    <t>Montáž kuchyňských linek korpusu horních skříněk šroubovaných na stěnu, šířky jednoho dílu do 600 mm</t>
  </si>
  <si>
    <t>https://podminky.urs.cz/item/CS_URS_2021_01/766811151</t>
  </si>
  <si>
    <t>83</t>
  </si>
  <si>
    <t>766811212</t>
  </si>
  <si>
    <t>Montáž kuchyňské pracovní desky bez výřezu délky do 2000 mm</t>
  </si>
  <si>
    <t>-207521058</t>
  </si>
  <si>
    <t>Montáž kuchyňských linek pracovní desky bez výřezu, délky jednoho dílu přes 1000 do 2000 mm</t>
  </si>
  <si>
    <t>https://podminky.urs.cz/item/CS_URS_2021_01/766811212</t>
  </si>
  <si>
    <t>84</t>
  </si>
  <si>
    <t>766811221</t>
  </si>
  <si>
    <t>Příplatek k montáži kuchyňské pracovní desky za vyřezání otvoru</t>
  </si>
  <si>
    <t>-2132617627</t>
  </si>
  <si>
    <t>Montáž kuchyňských linek pracovní desky Příplatek k ceně za vyřezání otvoru (včetně zaměření)</t>
  </si>
  <si>
    <t>https://podminky.urs.cz/item/CS_URS_2021_01/766811221</t>
  </si>
  <si>
    <t>85</t>
  </si>
  <si>
    <t>AZP.MSK12</t>
  </si>
  <si>
    <t>Kuchyňská linka 180 cm , včetně horních skříněk</t>
  </si>
  <si>
    <t>-1278922219</t>
  </si>
  <si>
    <t>86</t>
  </si>
  <si>
    <t>55231084</t>
  </si>
  <si>
    <t>dřez nerez vestavný matný 775x480mm</t>
  </si>
  <si>
    <t>1391222024</t>
  </si>
  <si>
    <t>87</t>
  </si>
  <si>
    <t>55143181</t>
  </si>
  <si>
    <t>baterie dřezová páková stojánková do 1 otvoru s otáčivým ústím dl ramínka 265mm</t>
  </si>
  <si>
    <t>1529488125</t>
  </si>
  <si>
    <t xml:space="preserve">baterie dřezová páková stojánková do 1 otvoru s otáčivým ústím </t>
  </si>
  <si>
    <t>88</t>
  </si>
  <si>
    <t>55161107</t>
  </si>
  <si>
    <t>uzávěrka zápachová dřezová s přípojkou pro myčku a pračku DN 50</t>
  </si>
  <si>
    <t>958372831</t>
  </si>
  <si>
    <t>89</t>
  </si>
  <si>
    <t>55341155</t>
  </si>
  <si>
    <t>dveře jednokřídlé ocelové vchodové 800x1970mm</t>
  </si>
  <si>
    <t>1058115830</t>
  </si>
  <si>
    <t>dveře jednokřídlé protipožární vchodové 800x1970mm</t>
  </si>
  <si>
    <t>90</t>
  </si>
  <si>
    <t>61162012</t>
  </si>
  <si>
    <t>dveře jednokřídlé voštinové povrch fóliový plné 600x1970-2100mm</t>
  </si>
  <si>
    <t>1092420788</t>
  </si>
  <si>
    <t>91</t>
  </si>
  <si>
    <t>MSN.0012746.URS</t>
  </si>
  <si>
    <t>dveře interiérové jednokřídlé zasklené 2/3, voština, hladké bílé, 80x197</t>
  </si>
  <si>
    <t>-1420461905</t>
  </si>
  <si>
    <t>92</t>
  </si>
  <si>
    <t>54914102</t>
  </si>
  <si>
    <t>kování dveřní bezpečnostní, knoflík-klika R 802 /O Cr</t>
  </si>
  <si>
    <t>-1751709584</t>
  </si>
  <si>
    <t>93</t>
  </si>
  <si>
    <t>61187161</t>
  </si>
  <si>
    <t>práh dveřní dřevěný dubový tl 20mm dl 820mm š 150mm</t>
  </si>
  <si>
    <t>1731477657</t>
  </si>
  <si>
    <t>94</t>
  </si>
  <si>
    <t>54914610</t>
  </si>
  <si>
    <t>kování dveřní vrchní klika včetně rozet a montážního materiálu R BB nerez PK</t>
  </si>
  <si>
    <t>-1175550449</t>
  </si>
  <si>
    <t>95</t>
  </si>
  <si>
    <t>54915550</t>
  </si>
  <si>
    <t>kukátko-průhledítko panoramatické chrom</t>
  </si>
  <si>
    <t>-905208092</t>
  </si>
  <si>
    <t>96</t>
  </si>
  <si>
    <t>61418111</t>
  </si>
  <si>
    <t>lišta podlahová dřevěná borovice 7x43mm</t>
  </si>
  <si>
    <t>45227207</t>
  </si>
  <si>
    <t>lišta podlahová přechodová</t>
  </si>
  <si>
    <t>771</t>
  </si>
  <si>
    <t>Podlahy z dlaždic</t>
  </si>
  <si>
    <t>97</t>
  </si>
  <si>
    <t>771571810</t>
  </si>
  <si>
    <t>Demontáž podlah z dlaždic keramických kladených do malty</t>
  </si>
  <si>
    <t>-44241097</t>
  </si>
  <si>
    <t>https://podminky.urs.cz/item/CS_URS_2021_01/771571810</t>
  </si>
  <si>
    <t>98</t>
  </si>
  <si>
    <t>771574154</t>
  </si>
  <si>
    <t>Montáž podlah keramických velkoformátových hladkých lepených flexibilním lepidlem do 6 ks/m2</t>
  </si>
  <si>
    <t>620299132</t>
  </si>
  <si>
    <t>Montáž podlah z dlaždic keramických lepených flexibilním lepidlem velkoformátových hladkých přes 4 do 6 ks/m2</t>
  </si>
  <si>
    <t>https://podminky.urs.cz/item/CS_URS_2021_01/771574154</t>
  </si>
  <si>
    <t>99</t>
  </si>
  <si>
    <t>771577112</t>
  </si>
  <si>
    <t>Příplatek k montáži podlah keramických lepených flexibilním lepidlem za omezený prostor</t>
  </si>
  <si>
    <t>-239792936</t>
  </si>
  <si>
    <t>Montáž podlah z dlaždic keramických lepených flexibilním lepidlem Příplatek k cenám za podlahy v omezeném prostoru</t>
  </si>
  <si>
    <t>https://podminky.urs.cz/item/CS_URS_2021_01/771577112</t>
  </si>
  <si>
    <t>100</t>
  </si>
  <si>
    <t>771577113</t>
  </si>
  <si>
    <t>Příplatek k montáži podlah keramických lepených flexibilním lepidlem za spárování bílým cementem</t>
  </si>
  <si>
    <t>1261735281</t>
  </si>
  <si>
    <t>Montáž podlah z dlaždic keramických lepených flexibilním lepidlem Příplatek k cenám za spárování cement bílý</t>
  </si>
  <si>
    <t>https://podminky.urs.cz/item/CS_URS_2021_01/771577113</t>
  </si>
  <si>
    <t>101</t>
  </si>
  <si>
    <t>771591112</t>
  </si>
  <si>
    <t>Izolace pod dlažbu nátěrem nebo stěrkou ve dvou vrstvách</t>
  </si>
  <si>
    <t>1351332946</t>
  </si>
  <si>
    <t>Izolace podlahy pod dlažbu nátěrem nebo stěrkou ve dvou vrstvách</t>
  </si>
  <si>
    <t>https://podminky.urs.cz/item/CS_URS_2021_01/771591112</t>
  </si>
  <si>
    <t>102</t>
  </si>
  <si>
    <t>771591264</t>
  </si>
  <si>
    <t>Izolace těsnícími pásy mezi podlahou a stěnou</t>
  </si>
  <si>
    <t>-458667163</t>
  </si>
  <si>
    <t>Izolace podlahy pod dlažbu těsnícími izolačními pásy mezi podlahou a stěnu</t>
  </si>
  <si>
    <t>https://podminky.urs.cz/item/CS_URS_2021_01/771591264</t>
  </si>
  <si>
    <t>103</t>
  </si>
  <si>
    <t>59761444</t>
  </si>
  <si>
    <t>dlažba keramická slinutá protiskluzná do interiéru i exteriéru pro vysoké mechanické namáhání přes 35 do 45ks/m2</t>
  </si>
  <si>
    <t>-1886356383</t>
  </si>
  <si>
    <t xml:space="preserve">dlažba keramická protiskluzná do interiéru </t>
  </si>
  <si>
    <t>104</t>
  </si>
  <si>
    <t>HST.8595140110129</t>
  </si>
  <si>
    <t>spárovačka  5 kg bílá</t>
  </si>
  <si>
    <t>kg</t>
  </si>
  <si>
    <t>2067988908</t>
  </si>
  <si>
    <t>105</t>
  </si>
  <si>
    <t>58582013</t>
  </si>
  <si>
    <t>lepidlo cementové flexibilní se sníženým skluzem C2TS1</t>
  </si>
  <si>
    <t>-1430250131</t>
  </si>
  <si>
    <t>775</t>
  </si>
  <si>
    <t>Podlahy skládané</t>
  </si>
  <si>
    <t>106</t>
  </si>
  <si>
    <t>775413401</t>
  </si>
  <si>
    <t>Montáž podlahové lišty obvodové lepené</t>
  </si>
  <si>
    <t>198874204</t>
  </si>
  <si>
    <t>https://podminky.urs.cz/item/CS_URS_2021_01/775413401</t>
  </si>
  <si>
    <t>107</t>
  </si>
  <si>
    <t>775541151</t>
  </si>
  <si>
    <t>Montáž podlah plovoucích z lamel laminátových</t>
  </si>
  <si>
    <t>-2115468161</t>
  </si>
  <si>
    <t>Montáž podlah plovoucích z velkoplošných lamel dýhovaných a laminovaných bez podložky, spojovaných zaklapnutím</t>
  </si>
  <si>
    <t>https://podminky.urs.cz/item/CS_URS_2021_01/775541151</t>
  </si>
  <si>
    <t>108</t>
  </si>
  <si>
    <t>61198008</t>
  </si>
  <si>
    <t>podlaha plovoucí laminátová spoj zaklapnutím tř 31 tl 7mm</t>
  </si>
  <si>
    <t>1247539172</t>
  </si>
  <si>
    <t>VV</t>
  </si>
  <si>
    <t>23*1,08 'Přepočtené koeficientem množství</t>
  </si>
  <si>
    <t>109</t>
  </si>
  <si>
    <t>775541821</t>
  </si>
  <si>
    <t>Demontáž podlah PVC, laminátových, dýhovaných, vinylových ap</t>
  </si>
  <si>
    <t>-956945831</t>
  </si>
  <si>
    <t>https://podminky.urs.cz/item/CS_URS_2021_01/775541821</t>
  </si>
  <si>
    <t>Součet</t>
  </si>
  <si>
    <t>110</t>
  </si>
  <si>
    <t>775591920</t>
  </si>
  <si>
    <t>Oprava podlah dřevěných - vysátí povrchu</t>
  </si>
  <si>
    <t>228724494</t>
  </si>
  <si>
    <t>Ostatní práce při opravách dřevěných podlah dokončovací vysátí</t>
  </si>
  <si>
    <t>https://podminky.urs.cz/item/CS_URS_2021_01/775591920</t>
  </si>
  <si>
    <t>111</t>
  </si>
  <si>
    <t>61418101</t>
  </si>
  <si>
    <t xml:space="preserve">lišta podlahová </t>
  </si>
  <si>
    <t>1575195446</t>
  </si>
  <si>
    <t>776</t>
  </si>
  <si>
    <t>Podlahy povlakové</t>
  </si>
  <si>
    <t>112</t>
  </si>
  <si>
    <t>776141112</t>
  </si>
  <si>
    <t>Vyrovnání podkladu povlakových podlah stěrkou pevnosti 20 MPa tl 5 mm</t>
  </si>
  <si>
    <t>1989062277</t>
  </si>
  <si>
    <t>Příprava podkladu vyrovnání samonivelační stěrkou podlah min.pevnosti 20 MPa, tloušťky přes 3 do 5 mm</t>
  </si>
  <si>
    <t>https://podminky.urs.cz/item/CS_URS_2021_01/776141112</t>
  </si>
  <si>
    <t>113</t>
  </si>
  <si>
    <t>776201811</t>
  </si>
  <si>
    <t>Demontáž lepených povlakových podlah bez podložky ručně</t>
  </si>
  <si>
    <t>1987857219</t>
  </si>
  <si>
    <t>Demontáž povlakových podlahovin lepených ručně bez podložky- PVC</t>
  </si>
  <si>
    <t>https://podminky.urs.cz/item/CS_URS_2021_01/776201811</t>
  </si>
  <si>
    <t>114</t>
  </si>
  <si>
    <t>776221111</t>
  </si>
  <si>
    <t>Lepení pásů z PVC standardním lepidlem</t>
  </si>
  <si>
    <t>1271338271</t>
  </si>
  <si>
    <t>Montáž podlahovin z PVC lepením standardním lepidlem z pásů standardních- kuchyň + chodba</t>
  </si>
  <si>
    <t>https://podminky.urs.cz/item/CS_URS_2021_01/776221111</t>
  </si>
  <si>
    <t>115</t>
  </si>
  <si>
    <t>776410811</t>
  </si>
  <si>
    <t>Odstranění soklíků a lišt pryžových nebo plastových</t>
  </si>
  <si>
    <t>bm</t>
  </si>
  <si>
    <t>1893176710</t>
  </si>
  <si>
    <t>Demontáž soklíků nebo lišt pryžových nebo plastových</t>
  </si>
  <si>
    <t>https://podminky.urs.cz/item/CS_URS_2021_01/776410811</t>
  </si>
  <si>
    <t>116</t>
  </si>
  <si>
    <t>776421111</t>
  </si>
  <si>
    <t>Montáž obvodových lišt lepením</t>
  </si>
  <si>
    <t>-547703603</t>
  </si>
  <si>
    <t>Montáž lišt obvodových lepených</t>
  </si>
  <si>
    <t>https://podminky.urs.cz/item/CS_URS_2021_01/776421111</t>
  </si>
  <si>
    <t>117</t>
  </si>
  <si>
    <t>998776181</t>
  </si>
  <si>
    <t>Příplatek k přesunu hmot tonážní 776 prováděný bez použití mechanizace</t>
  </si>
  <si>
    <t>-403583310</t>
  </si>
  <si>
    <t>Přesun hmot pro podlahy povlakové stanovený z hmotnosti přesunovaného materiálu Příplatek k cenám za přesun prováděný bez použití mechanizace pro jakoukoliv výšku objektu</t>
  </si>
  <si>
    <t>https://podminky.urs.cz/item/CS_URS_2021_01/998776181</t>
  </si>
  <si>
    <t>118</t>
  </si>
  <si>
    <t>28412285</t>
  </si>
  <si>
    <t>krytina podlahová heterogenní tl 2mm</t>
  </si>
  <si>
    <t>519551555</t>
  </si>
  <si>
    <t xml:space="preserve">PVC krytina podlahová </t>
  </si>
  <si>
    <t>119</t>
  </si>
  <si>
    <t>28411003</t>
  </si>
  <si>
    <t>lišta soklová PVC 30x30mm</t>
  </si>
  <si>
    <t>1013191751</t>
  </si>
  <si>
    <t>120</t>
  </si>
  <si>
    <t>24744606</t>
  </si>
  <si>
    <t>lepidlo univerzální na PVC, koberce</t>
  </si>
  <si>
    <t>-1746380834</t>
  </si>
  <si>
    <t>781</t>
  </si>
  <si>
    <t>Dokončovací práce - obklady</t>
  </si>
  <si>
    <t>121</t>
  </si>
  <si>
    <t>781131112</t>
  </si>
  <si>
    <t>Izolace pod obklad nátěrem nebo stěrkou ve dvou vrstvách</t>
  </si>
  <si>
    <t>-572219523</t>
  </si>
  <si>
    <t>Izolace stěny pod obklad izolace nátěrem nebo stěrkou ve dvou vrstvách za sprchou</t>
  </si>
  <si>
    <t>https://podminky.urs.cz/item/CS_URS_2021_01/781131112</t>
  </si>
  <si>
    <t>122</t>
  </si>
  <si>
    <t>781131264</t>
  </si>
  <si>
    <t>Izolace pod obklad těsnícími pásy mezi podlahou a stěnou</t>
  </si>
  <si>
    <t>-774827048</t>
  </si>
  <si>
    <t>Izolace stěny pod obklad izolace těsnícími izolačními pásy mezi podlahou a stěnu</t>
  </si>
  <si>
    <t>https://podminky.urs.cz/item/CS_URS_2021_01/781131264</t>
  </si>
  <si>
    <t>123</t>
  </si>
  <si>
    <t>781151031</t>
  </si>
  <si>
    <t>Celoplošné vyrovnání podkladu stěrkou tl 3 mm</t>
  </si>
  <si>
    <t>1829608749</t>
  </si>
  <si>
    <t>Příprava podkladu před provedením obkladu celoplošné vyrovnání podkladu stěrkou, tloušťky 3 mm</t>
  </si>
  <si>
    <t>https://podminky.urs.cz/item/CS_URS_2021_01/781151031</t>
  </si>
  <si>
    <t>124</t>
  </si>
  <si>
    <t>781151041</t>
  </si>
  <si>
    <t>Příplatek k cenám celoplošné vyrovnání stěrkou za každý další 1 mm přes tl  3 mm</t>
  </si>
  <si>
    <t>1287059116</t>
  </si>
  <si>
    <t>Příprava podkladu před provedením obkladu celoplošné vyrovnání podkladu příplatek za každý další 1 mm tloušťky přes 3 mm</t>
  </si>
  <si>
    <t>https://podminky.urs.cz/item/CS_URS_2021_01/781151041</t>
  </si>
  <si>
    <t>125</t>
  </si>
  <si>
    <t>781461811</t>
  </si>
  <si>
    <t>Demontáž obkladů dlaždic tl do 20 mm kladených do malty</t>
  </si>
  <si>
    <t>-1249005247</t>
  </si>
  <si>
    <t>https://podminky.urs.cz/item/CS_URS_2021_01/781461811</t>
  </si>
  <si>
    <t>126</t>
  </si>
  <si>
    <t>781121011</t>
  </si>
  <si>
    <t>Nátěr penetrační na stěnu</t>
  </si>
  <si>
    <t>1422837677</t>
  </si>
  <si>
    <t>Příprava podkladu před provedením obkladu nátěr penetrační na stěnu sprchy</t>
  </si>
  <si>
    <t>https://podminky.urs.cz/item/CS_URS_2021_01/781121011</t>
  </si>
  <si>
    <t>127</t>
  </si>
  <si>
    <t>781474153</t>
  </si>
  <si>
    <t>Montáž obkladů vnitřních keramických velkoformátových hladkých do 4 ks/m2 lepených flexibilním lepidlem</t>
  </si>
  <si>
    <t>-1629844908</t>
  </si>
  <si>
    <t>Montáž obkladů vnitřních stěn z dlaždic keramických lepených flexibilním lepidlem - kuchyň</t>
  </si>
  <si>
    <t>https://podminky.urs.cz/item/CS_URS_2021_01/781474153</t>
  </si>
  <si>
    <t>781474154</t>
  </si>
  <si>
    <t>Montáž obkladů vnitřních keramických velkoformátových hladkých do 6 ks/m2 lepených flexibilním lepidlem</t>
  </si>
  <si>
    <t>1897067804</t>
  </si>
  <si>
    <t>Montáž obkladů vnitřních stěn z dlaždic keramických lepených koupelna + WC16</t>
  </si>
  <si>
    <t>https://podminky.urs.cz/item/CS_URS_2021_01/781474154</t>
  </si>
  <si>
    <t>129</t>
  </si>
  <si>
    <t>781495115</t>
  </si>
  <si>
    <t>Spárování vnitřních obkladů silikonem</t>
  </si>
  <si>
    <t>-490417330</t>
  </si>
  <si>
    <t>Obklad - dokončující práce ostatní práce spárování silikonem</t>
  </si>
  <si>
    <t>https://podminky.urs.cz/item/CS_URS_2021_01/781495115</t>
  </si>
  <si>
    <t>130</t>
  </si>
  <si>
    <t>781495141</t>
  </si>
  <si>
    <t>Průnik obkladem kruhový do DN 30</t>
  </si>
  <si>
    <t>-12397077</t>
  </si>
  <si>
    <t>Obklad - dokončující práce průnik obkladem kruhový, bez izolace do DN 30</t>
  </si>
  <si>
    <t>https://podminky.urs.cz/item/CS_URS_2021_01/781495141</t>
  </si>
  <si>
    <t>131</t>
  </si>
  <si>
    <t>781495211</t>
  </si>
  <si>
    <t>Čištění vnitřních ploch stěn po provedení obkladu chemickými prostředky</t>
  </si>
  <si>
    <t>316908564</t>
  </si>
  <si>
    <t>Čištění vnitřních ploch po provedení obkladu stěn chemickými prostředky</t>
  </si>
  <si>
    <t>https://podminky.urs.cz/item/CS_URS_2021_01/781495211</t>
  </si>
  <si>
    <t>132</t>
  </si>
  <si>
    <t>781779191</t>
  </si>
  <si>
    <t>Příplatek k montáži obkladů vnějších z dlaždic keramických za plochu do 10 m2</t>
  </si>
  <si>
    <t>-690377620</t>
  </si>
  <si>
    <t>Montáž obkladů vnějších stěn z dlaždic keramických Příplatek k cenám za plochu do 10 m2 jednotlivě</t>
  </si>
  <si>
    <t>https://podminky.urs.cz/item/CS_URS_2021_01/781779191</t>
  </si>
  <si>
    <t>133</t>
  </si>
  <si>
    <t>781779195</t>
  </si>
  <si>
    <t>Příplatek k montáži obkladů vnějších z dlaždic keramických za spárování bílým cementem</t>
  </si>
  <si>
    <t>-895673529</t>
  </si>
  <si>
    <t>Montáž obkladů vnějších stěn z dlaždic keramických Příplatek k cenám za spárování cement bílý</t>
  </si>
  <si>
    <t>https://podminky.urs.cz/item/CS_URS_2021_01/781779195</t>
  </si>
  <si>
    <t>134</t>
  </si>
  <si>
    <t>59761026</t>
  </si>
  <si>
    <t>obklad keramický hladký do 12ks/m2</t>
  </si>
  <si>
    <t>-1391622504</t>
  </si>
  <si>
    <t>135</t>
  </si>
  <si>
    <t>58582014</t>
  </si>
  <si>
    <t>lepidlo cementové flexibilní se sníženým skluzem rychletuhnoucí C2FTS1</t>
  </si>
  <si>
    <t>-1176233989</t>
  </si>
  <si>
    <t xml:space="preserve">lepidlo cementové flexibilní </t>
  </si>
  <si>
    <t>136</t>
  </si>
  <si>
    <t>58582019</t>
  </si>
  <si>
    <t>spárovací hmota cementová flexibilní CG2 různé barvy</t>
  </si>
  <si>
    <t>1545176556</t>
  </si>
  <si>
    <t xml:space="preserve">spárovací hmota cementová </t>
  </si>
  <si>
    <t>783</t>
  </si>
  <si>
    <t>Dokončovací práce - nátěry</t>
  </si>
  <si>
    <t>137</t>
  </si>
  <si>
    <t>783314101</t>
  </si>
  <si>
    <t>Základní jednonásobný syntetický nátěr zámečnických konstrukcí</t>
  </si>
  <si>
    <t>287320740</t>
  </si>
  <si>
    <t>Základní nátěr zámečnických konstrukcí jednonásobný syntetický - zárubně</t>
  </si>
  <si>
    <t>https://podminky.urs.cz/item/CS_URS_2021_01/783314101</t>
  </si>
  <si>
    <t>138</t>
  </si>
  <si>
    <t>783327101</t>
  </si>
  <si>
    <t>Krycí jednonásobný akrylátový nátěr zámečnických konstrukcí</t>
  </si>
  <si>
    <t>381950276</t>
  </si>
  <si>
    <t>Krycí nátěr (email) zámečnických konstrukcí jednonásobný akrylátový - zárubně</t>
  </si>
  <si>
    <t>https://podminky.urs.cz/item/CS_URS_2021_01/783327101</t>
  </si>
  <si>
    <t>139</t>
  </si>
  <si>
    <t>783601301</t>
  </si>
  <si>
    <t>Odrezivění žebrových trub před provedením nátěru</t>
  </si>
  <si>
    <t>-492880074</t>
  </si>
  <si>
    <t>Příprava podkladu otopných těles před provedením nátěrů žebrových trub odrezivěním bezoplachovým</t>
  </si>
  <si>
    <t>https://podminky.urs.cz/item/CS_URS_2021_01/783601301</t>
  </si>
  <si>
    <t>140</t>
  </si>
  <si>
    <t>783601305</t>
  </si>
  <si>
    <t>Odmaštění žebrových trub vodou ředitelným odmašťovačem před provedením nátěru</t>
  </si>
  <si>
    <t>1014202490</t>
  </si>
  <si>
    <t>Příprava podkladu otopných těles před provedením nátěrů žebrových trub odmaštěním vodou ředitelným</t>
  </si>
  <si>
    <t>https://podminky.urs.cz/item/CS_URS_2021_01/783601305</t>
  </si>
  <si>
    <t>141</t>
  </si>
  <si>
    <t>783614101</t>
  </si>
  <si>
    <t>Základní jednonásobný syntetický nátěr žebrových trub</t>
  </si>
  <si>
    <t>538315999</t>
  </si>
  <si>
    <t>Základní nátěr otopných těles jednonásobný žebrových trub syntetický</t>
  </si>
  <si>
    <t>https://podminky.urs.cz/item/CS_URS_2021_01/783614101</t>
  </si>
  <si>
    <t>142</t>
  </si>
  <si>
    <t>783617101</t>
  </si>
  <si>
    <t>Krycí jednonásobný syntetický nátěr žebrových trub</t>
  </si>
  <si>
    <t>1343433594</t>
  </si>
  <si>
    <t>Krycí nátěr (email) otopných těles žebrových trub jednonásobný syntetický</t>
  </si>
  <si>
    <t>https://podminky.urs.cz/item/CS_URS_2021_01/783617101</t>
  </si>
  <si>
    <t>143</t>
  </si>
  <si>
    <t>783801201</t>
  </si>
  <si>
    <t>Obroušení omítek před provedením nátěru</t>
  </si>
  <si>
    <t>-1600503078</t>
  </si>
  <si>
    <t>Příprava podkladu omítek před provedením nátěru obroušení</t>
  </si>
  <si>
    <t>https://podminky.urs.cz/item/CS_URS_2021_01/783801201</t>
  </si>
  <si>
    <t>144</t>
  </si>
  <si>
    <t>783817121</t>
  </si>
  <si>
    <t>Krycí jednonásobný syntetický nátěr hladkých, zrnitých tenkovrstvých nebo štukových omítek</t>
  </si>
  <si>
    <t>2048568342</t>
  </si>
  <si>
    <t xml:space="preserve">Krycí (ochranný ) nátěr omítek jednonásobný hladkých omítek hladkých, zrnitých tenkovrstvých nebo štukových stupně členitosti 1 a 2 </t>
  </si>
  <si>
    <t>https://podminky.urs.cz/item/CS_URS_2021_01/783817121</t>
  </si>
  <si>
    <t>145</t>
  </si>
  <si>
    <t>783823101</t>
  </si>
  <si>
    <t>Penetrační akrylátový nátěr hladkých betonových povrchů</t>
  </si>
  <si>
    <t>-651075591</t>
  </si>
  <si>
    <t>Penetrační nátěr omítek hladkých betonových povrchů akrylátový</t>
  </si>
  <si>
    <t>https://podminky.urs.cz/item/CS_URS_2021_01/783823101</t>
  </si>
  <si>
    <t>146</t>
  </si>
  <si>
    <t>HET.212210005</t>
  </si>
  <si>
    <t>bílá matná  malířská otěruvzdorná barva</t>
  </si>
  <si>
    <t>1164697121</t>
  </si>
  <si>
    <t>147</t>
  </si>
  <si>
    <t>24626705</t>
  </si>
  <si>
    <t>barva syntetická základní rychleschnoucí S2060 0100</t>
  </si>
  <si>
    <t>litr</t>
  </si>
  <si>
    <t>1275021549</t>
  </si>
  <si>
    <t>barva syntetická základní rychleschnoucí na zarubně a topení</t>
  </si>
  <si>
    <t>784</t>
  </si>
  <si>
    <t>Dokončovací práce - malby a tapety</t>
  </si>
  <si>
    <t>148</t>
  </si>
  <si>
    <t>784191001</t>
  </si>
  <si>
    <t>Čištění vnitřních ploch oken nebo balkonových dveří jednoduchých po provedení malířských prací</t>
  </si>
  <si>
    <t>1781759789</t>
  </si>
  <si>
    <t>Čištění vnitřních ploch hrubý úklid po provedení malířských prací omytím oken nebo balkonových dveří jednoduchých</t>
  </si>
  <si>
    <t>https://podminky.urs.cz/item/CS_URS_2021_01/784191001</t>
  </si>
  <si>
    <t>149</t>
  </si>
  <si>
    <t>784191007</t>
  </si>
  <si>
    <t>Čištění vnitřních ploch podlah po provedení malířských prací</t>
  </si>
  <si>
    <t>-344308360</t>
  </si>
  <si>
    <t>Čištění vnitřních ploch hrubý úklid po provedení malířských prací omytím podlah</t>
  </si>
  <si>
    <t>https://podminky.urs.cz/item/CS_URS_2021_01/784191007</t>
  </si>
  <si>
    <t>Práce a dodávky M</t>
  </si>
  <si>
    <t>46-M</t>
  </si>
  <si>
    <t>Zemní práce při extr.mont.pracích</t>
  </si>
  <si>
    <t>150</t>
  </si>
  <si>
    <t>469971111</t>
  </si>
  <si>
    <t>Svislá doprava suti a vybouraných hmot při elektromontážích za první podlaží</t>
  </si>
  <si>
    <t>985971584</t>
  </si>
  <si>
    <t>Odvoz suti a vybouraných hmot svislá doprava suti a vybouraných hmot za první podlaží</t>
  </si>
  <si>
    <t>https://podminky.urs.cz/item/CS_URS_2021_01/469971111</t>
  </si>
  <si>
    <t>151</t>
  </si>
  <si>
    <t>469972121</t>
  </si>
  <si>
    <t>Příplatek k odvozu suti a vybouraných hmot při elektromontážích za každý další 1 km</t>
  </si>
  <si>
    <t>-621529197</t>
  </si>
  <si>
    <t>Odvoz suti a vybouraných hmot odvoz suti a vybouraných hmot Příplatek k ceně za každý další i započatý 1 km</t>
  </si>
  <si>
    <t>https://podminky.urs.cz/item/CS_URS_2021_01/469972121</t>
  </si>
  <si>
    <t>58-M</t>
  </si>
  <si>
    <t>Revize vyhrazených technických zařízení</t>
  </si>
  <si>
    <t>152</t>
  </si>
  <si>
    <t>580506021</t>
  </si>
  <si>
    <t>Kontrola těsnosti rozvodu plynu plynoměrem</t>
  </si>
  <si>
    <t>úsek</t>
  </si>
  <si>
    <t>504535921</t>
  </si>
  <si>
    <t xml:space="preserve">Domovní plynovody kontrola těsnosti rozvodu plynu </t>
  </si>
  <si>
    <t>https://podminky.urs.cz/item/CS_URS_2021_01/580506021</t>
  </si>
  <si>
    <t>VRN</t>
  </si>
  <si>
    <t>Vedlejší rozpočtové náklady</t>
  </si>
  <si>
    <t>VRN2</t>
  </si>
  <si>
    <t>Příprava staveniště</t>
  </si>
  <si>
    <t>153</t>
  </si>
  <si>
    <t>020001000</t>
  </si>
  <si>
    <t>1024</t>
  </si>
  <si>
    <t>1346169628</t>
  </si>
  <si>
    <t>https://podminky.urs.cz/item/CS_URS_2021_01/020001000</t>
  </si>
  <si>
    <t>VRN3</t>
  </si>
  <si>
    <t>Zařízení staveniště</t>
  </si>
  <si>
    <t>154</t>
  </si>
  <si>
    <t>031002000</t>
  </si>
  <si>
    <t>Související práce pro zařízení staveniště</t>
  </si>
  <si>
    <t>kpl</t>
  </si>
  <si>
    <t>1132341824</t>
  </si>
  <si>
    <t>Související práce pro zařízení a zabezpečení staveniště</t>
  </si>
  <si>
    <t>https://podminky.urs.cz/item/CS_URS_2021_01/031002000</t>
  </si>
  <si>
    <t>155</t>
  </si>
  <si>
    <t>033002000</t>
  </si>
  <si>
    <t>Připojení staveniště na inženýrské sítě</t>
  </si>
  <si>
    <t>-1908783569</t>
  </si>
  <si>
    <t>https://podminky.urs.cz/item/CS_URS_2021_01/033002000</t>
  </si>
  <si>
    <t>VRN4</t>
  </si>
  <si>
    <t>Inženýrská činnost</t>
  </si>
  <si>
    <t>156</t>
  </si>
  <si>
    <t>041002000</t>
  </si>
  <si>
    <t>Dozory</t>
  </si>
  <si>
    <t>…</t>
  </si>
  <si>
    <t>-311711758</t>
  </si>
  <si>
    <t>https://podminky.urs.cz/item/CS_URS_2021_01/041002000</t>
  </si>
  <si>
    <t>VRN5</t>
  </si>
  <si>
    <t>Finanční náklady</t>
  </si>
  <si>
    <t>157</t>
  </si>
  <si>
    <t>051002000</t>
  </si>
  <si>
    <t>Pojistné</t>
  </si>
  <si>
    <t>924492071</t>
  </si>
  <si>
    <t>https://podminky.urs.cz/item/CS_URS_2021_01/051002000</t>
  </si>
  <si>
    <t>VRN6</t>
  </si>
  <si>
    <t>Územní vlivy</t>
  </si>
  <si>
    <t>158</t>
  </si>
  <si>
    <t>065002000</t>
  </si>
  <si>
    <t>Mimostaveništní doprava materiálů</t>
  </si>
  <si>
    <t>-289900076</t>
  </si>
  <si>
    <t>https://podminky.urs.cz/item/CS_URS_2021_01/065002000</t>
  </si>
  <si>
    <t>VRN8</t>
  </si>
  <si>
    <t>Přesun stavebních kapacit</t>
  </si>
  <si>
    <t>159</t>
  </si>
  <si>
    <t>080001000</t>
  </si>
  <si>
    <t>Další náklady na pracovníky</t>
  </si>
  <si>
    <t>473187519</t>
  </si>
  <si>
    <t>https://podminky.urs.cz/item/CS_URS_2021_01/080001000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</si>
</sst>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8"/>
      <color rgb="FF969696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8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4" fontId="22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2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167" fontId="20" fillId="0" borderId="22" xfId="0" applyNumberFormat="1" applyFont="1" applyBorder="1" applyAlignment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1_01/725219102" TargetMode="External"/><Relationship Id="rId18" Type="http://schemas.openxmlformats.org/officeDocument/2006/relationships/hyperlink" Target="https://podminky.urs.cz/item/CS_URS_2021_01/725820801" TargetMode="External"/><Relationship Id="rId26" Type="http://schemas.openxmlformats.org/officeDocument/2006/relationships/hyperlink" Target="https://podminky.urs.cz/item/CS_URS_2021_01/741125811" TargetMode="External"/><Relationship Id="rId39" Type="http://schemas.openxmlformats.org/officeDocument/2006/relationships/hyperlink" Target="https://podminky.urs.cz/item/CS_URS_2021_01/766660729" TargetMode="External"/><Relationship Id="rId21" Type="http://schemas.openxmlformats.org/officeDocument/2006/relationships/hyperlink" Target="https://podminky.urs.cz/item/CS_URS_2021_01/725839202" TargetMode="External"/><Relationship Id="rId34" Type="http://schemas.openxmlformats.org/officeDocument/2006/relationships/hyperlink" Target="https://podminky.urs.cz/item/CS_URS_2021_01/741810001" TargetMode="External"/><Relationship Id="rId42" Type="http://schemas.openxmlformats.org/officeDocument/2006/relationships/hyperlink" Target="https://podminky.urs.cz/item/CS_URS_2021_01/766811115" TargetMode="External"/><Relationship Id="rId47" Type="http://schemas.openxmlformats.org/officeDocument/2006/relationships/hyperlink" Target="https://podminky.urs.cz/item/CS_URS_2021_01/771574154" TargetMode="External"/><Relationship Id="rId50" Type="http://schemas.openxmlformats.org/officeDocument/2006/relationships/hyperlink" Target="https://podminky.urs.cz/item/CS_URS_2021_01/771591112" TargetMode="External"/><Relationship Id="rId55" Type="http://schemas.openxmlformats.org/officeDocument/2006/relationships/hyperlink" Target="https://podminky.urs.cz/item/CS_URS_2021_01/775591920" TargetMode="External"/><Relationship Id="rId63" Type="http://schemas.openxmlformats.org/officeDocument/2006/relationships/hyperlink" Target="https://podminky.urs.cz/item/CS_URS_2021_01/781131264" TargetMode="External"/><Relationship Id="rId68" Type="http://schemas.openxmlformats.org/officeDocument/2006/relationships/hyperlink" Target="https://podminky.urs.cz/item/CS_URS_2021_01/781474153" TargetMode="External"/><Relationship Id="rId76" Type="http://schemas.openxmlformats.org/officeDocument/2006/relationships/hyperlink" Target="https://podminky.urs.cz/item/CS_URS_2021_01/783327101" TargetMode="External"/><Relationship Id="rId84" Type="http://schemas.openxmlformats.org/officeDocument/2006/relationships/hyperlink" Target="https://podminky.urs.cz/item/CS_URS_2021_01/784191001" TargetMode="External"/><Relationship Id="rId89" Type="http://schemas.openxmlformats.org/officeDocument/2006/relationships/hyperlink" Target="https://podminky.urs.cz/item/CS_URS_2021_01/020001000" TargetMode="External"/><Relationship Id="rId7" Type="http://schemas.openxmlformats.org/officeDocument/2006/relationships/hyperlink" Target="https://podminky.urs.cz/item/CS_URS_2021_01/722130801" TargetMode="External"/><Relationship Id="rId71" Type="http://schemas.openxmlformats.org/officeDocument/2006/relationships/hyperlink" Target="https://podminky.urs.cz/item/CS_URS_2021_01/781495141" TargetMode="External"/><Relationship Id="rId92" Type="http://schemas.openxmlformats.org/officeDocument/2006/relationships/hyperlink" Target="https://podminky.urs.cz/item/CS_URS_2021_01/041002000" TargetMode="External"/><Relationship Id="rId2" Type="http://schemas.openxmlformats.org/officeDocument/2006/relationships/hyperlink" Target="https://podminky.urs.cz/item/CS_URS_2021_01/612315215" TargetMode="External"/><Relationship Id="rId16" Type="http://schemas.openxmlformats.org/officeDocument/2006/relationships/hyperlink" Target="https://podminky.urs.cz/item/CS_URS_2021_01/725243902" TargetMode="External"/><Relationship Id="rId29" Type="http://schemas.openxmlformats.org/officeDocument/2006/relationships/hyperlink" Target="https://podminky.urs.cz/item/CS_URS_2021_01/741315813" TargetMode="External"/><Relationship Id="rId11" Type="http://schemas.openxmlformats.org/officeDocument/2006/relationships/hyperlink" Target="https://podminky.urs.cz/item/CS_URS_2021_01/725119102" TargetMode="External"/><Relationship Id="rId24" Type="http://schemas.openxmlformats.org/officeDocument/2006/relationships/hyperlink" Target="https://podminky.urs.cz/item/CS_URS_2021_01/735121810" TargetMode="External"/><Relationship Id="rId32" Type="http://schemas.openxmlformats.org/officeDocument/2006/relationships/hyperlink" Target="https://podminky.urs.cz/item/CS_URS_2021_01/741122005" TargetMode="External"/><Relationship Id="rId37" Type="http://schemas.openxmlformats.org/officeDocument/2006/relationships/hyperlink" Target="https://podminky.urs.cz/item/CS_URS_2021_01/766812830" TargetMode="External"/><Relationship Id="rId40" Type="http://schemas.openxmlformats.org/officeDocument/2006/relationships/hyperlink" Target="https://podminky.urs.cz/item/CS_URS_2021_01/766660733" TargetMode="External"/><Relationship Id="rId45" Type="http://schemas.openxmlformats.org/officeDocument/2006/relationships/hyperlink" Target="https://podminky.urs.cz/item/CS_URS_2021_01/766811221" TargetMode="External"/><Relationship Id="rId53" Type="http://schemas.openxmlformats.org/officeDocument/2006/relationships/hyperlink" Target="https://podminky.urs.cz/item/CS_URS_2021_01/775541151" TargetMode="External"/><Relationship Id="rId58" Type="http://schemas.openxmlformats.org/officeDocument/2006/relationships/hyperlink" Target="https://podminky.urs.cz/item/CS_URS_2021_01/776221111" TargetMode="External"/><Relationship Id="rId66" Type="http://schemas.openxmlformats.org/officeDocument/2006/relationships/hyperlink" Target="https://podminky.urs.cz/item/CS_URS_2021_01/781461811" TargetMode="External"/><Relationship Id="rId74" Type="http://schemas.openxmlformats.org/officeDocument/2006/relationships/hyperlink" Target="https://podminky.urs.cz/item/CS_URS_2021_01/781779195" TargetMode="External"/><Relationship Id="rId79" Type="http://schemas.openxmlformats.org/officeDocument/2006/relationships/hyperlink" Target="https://podminky.urs.cz/item/CS_URS_2021_01/783614101" TargetMode="External"/><Relationship Id="rId87" Type="http://schemas.openxmlformats.org/officeDocument/2006/relationships/hyperlink" Target="https://podminky.urs.cz/item/CS_URS_2021_01/469972121" TargetMode="External"/><Relationship Id="rId5" Type="http://schemas.openxmlformats.org/officeDocument/2006/relationships/hyperlink" Target="https://podminky.urs.cz/item/CS_URS_2021_01/721173401" TargetMode="External"/><Relationship Id="rId61" Type="http://schemas.openxmlformats.org/officeDocument/2006/relationships/hyperlink" Target="https://podminky.urs.cz/item/CS_URS_2021_01/998776181" TargetMode="External"/><Relationship Id="rId82" Type="http://schemas.openxmlformats.org/officeDocument/2006/relationships/hyperlink" Target="https://podminky.urs.cz/item/CS_URS_2021_01/783817121" TargetMode="External"/><Relationship Id="rId90" Type="http://schemas.openxmlformats.org/officeDocument/2006/relationships/hyperlink" Target="https://podminky.urs.cz/item/CS_URS_2021_01/031002000" TargetMode="External"/><Relationship Id="rId95" Type="http://schemas.openxmlformats.org/officeDocument/2006/relationships/hyperlink" Target="https://podminky.urs.cz/item/CS_URS_2021_01/080001000" TargetMode="External"/><Relationship Id="rId19" Type="http://schemas.openxmlformats.org/officeDocument/2006/relationships/hyperlink" Target="https://podminky.urs.cz/item/CS_URS_2021_01/725820802" TargetMode="External"/><Relationship Id="rId14" Type="http://schemas.openxmlformats.org/officeDocument/2006/relationships/hyperlink" Target="https://podminky.urs.cz/item/CS_URS_2021_01/725220842" TargetMode="External"/><Relationship Id="rId22" Type="http://schemas.openxmlformats.org/officeDocument/2006/relationships/hyperlink" Target="https://podminky.urs.cz/item/CS_URS_2021_01/733222302" TargetMode="External"/><Relationship Id="rId27" Type="http://schemas.openxmlformats.org/officeDocument/2006/relationships/hyperlink" Target="https://podminky.urs.cz/item/CS_URS_2021_01/741210831" TargetMode="External"/><Relationship Id="rId30" Type="http://schemas.openxmlformats.org/officeDocument/2006/relationships/hyperlink" Target="https://podminky.urs.cz/item/CS_URS_2021_01/741371871" TargetMode="External"/><Relationship Id="rId35" Type="http://schemas.openxmlformats.org/officeDocument/2006/relationships/hyperlink" Target="https://podminky.urs.cz/item/CS_URS_2021_01/766622861" TargetMode="External"/><Relationship Id="rId43" Type="http://schemas.openxmlformats.org/officeDocument/2006/relationships/hyperlink" Target="https://podminky.urs.cz/item/CS_URS_2021_01/766811151" TargetMode="External"/><Relationship Id="rId48" Type="http://schemas.openxmlformats.org/officeDocument/2006/relationships/hyperlink" Target="https://podminky.urs.cz/item/CS_URS_2021_01/771577112" TargetMode="External"/><Relationship Id="rId56" Type="http://schemas.openxmlformats.org/officeDocument/2006/relationships/hyperlink" Target="https://podminky.urs.cz/item/CS_URS_2021_01/776141112" TargetMode="External"/><Relationship Id="rId64" Type="http://schemas.openxmlformats.org/officeDocument/2006/relationships/hyperlink" Target="https://podminky.urs.cz/item/CS_URS_2021_01/781151031" TargetMode="External"/><Relationship Id="rId69" Type="http://schemas.openxmlformats.org/officeDocument/2006/relationships/hyperlink" Target="https://podminky.urs.cz/item/CS_URS_2021_01/781474154" TargetMode="External"/><Relationship Id="rId77" Type="http://schemas.openxmlformats.org/officeDocument/2006/relationships/hyperlink" Target="https://podminky.urs.cz/item/CS_URS_2021_01/783601301" TargetMode="External"/><Relationship Id="rId8" Type="http://schemas.openxmlformats.org/officeDocument/2006/relationships/hyperlink" Target="https://podminky.urs.cz/item/CS_URS_2021_01/722176112" TargetMode="External"/><Relationship Id="rId51" Type="http://schemas.openxmlformats.org/officeDocument/2006/relationships/hyperlink" Target="https://podminky.urs.cz/item/CS_URS_2021_01/771591264" TargetMode="External"/><Relationship Id="rId72" Type="http://schemas.openxmlformats.org/officeDocument/2006/relationships/hyperlink" Target="https://podminky.urs.cz/item/CS_URS_2021_01/781495211" TargetMode="External"/><Relationship Id="rId80" Type="http://schemas.openxmlformats.org/officeDocument/2006/relationships/hyperlink" Target="https://podminky.urs.cz/item/CS_URS_2021_01/783617101" TargetMode="External"/><Relationship Id="rId85" Type="http://schemas.openxmlformats.org/officeDocument/2006/relationships/hyperlink" Target="https://podminky.urs.cz/item/CS_URS_2021_01/784191007" TargetMode="External"/><Relationship Id="rId93" Type="http://schemas.openxmlformats.org/officeDocument/2006/relationships/hyperlink" Target="https://podminky.urs.cz/item/CS_URS_2021_01/051002000" TargetMode="External"/><Relationship Id="rId3" Type="http://schemas.openxmlformats.org/officeDocument/2006/relationships/hyperlink" Target="https://podminky.urs.cz/item/CS_URS_2021_01/721140802" TargetMode="External"/><Relationship Id="rId12" Type="http://schemas.openxmlformats.org/officeDocument/2006/relationships/hyperlink" Target="https://podminky.urs.cz/item/CS_URS_2021_01/725210821" TargetMode="External"/><Relationship Id="rId17" Type="http://schemas.openxmlformats.org/officeDocument/2006/relationships/hyperlink" Target="https://podminky.urs.cz/item/CS_URS_2021_01/725610810" TargetMode="External"/><Relationship Id="rId25" Type="http://schemas.openxmlformats.org/officeDocument/2006/relationships/hyperlink" Target="https://podminky.urs.cz/item/CS_URS_2021_01/735131312" TargetMode="External"/><Relationship Id="rId33" Type="http://schemas.openxmlformats.org/officeDocument/2006/relationships/hyperlink" Target="https://podminky.urs.cz/item/CS_URS_2021_01/741128005" TargetMode="External"/><Relationship Id="rId38" Type="http://schemas.openxmlformats.org/officeDocument/2006/relationships/hyperlink" Target="https://podminky.urs.cz/item/CS_URS_2021_01/766660001" TargetMode="External"/><Relationship Id="rId46" Type="http://schemas.openxmlformats.org/officeDocument/2006/relationships/hyperlink" Target="https://podminky.urs.cz/item/CS_URS_2021_01/771571810" TargetMode="External"/><Relationship Id="rId59" Type="http://schemas.openxmlformats.org/officeDocument/2006/relationships/hyperlink" Target="https://podminky.urs.cz/item/CS_URS_2021_01/776410811" TargetMode="External"/><Relationship Id="rId67" Type="http://schemas.openxmlformats.org/officeDocument/2006/relationships/hyperlink" Target="https://podminky.urs.cz/item/CS_URS_2021_01/781121011" TargetMode="External"/><Relationship Id="rId20" Type="http://schemas.openxmlformats.org/officeDocument/2006/relationships/hyperlink" Target="https://podminky.urs.cz/item/CS_URS_2021_01/725829121" TargetMode="External"/><Relationship Id="rId41" Type="http://schemas.openxmlformats.org/officeDocument/2006/relationships/hyperlink" Target="https://podminky.urs.cz/item/CS_URS_2021_01/766662811" TargetMode="External"/><Relationship Id="rId54" Type="http://schemas.openxmlformats.org/officeDocument/2006/relationships/hyperlink" Target="https://podminky.urs.cz/item/CS_URS_2021_01/775541821" TargetMode="External"/><Relationship Id="rId62" Type="http://schemas.openxmlformats.org/officeDocument/2006/relationships/hyperlink" Target="https://podminky.urs.cz/item/CS_URS_2021_01/781131112" TargetMode="External"/><Relationship Id="rId70" Type="http://schemas.openxmlformats.org/officeDocument/2006/relationships/hyperlink" Target="https://podminky.urs.cz/item/CS_URS_2021_01/781495115" TargetMode="External"/><Relationship Id="rId75" Type="http://schemas.openxmlformats.org/officeDocument/2006/relationships/hyperlink" Target="https://podminky.urs.cz/item/CS_URS_2021_01/783314101" TargetMode="External"/><Relationship Id="rId83" Type="http://schemas.openxmlformats.org/officeDocument/2006/relationships/hyperlink" Target="https://podminky.urs.cz/item/CS_URS_2021_01/783823101" TargetMode="External"/><Relationship Id="rId88" Type="http://schemas.openxmlformats.org/officeDocument/2006/relationships/hyperlink" Target="https://podminky.urs.cz/item/CS_URS_2021_01/580506021" TargetMode="External"/><Relationship Id="rId91" Type="http://schemas.openxmlformats.org/officeDocument/2006/relationships/hyperlink" Target="https://podminky.urs.cz/item/CS_URS_2021_01/033002000" TargetMode="External"/><Relationship Id="rId96" Type="http://schemas.openxmlformats.org/officeDocument/2006/relationships/drawing" Target="../drawings/drawing2.xml"/><Relationship Id="rId1" Type="http://schemas.openxmlformats.org/officeDocument/2006/relationships/hyperlink" Target="https://podminky.urs.cz/item/CS_URS_2021_01/611315205" TargetMode="External"/><Relationship Id="rId6" Type="http://schemas.openxmlformats.org/officeDocument/2006/relationships/hyperlink" Target="https://podminky.urs.cz/item/CS_URS_2021_01/722110811" TargetMode="External"/><Relationship Id="rId15" Type="http://schemas.openxmlformats.org/officeDocument/2006/relationships/hyperlink" Target="https://podminky.urs.cz/item/CS_URS_2021_01/725241901" TargetMode="External"/><Relationship Id="rId23" Type="http://schemas.openxmlformats.org/officeDocument/2006/relationships/hyperlink" Target="https://podminky.urs.cz/item/CS_URS_2021_01/733291101" TargetMode="External"/><Relationship Id="rId28" Type="http://schemas.openxmlformats.org/officeDocument/2006/relationships/hyperlink" Target="https://podminky.urs.cz/item/CS_URS_2021_01/741311803" TargetMode="External"/><Relationship Id="rId36" Type="http://schemas.openxmlformats.org/officeDocument/2006/relationships/hyperlink" Target="https://podminky.urs.cz/item/CS_URS_2021_01/766825821" TargetMode="External"/><Relationship Id="rId49" Type="http://schemas.openxmlformats.org/officeDocument/2006/relationships/hyperlink" Target="https://podminky.urs.cz/item/CS_URS_2021_01/771577113" TargetMode="External"/><Relationship Id="rId57" Type="http://schemas.openxmlformats.org/officeDocument/2006/relationships/hyperlink" Target="https://podminky.urs.cz/item/CS_URS_2021_01/776201811" TargetMode="External"/><Relationship Id="rId10" Type="http://schemas.openxmlformats.org/officeDocument/2006/relationships/hyperlink" Target="https://podminky.urs.cz/item/CS_URS_2021_01/722179191" TargetMode="External"/><Relationship Id="rId31" Type="http://schemas.openxmlformats.org/officeDocument/2006/relationships/hyperlink" Target="https://podminky.urs.cz/item/CS_URS_2021_01/741322811" TargetMode="External"/><Relationship Id="rId44" Type="http://schemas.openxmlformats.org/officeDocument/2006/relationships/hyperlink" Target="https://podminky.urs.cz/item/CS_URS_2021_01/766811212" TargetMode="External"/><Relationship Id="rId52" Type="http://schemas.openxmlformats.org/officeDocument/2006/relationships/hyperlink" Target="https://podminky.urs.cz/item/CS_URS_2021_01/775413401" TargetMode="External"/><Relationship Id="rId60" Type="http://schemas.openxmlformats.org/officeDocument/2006/relationships/hyperlink" Target="https://podminky.urs.cz/item/CS_URS_2021_01/776421111" TargetMode="External"/><Relationship Id="rId65" Type="http://schemas.openxmlformats.org/officeDocument/2006/relationships/hyperlink" Target="https://podminky.urs.cz/item/CS_URS_2021_01/781151041" TargetMode="External"/><Relationship Id="rId73" Type="http://schemas.openxmlformats.org/officeDocument/2006/relationships/hyperlink" Target="https://podminky.urs.cz/item/CS_URS_2021_01/781779191" TargetMode="External"/><Relationship Id="rId78" Type="http://schemas.openxmlformats.org/officeDocument/2006/relationships/hyperlink" Target="https://podminky.urs.cz/item/CS_URS_2021_01/783601305" TargetMode="External"/><Relationship Id="rId81" Type="http://schemas.openxmlformats.org/officeDocument/2006/relationships/hyperlink" Target="https://podminky.urs.cz/item/CS_URS_2021_01/783801201" TargetMode="External"/><Relationship Id="rId86" Type="http://schemas.openxmlformats.org/officeDocument/2006/relationships/hyperlink" Target="https://podminky.urs.cz/item/CS_URS_2021_01/469971111" TargetMode="External"/><Relationship Id="rId94" Type="http://schemas.openxmlformats.org/officeDocument/2006/relationships/hyperlink" Target="https://podminky.urs.cz/item/CS_URS_2021_01/065002000" TargetMode="External"/><Relationship Id="rId4" Type="http://schemas.openxmlformats.org/officeDocument/2006/relationships/hyperlink" Target="https://podminky.urs.cz/item/CS_URS_2021_01/721210817" TargetMode="External"/><Relationship Id="rId9" Type="http://schemas.openxmlformats.org/officeDocument/2006/relationships/hyperlink" Target="https://podminky.urs.cz/item/CS_URS_2021_01/722181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>
      <c r="B5" s="18"/>
      <c r="D5" s="22" t="s">
        <v>13</v>
      </c>
      <c r="K5" s="172" t="s">
        <v>14</v>
      </c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R5" s="18"/>
      <c r="BE5" s="169" t="s">
        <v>15</v>
      </c>
      <c r="BS5" s="15" t="s">
        <v>6</v>
      </c>
    </row>
    <row r="6" spans="1:74" ht="36.950000000000003" customHeight="1">
      <c r="B6" s="18"/>
      <c r="D6" s="24" t="s">
        <v>16</v>
      </c>
      <c r="K6" s="174" t="s">
        <v>17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R6" s="18"/>
      <c r="BE6" s="170"/>
      <c r="BS6" s="15" t="s">
        <v>6</v>
      </c>
    </row>
    <row r="7" spans="1:74" ht="12" customHeight="1">
      <c r="B7" s="18"/>
      <c r="D7" s="25" t="s">
        <v>18</v>
      </c>
      <c r="K7" s="23" t="s">
        <v>19</v>
      </c>
      <c r="AK7" s="25" t="s">
        <v>20</v>
      </c>
      <c r="AN7" s="23" t="s">
        <v>19</v>
      </c>
      <c r="AR7" s="18"/>
      <c r="BE7" s="170"/>
      <c r="BS7" s="15" t="s">
        <v>6</v>
      </c>
    </row>
    <row r="8" spans="1:74" ht="12" customHeight="1">
      <c r="B8" s="18"/>
      <c r="D8" s="25" t="s">
        <v>21</v>
      </c>
      <c r="K8" s="23" t="s">
        <v>22</v>
      </c>
      <c r="AK8" s="25" t="s">
        <v>23</v>
      </c>
      <c r="AN8" s="26" t="s">
        <v>24</v>
      </c>
      <c r="AR8" s="18"/>
      <c r="BE8" s="170"/>
      <c r="BS8" s="15" t="s">
        <v>6</v>
      </c>
    </row>
    <row r="9" spans="1:74" ht="14.45" customHeight="1">
      <c r="B9" s="18"/>
      <c r="AR9" s="18"/>
      <c r="BE9" s="170"/>
      <c r="BS9" s="15" t="s">
        <v>6</v>
      </c>
    </row>
    <row r="10" spans="1:74" ht="12" customHeight="1">
      <c r="B10" s="18"/>
      <c r="D10" s="25" t="s">
        <v>25</v>
      </c>
      <c r="AK10" s="25" t="s">
        <v>26</v>
      </c>
      <c r="AN10" s="23" t="s">
        <v>27</v>
      </c>
      <c r="AR10" s="18"/>
      <c r="BE10" s="170"/>
      <c r="BS10" s="15" t="s">
        <v>6</v>
      </c>
    </row>
    <row r="11" spans="1:74" ht="18.399999999999999" customHeight="1">
      <c r="B11" s="18"/>
      <c r="E11" s="23" t="s">
        <v>28</v>
      </c>
      <c r="AK11" s="25" t="s">
        <v>29</v>
      </c>
      <c r="AN11" s="23" t="s">
        <v>30</v>
      </c>
      <c r="AR11" s="18"/>
      <c r="BE11" s="170"/>
      <c r="BS11" s="15" t="s">
        <v>6</v>
      </c>
    </row>
    <row r="12" spans="1:74" ht="6.95" customHeight="1">
      <c r="B12" s="18"/>
      <c r="AR12" s="18"/>
      <c r="BE12" s="170"/>
      <c r="BS12" s="15" t="s">
        <v>6</v>
      </c>
    </row>
    <row r="13" spans="1:74" ht="12" customHeight="1">
      <c r="B13" s="18"/>
      <c r="D13" s="25" t="s">
        <v>31</v>
      </c>
      <c r="AK13" s="25" t="s">
        <v>26</v>
      </c>
      <c r="AN13" s="27" t="s">
        <v>32</v>
      </c>
      <c r="AR13" s="18"/>
      <c r="BE13" s="170"/>
      <c r="BS13" s="15" t="s">
        <v>6</v>
      </c>
    </row>
    <row r="14" spans="1:74" ht="12.75">
      <c r="B14" s="18"/>
      <c r="E14" s="175" t="s">
        <v>32</v>
      </c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25" t="s">
        <v>29</v>
      </c>
      <c r="AN14" s="27" t="s">
        <v>32</v>
      </c>
      <c r="AR14" s="18"/>
      <c r="BE14" s="170"/>
      <c r="BS14" s="15" t="s">
        <v>6</v>
      </c>
    </row>
    <row r="15" spans="1:74" ht="6.95" customHeight="1">
      <c r="B15" s="18"/>
      <c r="AR15" s="18"/>
      <c r="BE15" s="170"/>
      <c r="BS15" s="15" t="s">
        <v>4</v>
      </c>
    </row>
    <row r="16" spans="1:74" ht="12" customHeight="1">
      <c r="B16" s="18"/>
      <c r="D16" s="25" t="s">
        <v>33</v>
      </c>
      <c r="AK16" s="25" t="s">
        <v>26</v>
      </c>
      <c r="AN16" s="23" t="s">
        <v>19</v>
      </c>
      <c r="AR16" s="18"/>
      <c r="BE16" s="170"/>
      <c r="BS16" s="15" t="s">
        <v>4</v>
      </c>
    </row>
    <row r="17" spans="2:71" ht="18.399999999999999" customHeight="1">
      <c r="B17" s="18"/>
      <c r="E17" s="23" t="s">
        <v>34</v>
      </c>
      <c r="AK17" s="25" t="s">
        <v>29</v>
      </c>
      <c r="AN17" s="23" t="s">
        <v>19</v>
      </c>
      <c r="AR17" s="18"/>
      <c r="BE17" s="170"/>
      <c r="BS17" s="15" t="s">
        <v>35</v>
      </c>
    </row>
    <row r="18" spans="2:71" ht="6.95" customHeight="1">
      <c r="B18" s="18"/>
      <c r="AR18" s="18"/>
      <c r="BE18" s="170"/>
      <c r="BS18" s="15" t="s">
        <v>6</v>
      </c>
    </row>
    <row r="19" spans="2:71" ht="12" customHeight="1">
      <c r="B19" s="18"/>
      <c r="D19" s="25" t="s">
        <v>36</v>
      </c>
      <c r="AK19" s="25" t="s">
        <v>26</v>
      </c>
      <c r="AN19" s="23" t="s">
        <v>37</v>
      </c>
      <c r="AR19" s="18"/>
      <c r="BE19" s="170"/>
      <c r="BS19" s="15" t="s">
        <v>6</v>
      </c>
    </row>
    <row r="20" spans="2:71" ht="18.399999999999999" customHeight="1">
      <c r="B20" s="18"/>
      <c r="E20" s="23" t="s">
        <v>38</v>
      </c>
      <c r="AK20" s="25" t="s">
        <v>29</v>
      </c>
      <c r="AN20" s="23" t="s">
        <v>39</v>
      </c>
      <c r="AR20" s="18"/>
      <c r="BE20" s="170"/>
      <c r="BS20" s="15" t="s">
        <v>35</v>
      </c>
    </row>
    <row r="21" spans="2:71" ht="6.95" customHeight="1">
      <c r="B21" s="18"/>
      <c r="AR21" s="18"/>
      <c r="BE21" s="170"/>
    </row>
    <row r="22" spans="2:71" ht="12" customHeight="1">
      <c r="B22" s="18"/>
      <c r="D22" s="25" t="s">
        <v>40</v>
      </c>
      <c r="AR22" s="18"/>
      <c r="BE22" s="170"/>
    </row>
    <row r="23" spans="2:71" ht="47.25" customHeight="1">
      <c r="B23" s="18"/>
      <c r="E23" s="177" t="s">
        <v>41</v>
      </c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R23" s="18"/>
      <c r="BE23" s="170"/>
    </row>
    <row r="24" spans="2:71" ht="6.95" customHeight="1">
      <c r="B24" s="18"/>
      <c r="AR24" s="18"/>
      <c r="BE24" s="170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70"/>
    </row>
    <row r="26" spans="2:71" s="1" customFormat="1" ht="25.9" customHeight="1">
      <c r="B26" s="30"/>
      <c r="D26" s="31" t="s">
        <v>42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78">
        <f>ROUND(AG54,2)</f>
        <v>0</v>
      </c>
      <c r="AL26" s="179"/>
      <c r="AM26" s="179"/>
      <c r="AN26" s="179"/>
      <c r="AO26" s="179"/>
      <c r="AR26" s="30"/>
      <c r="BE26" s="170"/>
    </row>
    <row r="27" spans="2:71" s="1" customFormat="1" ht="6.95" customHeight="1">
      <c r="B27" s="30"/>
      <c r="AR27" s="30"/>
      <c r="BE27" s="170"/>
    </row>
    <row r="28" spans="2:71" s="1" customFormat="1" ht="12.75">
      <c r="B28" s="30"/>
      <c r="L28" s="180" t="s">
        <v>43</v>
      </c>
      <c r="M28" s="180"/>
      <c r="N28" s="180"/>
      <c r="O28" s="180"/>
      <c r="P28" s="180"/>
      <c r="W28" s="180" t="s">
        <v>44</v>
      </c>
      <c r="X28" s="180"/>
      <c r="Y28" s="180"/>
      <c r="Z28" s="180"/>
      <c r="AA28" s="180"/>
      <c r="AB28" s="180"/>
      <c r="AC28" s="180"/>
      <c r="AD28" s="180"/>
      <c r="AE28" s="180"/>
      <c r="AK28" s="180" t="s">
        <v>45</v>
      </c>
      <c r="AL28" s="180"/>
      <c r="AM28" s="180"/>
      <c r="AN28" s="180"/>
      <c r="AO28" s="180"/>
      <c r="AR28" s="30"/>
      <c r="BE28" s="170"/>
    </row>
    <row r="29" spans="2:71" s="2" customFormat="1" ht="14.45" hidden="1" customHeight="1">
      <c r="B29" s="34"/>
      <c r="D29" s="25" t="s">
        <v>46</v>
      </c>
      <c r="F29" s="25" t="s">
        <v>47</v>
      </c>
      <c r="L29" s="183">
        <v>0.21</v>
      </c>
      <c r="M29" s="182"/>
      <c r="N29" s="182"/>
      <c r="O29" s="182"/>
      <c r="P29" s="182"/>
      <c r="W29" s="181">
        <f>ROUND(AZ54, 2)</f>
        <v>0</v>
      </c>
      <c r="X29" s="182"/>
      <c r="Y29" s="182"/>
      <c r="Z29" s="182"/>
      <c r="AA29" s="182"/>
      <c r="AB29" s="182"/>
      <c r="AC29" s="182"/>
      <c r="AD29" s="182"/>
      <c r="AE29" s="182"/>
      <c r="AK29" s="181">
        <f>ROUND(AV54, 2)</f>
        <v>0</v>
      </c>
      <c r="AL29" s="182"/>
      <c r="AM29" s="182"/>
      <c r="AN29" s="182"/>
      <c r="AO29" s="182"/>
      <c r="AR29" s="34"/>
      <c r="BE29" s="171"/>
    </row>
    <row r="30" spans="2:71" s="2" customFormat="1" ht="14.45" hidden="1" customHeight="1">
      <c r="B30" s="34"/>
      <c r="F30" s="25" t="s">
        <v>48</v>
      </c>
      <c r="L30" s="183">
        <v>0.12</v>
      </c>
      <c r="M30" s="182"/>
      <c r="N30" s="182"/>
      <c r="O30" s="182"/>
      <c r="P30" s="182"/>
      <c r="W30" s="181">
        <f>ROUND(BA54, 2)</f>
        <v>0</v>
      </c>
      <c r="X30" s="182"/>
      <c r="Y30" s="182"/>
      <c r="Z30" s="182"/>
      <c r="AA30" s="182"/>
      <c r="AB30" s="182"/>
      <c r="AC30" s="182"/>
      <c r="AD30" s="182"/>
      <c r="AE30" s="182"/>
      <c r="AK30" s="181">
        <f>ROUND(AW54, 2)</f>
        <v>0</v>
      </c>
      <c r="AL30" s="182"/>
      <c r="AM30" s="182"/>
      <c r="AN30" s="182"/>
      <c r="AO30" s="182"/>
      <c r="AR30" s="34"/>
      <c r="BE30" s="171"/>
    </row>
    <row r="31" spans="2:71" s="2" customFormat="1" ht="14.45" customHeight="1">
      <c r="B31" s="34"/>
      <c r="D31" s="35" t="s">
        <v>46</v>
      </c>
      <c r="F31" s="25" t="s">
        <v>49</v>
      </c>
      <c r="L31" s="183">
        <v>0.21</v>
      </c>
      <c r="M31" s="182"/>
      <c r="N31" s="182"/>
      <c r="O31" s="182"/>
      <c r="P31" s="182"/>
      <c r="W31" s="181">
        <f>ROUND(BB54, 2)</f>
        <v>0</v>
      </c>
      <c r="X31" s="182"/>
      <c r="Y31" s="182"/>
      <c r="Z31" s="182"/>
      <c r="AA31" s="182"/>
      <c r="AB31" s="182"/>
      <c r="AC31" s="182"/>
      <c r="AD31" s="182"/>
      <c r="AE31" s="182"/>
      <c r="AK31" s="181">
        <v>0</v>
      </c>
      <c r="AL31" s="182"/>
      <c r="AM31" s="182"/>
      <c r="AN31" s="182"/>
      <c r="AO31" s="182"/>
      <c r="AR31" s="34"/>
      <c r="BE31" s="171"/>
    </row>
    <row r="32" spans="2:71" s="2" customFormat="1" ht="14.45" customHeight="1">
      <c r="B32" s="34"/>
      <c r="F32" s="25" t="s">
        <v>50</v>
      </c>
      <c r="L32" s="183">
        <v>0.12</v>
      </c>
      <c r="M32" s="182"/>
      <c r="N32" s="182"/>
      <c r="O32" s="182"/>
      <c r="P32" s="182"/>
      <c r="W32" s="181">
        <f>ROUND(BC54, 2)</f>
        <v>0</v>
      </c>
      <c r="X32" s="182"/>
      <c r="Y32" s="182"/>
      <c r="Z32" s="182"/>
      <c r="AA32" s="182"/>
      <c r="AB32" s="182"/>
      <c r="AC32" s="182"/>
      <c r="AD32" s="182"/>
      <c r="AE32" s="182"/>
      <c r="AK32" s="181">
        <v>0</v>
      </c>
      <c r="AL32" s="182"/>
      <c r="AM32" s="182"/>
      <c r="AN32" s="182"/>
      <c r="AO32" s="182"/>
      <c r="AR32" s="34"/>
      <c r="BE32" s="171"/>
    </row>
    <row r="33" spans="2:44" s="2" customFormat="1" ht="14.45" hidden="1" customHeight="1">
      <c r="B33" s="34"/>
      <c r="F33" s="25" t="s">
        <v>51</v>
      </c>
      <c r="L33" s="183">
        <v>0</v>
      </c>
      <c r="M33" s="182"/>
      <c r="N33" s="182"/>
      <c r="O33" s="182"/>
      <c r="P33" s="182"/>
      <c r="W33" s="181">
        <f>ROUND(BD54, 2)</f>
        <v>0</v>
      </c>
      <c r="X33" s="182"/>
      <c r="Y33" s="182"/>
      <c r="Z33" s="182"/>
      <c r="AA33" s="182"/>
      <c r="AB33" s="182"/>
      <c r="AC33" s="182"/>
      <c r="AD33" s="182"/>
      <c r="AE33" s="182"/>
      <c r="AK33" s="181">
        <v>0</v>
      </c>
      <c r="AL33" s="182"/>
      <c r="AM33" s="182"/>
      <c r="AN33" s="182"/>
      <c r="AO33" s="182"/>
      <c r="AR33" s="34"/>
    </row>
    <row r="34" spans="2:44" s="1" customFormat="1" ht="6.95" customHeight="1">
      <c r="B34" s="30"/>
      <c r="AR34" s="30"/>
    </row>
    <row r="35" spans="2:44" s="1" customFormat="1" ht="25.9" customHeight="1">
      <c r="B35" s="30"/>
      <c r="C35" s="36"/>
      <c r="D35" s="37" t="s">
        <v>52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53</v>
      </c>
      <c r="U35" s="38"/>
      <c r="V35" s="38"/>
      <c r="W35" s="38"/>
      <c r="X35" s="184" t="s">
        <v>54</v>
      </c>
      <c r="Y35" s="185"/>
      <c r="Z35" s="185"/>
      <c r="AA35" s="185"/>
      <c r="AB35" s="185"/>
      <c r="AC35" s="38"/>
      <c r="AD35" s="38"/>
      <c r="AE35" s="38"/>
      <c r="AF35" s="38"/>
      <c r="AG35" s="38"/>
      <c r="AH35" s="38"/>
      <c r="AI35" s="38"/>
      <c r="AJ35" s="38"/>
      <c r="AK35" s="186">
        <f>SUM(AK26:AK33)</f>
        <v>0</v>
      </c>
      <c r="AL35" s="185"/>
      <c r="AM35" s="185"/>
      <c r="AN35" s="185"/>
      <c r="AO35" s="187"/>
      <c r="AP35" s="36"/>
      <c r="AQ35" s="36"/>
      <c r="AR35" s="30"/>
    </row>
    <row r="36" spans="2:44" s="1" customFormat="1" ht="6.95" customHeight="1">
      <c r="B36" s="30"/>
      <c r="AR36" s="30"/>
    </row>
    <row r="37" spans="2:44" s="1" customFormat="1" ht="6.95" customHeight="1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0"/>
    </row>
    <row r="41" spans="2:44" s="1" customFormat="1" ht="6.95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0"/>
    </row>
    <row r="42" spans="2:44" s="1" customFormat="1" ht="24.95" customHeight="1">
      <c r="B42" s="30"/>
      <c r="C42" s="19" t="s">
        <v>55</v>
      </c>
      <c r="AR42" s="30"/>
    </row>
    <row r="43" spans="2:44" s="1" customFormat="1" ht="6.95" customHeight="1">
      <c r="B43" s="30"/>
      <c r="AR43" s="30"/>
    </row>
    <row r="44" spans="2:44" s="3" customFormat="1" ht="12" customHeight="1">
      <c r="B44" s="44"/>
      <c r="C44" s="25" t="s">
        <v>13</v>
      </c>
      <c r="L44" s="3" t="str">
        <f>K5</f>
        <v>2023_01_LUS713</v>
      </c>
      <c r="AR44" s="44"/>
    </row>
    <row r="45" spans="2:44" s="4" customFormat="1" ht="36.950000000000003" customHeight="1">
      <c r="B45" s="45"/>
      <c r="C45" s="46" t="s">
        <v>16</v>
      </c>
      <c r="L45" s="188" t="str">
        <f>K6</f>
        <v>oprava bytu Lustenicka 713,byt 8, Praha Kbely</v>
      </c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R45" s="45"/>
    </row>
    <row r="46" spans="2:44" s="1" customFormat="1" ht="6.95" customHeight="1">
      <c r="B46" s="30"/>
      <c r="AR46" s="30"/>
    </row>
    <row r="47" spans="2:44" s="1" customFormat="1" ht="12" customHeight="1">
      <c r="B47" s="30"/>
      <c r="C47" s="25" t="s">
        <v>21</v>
      </c>
      <c r="L47" s="47" t="str">
        <f>IF(K8="","",K8)</f>
        <v>Praha 19</v>
      </c>
      <c r="AI47" s="25" t="s">
        <v>23</v>
      </c>
      <c r="AM47" s="190" t="str">
        <f>IF(AN8= "","",AN8)</f>
        <v>14. 1. 2024</v>
      </c>
      <c r="AN47" s="190"/>
      <c r="AR47" s="30"/>
    </row>
    <row r="48" spans="2:44" s="1" customFormat="1" ht="6.95" customHeight="1">
      <c r="B48" s="30"/>
      <c r="AR48" s="30"/>
    </row>
    <row r="49" spans="1:90" s="1" customFormat="1" ht="15.2" customHeight="1">
      <c r="B49" s="30"/>
      <c r="C49" s="25" t="s">
        <v>25</v>
      </c>
      <c r="L49" s="3" t="str">
        <f>IF(E11= "","",E11)</f>
        <v>Městská část Praha 19, Semilská 43/1, Praha 19</v>
      </c>
      <c r="AI49" s="25" t="s">
        <v>33</v>
      </c>
      <c r="AM49" s="191" t="str">
        <f>IF(E17="","",E17)</f>
        <v xml:space="preserve"> </v>
      </c>
      <c r="AN49" s="192"/>
      <c r="AO49" s="192"/>
      <c r="AP49" s="192"/>
      <c r="AR49" s="30"/>
      <c r="AS49" s="193" t="s">
        <v>56</v>
      </c>
      <c r="AT49" s="194"/>
      <c r="AU49" s="49"/>
      <c r="AV49" s="49"/>
      <c r="AW49" s="49"/>
      <c r="AX49" s="49"/>
      <c r="AY49" s="49"/>
      <c r="AZ49" s="49"/>
      <c r="BA49" s="49"/>
      <c r="BB49" s="49"/>
      <c r="BC49" s="49"/>
      <c r="BD49" s="50"/>
    </row>
    <row r="50" spans="1:90" s="1" customFormat="1" ht="15.2" customHeight="1">
      <c r="B50" s="30"/>
      <c r="C50" s="25" t="s">
        <v>31</v>
      </c>
      <c r="L50" s="3" t="str">
        <f>IF(E14= "Vyplň údaj","",E14)</f>
        <v/>
      </c>
      <c r="AI50" s="25" t="s">
        <v>36</v>
      </c>
      <c r="AM50" s="191" t="str">
        <f>IF(E20="","",E20)</f>
        <v>Michal Kolbl</v>
      </c>
      <c r="AN50" s="192"/>
      <c r="AO50" s="192"/>
      <c r="AP50" s="192"/>
      <c r="AR50" s="30"/>
      <c r="AS50" s="195"/>
      <c r="AT50" s="196"/>
      <c r="BD50" s="51"/>
    </row>
    <row r="51" spans="1:90" s="1" customFormat="1" ht="10.9" customHeight="1">
      <c r="B51" s="30"/>
      <c r="AR51" s="30"/>
      <c r="AS51" s="195"/>
      <c r="AT51" s="196"/>
      <c r="BD51" s="51"/>
    </row>
    <row r="52" spans="1:90" s="1" customFormat="1" ht="29.25" customHeight="1">
      <c r="B52" s="30"/>
      <c r="C52" s="197" t="s">
        <v>57</v>
      </c>
      <c r="D52" s="198"/>
      <c r="E52" s="198"/>
      <c r="F52" s="198"/>
      <c r="G52" s="198"/>
      <c r="H52" s="52"/>
      <c r="I52" s="199" t="s">
        <v>58</v>
      </c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200" t="s">
        <v>59</v>
      </c>
      <c r="AH52" s="198"/>
      <c r="AI52" s="198"/>
      <c r="AJ52" s="198"/>
      <c r="AK52" s="198"/>
      <c r="AL52" s="198"/>
      <c r="AM52" s="198"/>
      <c r="AN52" s="199" t="s">
        <v>60</v>
      </c>
      <c r="AO52" s="198"/>
      <c r="AP52" s="198"/>
      <c r="AQ52" s="53" t="s">
        <v>61</v>
      </c>
      <c r="AR52" s="30"/>
      <c r="AS52" s="54" t="s">
        <v>62</v>
      </c>
      <c r="AT52" s="55" t="s">
        <v>63</v>
      </c>
      <c r="AU52" s="55" t="s">
        <v>64</v>
      </c>
      <c r="AV52" s="55" t="s">
        <v>65</v>
      </c>
      <c r="AW52" s="55" t="s">
        <v>66</v>
      </c>
      <c r="AX52" s="55" t="s">
        <v>67</v>
      </c>
      <c r="AY52" s="55" t="s">
        <v>68</v>
      </c>
      <c r="AZ52" s="55" t="s">
        <v>69</v>
      </c>
      <c r="BA52" s="55" t="s">
        <v>70</v>
      </c>
      <c r="BB52" s="55" t="s">
        <v>71</v>
      </c>
      <c r="BC52" s="55" t="s">
        <v>72</v>
      </c>
      <c r="BD52" s="56" t="s">
        <v>73</v>
      </c>
    </row>
    <row r="53" spans="1:90" s="1" customFormat="1" ht="10.9" customHeight="1">
      <c r="B53" s="30"/>
      <c r="AR53" s="30"/>
      <c r="AS53" s="57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50"/>
    </row>
    <row r="54" spans="1:90" s="5" customFormat="1" ht="32.450000000000003" customHeight="1">
      <c r="B54" s="58"/>
      <c r="C54" s="59" t="s">
        <v>74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204">
        <f>ROUND(AG55,2)</f>
        <v>0</v>
      </c>
      <c r="AH54" s="204"/>
      <c r="AI54" s="204"/>
      <c r="AJ54" s="204"/>
      <c r="AK54" s="204"/>
      <c r="AL54" s="204"/>
      <c r="AM54" s="204"/>
      <c r="AN54" s="205">
        <f>SUM(AG54,AT54)</f>
        <v>0</v>
      </c>
      <c r="AO54" s="205"/>
      <c r="AP54" s="205"/>
      <c r="AQ54" s="62" t="s">
        <v>19</v>
      </c>
      <c r="AR54" s="58"/>
      <c r="AS54" s="63">
        <f>ROUND(AS55,2)</f>
        <v>0</v>
      </c>
      <c r="AT54" s="64">
        <f>ROUND(SUM(AV54:AW54),2)</f>
        <v>0</v>
      </c>
      <c r="AU54" s="65">
        <f>ROUND(AU55,5)</f>
        <v>0</v>
      </c>
      <c r="AV54" s="64">
        <f>ROUND(AZ54*L29,2)</f>
        <v>0</v>
      </c>
      <c r="AW54" s="64">
        <f>ROUND(BA54*L30,2)</f>
        <v>0</v>
      </c>
      <c r="AX54" s="64">
        <f>ROUND(BB54*L29,2)</f>
        <v>0</v>
      </c>
      <c r="AY54" s="64">
        <f>ROUND(BC54*L30,2)</f>
        <v>0</v>
      </c>
      <c r="AZ54" s="64">
        <f>ROUND(AZ55,2)</f>
        <v>0</v>
      </c>
      <c r="BA54" s="64">
        <f>ROUND(BA55,2)</f>
        <v>0</v>
      </c>
      <c r="BB54" s="64">
        <f>ROUND(BB55,2)</f>
        <v>0</v>
      </c>
      <c r="BC54" s="64">
        <f>ROUND(BC55,2)</f>
        <v>0</v>
      </c>
      <c r="BD54" s="66">
        <f>ROUND(BD55,2)</f>
        <v>0</v>
      </c>
      <c r="BS54" s="67" t="s">
        <v>75</v>
      </c>
      <c r="BT54" s="67" t="s">
        <v>76</v>
      </c>
      <c r="BV54" s="67" t="s">
        <v>77</v>
      </c>
      <c r="BW54" s="67" t="s">
        <v>5</v>
      </c>
      <c r="BX54" s="67" t="s">
        <v>78</v>
      </c>
      <c r="CL54" s="67" t="s">
        <v>19</v>
      </c>
    </row>
    <row r="55" spans="1:90" s="6" customFormat="1" ht="37.5" customHeight="1">
      <c r="A55" s="68" t="s">
        <v>79</v>
      </c>
      <c r="B55" s="69"/>
      <c r="C55" s="70"/>
      <c r="D55" s="203" t="s">
        <v>14</v>
      </c>
      <c r="E55" s="203"/>
      <c r="F55" s="203"/>
      <c r="G55" s="203"/>
      <c r="H55" s="203"/>
      <c r="I55" s="71"/>
      <c r="J55" s="203" t="s">
        <v>17</v>
      </c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1">
        <f>'2023_01_LUS713 - oprava b...'!J28</f>
        <v>0</v>
      </c>
      <c r="AH55" s="202"/>
      <c r="AI55" s="202"/>
      <c r="AJ55" s="202"/>
      <c r="AK55" s="202"/>
      <c r="AL55" s="202"/>
      <c r="AM55" s="202"/>
      <c r="AN55" s="201">
        <f>SUM(AG55,AT55)</f>
        <v>0</v>
      </c>
      <c r="AO55" s="202"/>
      <c r="AP55" s="202"/>
      <c r="AQ55" s="72" t="s">
        <v>80</v>
      </c>
      <c r="AR55" s="69"/>
      <c r="AS55" s="73">
        <v>0</v>
      </c>
      <c r="AT55" s="74">
        <f>ROUND(SUM(AV55:AW55),2)</f>
        <v>0</v>
      </c>
      <c r="AU55" s="75">
        <f>'2023_01_LUS713 - oprava b...'!P100</f>
        <v>0</v>
      </c>
      <c r="AV55" s="74">
        <f>'2023_01_LUS713 - oprava b...'!J31</f>
        <v>0</v>
      </c>
      <c r="AW55" s="74">
        <f>'2023_01_LUS713 - oprava b...'!J32</f>
        <v>0</v>
      </c>
      <c r="AX55" s="74">
        <f>'2023_01_LUS713 - oprava b...'!J33</f>
        <v>0</v>
      </c>
      <c r="AY55" s="74">
        <f>'2023_01_LUS713 - oprava b...'!J34</f>
        <v>0</v>
      </c>
      <c r="AZ55" s="74">
        <f>'2023_01_LUS713 - oprava b...'!F31</f>
        <v>0</v>
      </c>
      <c r="BA55" s="74">
        <f>'2023_01_LUS713 - oprava b...'!F32</f>
        <v>0</v>
      </c>
      <c r="BB55" s="74">
        <f>'2023_01_LUS713 - oprava b...'!F33</f>
        <v>0</v>
      </c>
      <c r="BC55" s="74">
        <f>'2023_01_LUS713 - oprava b...'!F34</f>
        <v>0</v>
      </c>
      <c r="BD55" s="76">
        <f>'2023_01_LUS713 - oprava b...'!F35</f>
        <v>0</v>
      </c>
      <c r="BT55" s="77" t="s">
        <v>81</v>
      </c>
      <c r="BU55" s="77" t="s">
        <v>82</v>
      </c>
      <c r="BV55" s="77" t="s">
        <v>77</v>
      </c>
      <c r="BW55" s="77" t="s">
        <v>5</v>
      </c>
      <c r="BX55" s="77" t="s">
        <v>78</v>
      </c>
      <c r="CL55" s="77" t="s">
        <v>19</v>
      </c>
    </row>
    <row r="56" spans="1:90" s="1" customFormat="1" ht="30" customHeight="1">
      <c r="B56" s="30"/>
      <c r="AR56" s="30"/>
    </row>
    <row r="57" spans="1:90" s="1" customFormat="1" ht="6.95" customHeight="1"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30"/>
    </row>
  </sheetData>
  <sheetProtection algorithmName="SHA-512" hashValue="Cqx08j/QIrbok+lbifshR2vHBx3eqzLlZUVZ4lIbE7++Fgo+1APJsVV4nMkhp9oTKo+SO94oh/BHyWOw/culuw==" saltValue="notAm/taC+43rFBN16OLt9YzhutK+vSWQ09qvETF7n4gL5a6jkKRAW29LbwkahZiJltTRF/MmFbBpqxYWabuRw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023_01_LUS713 - oprava b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54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5" t="s">
        <v>5</v>
      </c>
    </row>
    <row r="3" spans="2:4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81</v>
      </c>
    </row>
    <row r="4" spans="2:46" ht="24.95" hidden="1" customHeight="1">
      <c r="B4" s="18"/>
      <c r="D4" s="19" t="s">
        <v>83</v>
      </c>
      <c r="L4" s="18"/>
      <c r="M4" s="78" t="s">
        <v>10</v>
      </c>
      <c r="AT4" s="15" t="s">
        <v>35</v>
      </c>
    </row>
    <row r="5" spans="2:46" ht="6.95" hidden="1" customHeight="1">
      <c r="B5" s="18"/>
      <c r="L5" s="18"/>
    </row>
    <row r="6" spans="2:46" s="1" customFormat="1" ht="12" hidden="1" customHeight="1">
      <c r="B6" s="30"/>
      <c r="D6" s="25" t="s">
        <v>16</v>
      </c>
      <c r="L6" s="30"/>
    </row>
    <row r="7" spans="2:46" s="1" customFormat="1" ht="16.5" hidden="1" customHeight="1">
      <c r="B7" s="30"/>
      <c r="E7" s="188" t="s">
        <v>17</v>
      </c>
      <c r="F7" s="206"/>
      <c r="G7" s="206"/>
      <c r="H7" s="206"/>
      <c r="L7" s="30"/>
    </row>
    <row r="8" spans="2:46" s="1" customFormat="1" ht="11.25" hidden="1">
      <c r="B8" s="30"/>
      <c r="L8" s="30"/>
    </row>
    <row r="9" spans="2:46" s="1" customFormat="1" ht="12" hidden="1" customHeight="1">
      <c r="B9" s="30"/>
      <c r="D9" s="25" t="s">
        <v>18</v>
      </c>
      <c r="F9" s="23" t="s">
        <v>19</v>
      </c>
      <c r="I9" s="25" t="s">
        <v>20</v>
      </c>
      <c r="J9" s="23" t="s">
        <v>19</v>
      </c>
      <c r="L9" s="30"/>
    </row>
    <row r="10" spans="2:46" s="1" customFormat="1" ht="12" hidden="1" customHeight="1">
      <c r="B10" s="30"/>
      <c r="D10" s="25" t="s">
        <v>21</v>
      </c>
      <c r="F10" s="23" t="s">
        <v>22</v>
      </c>
      <c r="I10" s="25" t="s">
        <v>23</v>
      </c>
      <c r="J10" s="48" t="str">
        <f>'Rekapitulace stavby'!AN8</f>
        <v>14. 1. 2024</v>
      </c>
      <c r="L10" s="30"/>
    </row>
    <row r="11" spans="2:46" s="1" customFormat="1" ht="10.9" hidden="1" customHeight="1">
      <c r="B11" s="30"/>
      <c r="L11" s="30"/>
    </row>
    <row r="12" spans="2:46" s="1" customFormat="1" ht="12" hidden="1" customHeight="1">
      <c r="B12" s="30"/>
      <c r="D12" s="25" t="s">
        <v>25</v>
      </c>
      <c r="I12" s="25" t="s">
        <v>26</v>
      </c>
      <c r="J12" s="23" t="s">
        <v>27</v>
      </c>
      <c r="L12" s="30"/>
    </row>
    <row r="13" spans="2:46" s="1" customFormat="1" ht="18" hidden="1" customHeight="1">
      <c r="B13" s="30"/>
      <c r="E13" s="23" t="s">
        <v>28</v>
      </c>
      <c r="I13" s="25" t="s">
        <v>29</v>
      </c>
      <c r="J13" s="23" t="s">
        <v>30</v>
      </c>
      <c r="L13" s="30"/>
    </row>
    <row r="14" spans="2:46" s="1" customFormat="1" ht="6.95" hidden="1" customHeight="1">
      <c r="B14" s="30"/>
      <c r="L14" s="30"/>
    </row>
    <row r="15" spans="2:46" s="1" customFormat="1" ht="12" hidden="1" customHeight="1">
      <c r="B15" s="30"/>
      <c r="D15" s="25" t="s">
        <v>31</v>
      </c>
      <c r="I15" s="25" t="s">
        <v>26</v>
      </c>
      <c r="J15" s="26" t="str">
        <f>'Rekapitulace stavby'!AN13</f>
        <v>Vyplň údaj</v>
      </c>
      <c r="L15" s="30"/>
    </row>
    <row r="16" spans="2:46" s="1" customFormat="1" ht="18" hidden="1" customHeight="1">
      <c r="B16" s="30"/>
      <c r="E16" s="207" t="str">
        <f>'Rekapitulace stavby'!E14</f>
        <v>Vyplň údaj</v>
      </c>
      <c r="F16" s="172"/>
      <c r="G16" s="172"/>
      <c r="H16" s="172"/>
      <c r="I16" s="25" t="s">
        <v>29</v>
      </c>
      <c r="J16" s="26" t="str">
        <f>'Rekapitulace stavby'!AN14</f>
        <v>Vyplň údaj</v>
      </c>
      <c r="L16" s="30"/>
    </row>
    <row r="17" spans="2:12" s="1" customFormat="1" ht="6.95" hidden="1" customHeight="1">
      <c r="B17" s="30"/>
      <c r="L17" s="30"/>
    </row>
    <row r="18" spans="2:12" s="1" customFormat="1" ht="12" hidden="1" customHeight="1">
      <c r="B18" s="30"/>
      <c r="D18" s="25" t="s">
        <v>33</v>
      </c>
      <c r="I18" s="25" t="s">
        <v>26</v>
      </c>
      <c r="J18" s="23" t="str">
        <f>IF('Rekapitulace stavby'!AN16="","",'Rekapitulace stavby'!AN16)</f>
        <v/>
      </c>
      <c r="L18" s="30"/>
    </row>
    <row r="19" spans="2:12" s="1" customFormat="1" ht="18" hidden="1" customHeight="1">
      <c r="B19" s="30"/>
      <c r="E19" s="23" t="str">
        <f>IF('Rekapitulace stavby'!E17="","",'Rekapitulace stavby'!E17)</f>
        <v xml:space="preserve"> </v>
      </c>
      <c r="I19" s="25" t="s">
        <v>29</v>
      </c>
      <c r="J19" s="23" t="str">
        <f>IF('Rekapitulace stavby'!AN17="","",'Rekapitulace stavby'!AN17)</f>
        <v/>
      </c>
      <c r="L19" s="30"/>
    </row>
    <row r="20" spans="2:12" s="1" customFormat="1" ht="6.95" hidden="1" customHeight="1">
      <c r="B20" s="30"/>
      <c r="L20" s="30"/>
    </row>
    <row r="21" spans="2:12" s="1" customFormat="1" ht="12" hidden="1" customHeight="1">
      <c r="B21" s="30"/>
      <c r="D21" s="25" t="s">
        <v>36</v>
      </c>
      <c r="I21" s="25" t="s">
        <v>26</v>
      </c>
      <c r="J21" s="23" t="s">
        <v>37</v>
      </c>
      <c r="L21" s="30"/>
    </row>
    <row r="22" spans="2:12" s="1" customFormat="1" ht="18" hidden="1" customHeight="1">
      <c r="B22" s="30"/>
      <c r="E22" s="23" t="s">
        <v>38</v>
      </c>
      <c r="I22" s="25" t="s">
        <v>29</v>
      </c>
      <c r="J22" s="23" t="s">
        <v>39</v>
      </c>
      <c r="L22" s="30"/>
    </row>
    <row r="23" spans="2:12" s="1" customFormat="1" ht="6.95" hidden="1" customHeight="1">
      <c r="B23" s="30"/>
      <c r="L23" s="30"/>
    </row>
    <row r="24" spans="2:12" s="1" customFormat="1" ht="12" hidden="1" customHeight="1">
      <c r="B24" s="30"/>
      <c r="D24" s="25" t="s">
        <v>40</v>
      </c>
      <c r="L24" s="30"/>
    </row>
    <row r="25" spans="2:12" s="7" customFormat="1" ht="71.25" hidden="1" customHeight="1">
      <c r="B25" s="79"/>
      <c r="E25" s="177" t="s">
        <v>41</v>
      </c>
      <c r="F25" s="177"/>
      <c r="G25" s="177"/>
      <c r="H25" s="177"/>
      <c r="L25" s="79"/>
    </row>
    <row r="26" spans="2:12" s="1" customFormat="1" ht="6.95" hidden="1" customHeight="1">
      <c r="B26" s="30"/>
      <c r="L26" s="30"/>
    </row>
    <row r="27" spans="2:12" s="1" customFormat="1" ht="6.95" hidden="1" customHeight="1">
      <c r="B27" s="30"/>
      <c r="D27" s="49"/>
      <c r="E27" s="49"/>
      <c r="F27" s="49"/>
      <c r="G27" s="49"/>
      <c r="H27" s="49"/>
      <c r="I27" s="49"/>
      <c r="J27" s="49"/>
      <c r="K27" s="49"/>
      <c r="L27" s="30"/>
    </row>
    <row r="28" spans="2:12" s="1" customFormat="1" ht="25.35" hidden="1" customHeight="1">
      <c r="B28" s="30"/>
      <c r="D28" s="80" t="s">
        <v>42</v>
      </c>
      <c r="J28" s="61">
        <f>ROUND(J100, 2)</f>
        <v>0</v>
      </c>
      <c r="L28" s="30"/>
    </row>
    <row r="29" spans="2:12" s="1" customFormat="1" ht="6.95" hidden="1" customHeight="1">
      <c r="B29" s="30"/>
      <c r="D29" s="49"/>
      <c r="E29" s="49"/>
      <c r="F29" s="49"/>
      <c r="G29" s="49"/>
      <c r="H29" s="49"/>
      <c r="I29" s="49"/>
      <c r="J29" s="49"/>
      <c r="K29" s="49"/>
      <c r="L29" s="30"/>
    </row>
    <row r="30" spans="2:12" s="1" customFormat="1" ht="14.45" hidden="1" customHeight="1">
      <c r="B30" s="30"/>
      <c r="F30" s="33" t="s">
        <v>44</v>
      </c>
      <c r="I30" s="33" t="s">
        <v>43</v>
      </c>
      <c r="J30" s="33" t="s">
        <v>45</v>
      </c>
      <c r="L30" s="30"/>
    </row>
    <row r="31" spans="2:12" s="1" customFormat="1" ht="14.45" hidden="1" customHeight="1">
      <c r="B31" s="30"/>
      <c r="D31" s="35" t="s">
        <v>46</v>
      </c>
      <c r="E31" s="25" t="s">
        <v>47</v>
      </c>
      <c r="F31" s="81">
        <f>ROUND((SUM(BE100:BE545)),  2)</f>
        <v>0</v>
      </c>
      <c r="I31" s="82">
        <v>0.21</v>
      </c>
      <c r="J31" s="81">
        <f>ROUND(((SUM(BE100:BE545))*I31),  2)</f>
        <v>0</v>
      </c>
      <c r="L31" s="30"/>
    </row>
    <row r="32" spans="2:12" s="1" customFormat="1" ht="14.45" hidden="1" customHeight="1">
      <c r="B32" s="30"/>
      <c r="E32" s="25" t="s">
        <v>48</v>
      </c>
      <c r="F32" s="81">
        <f>ROUND((SUM(BF100:BF545)),  2)</f>
        <v>0</v>
      </c>
      <c r="I32" s="82">
        <v>0.12</v>
      </c>
      <c r="J32" s="81">
        <f>ROUND(((SUM(BF100:BF545))*I32),  2)</f>
        <v>0</v>
      </c>
      <c r="L32" s="30"/>
    </row>
    <row r="33" spans="2:12" s="1" customFormat="1" ht="14.45" hidden="1" customHeight="1">
      <c r="B33" s="30"/>
      <c r="D33" s="25" t="s">
        <v>46</v>
      </c>
      <c r="E33" s="25" t="s">
        <v>49</v>
      </c>
      <c r="F33" s="81">
        <f>ROUND((SUM(BG100:BG545)),  2)</f>
        <v>0</v>
      </c>
      <c r="I33" s="82">
        <v>0.21</v>
      </c>
      <c r="J33" s="81">
        <f>0</f>
        <v>0</v>
      </c>
      <c r="L33" s="30"/>
    </row>
    <row r="34" spans="2:12" s="1" customFormat="1" ht="14.45" hidden="1" customHeight="1">
      <c r="B34" s="30"/>
      <c r="E34" s="25" t="s">
        <v>50</v>
      </c>
      <c r="F34" s="81">
        <f>ROUND((SUM(BH100:BH545)),  2)</f>
        <v>0</v>
      </c>
      <c r="I34" s="82">
        <v>0.12</v>
      </c>
      <c r="J34" s="81">
        <f>0</f>
        <v>0</v>
      </c>
      <c r="L34" s="30"/>
    </row>
    <row r="35" spans="2:12" s="1" customFormat="1" ht="14.45" hidden="1" customHeight="1">
      <c r="B35" s="30"/>
      <c r="E35" s="25" t="s">
        <v>51</v>
      </c>
      <c r="F35" s="81">
        <f>ROUND((SUM(BI100:BI545)),  2)</f>
        <v>0</v>
      </c>
      <c r="I35" s="82">
        <v>0</v>
      </c>
      <c r="J35" s="81">
        <f>0</f>
        <v>0</v>
      </c>
      <c r="L35" s="30"/>
    </row>
    <row r="36" spans="2:12" s="1" customFormat="1" ht="6.95" hidden="1" customHeight="1">
      <c r="B36" s="30"/>
      <c r="L36" s="30"/>
    </row>
    <row r="37" spans="2:12" s="1" customFormat="1" ht="25.35" hidden="1" customHeight="1">
      <c r="B37" s="30"/>
      <c r="C37" s="83"/>
      <c r="D37" s="84" t="s">
        <v>52</v>
      </c>
      <c r="E37" s="52"/>
      <c r="F37" s="52"/>
      <c r="G37" s="85" t="s">
        <v>53</v>
      </c>
      <c r="H37" s="86" t="s">
        <v>54</v>
      </c>
      <c r="I37" s="52"/>
      <c r="J37" s="87">
        <f>SUM(J28:J35)</f>
        <v>0</v>
      </c>
      <c r="K37" s="88"/>
      <c r="L37" s="30"/>
    </row>
    <row r="38" spans="2:12" s="1" customFormat="1" ht="14.45" hidden="1" customHeight="1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30"/>
    </row>
    <row r="39" spans="2:12" ht="11.25" hidden="1"/>
    <row r="40" spans="2:12" ht="11.25" hidden="1"/>
    <row r="41" spans="2:12" ht="11.25" hidden="1"/>
    <row r="42" spans="2:12" s="1" customFormat="1" ht="6.95" hidden="1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0"/>
    </row>
    <row r="43" spans="2:12" s="1" customFormat="1" ht="24.95" hidden="1" customHeight="1">
      <c r="B43" s="30"/>
      <c r="C43" s="19" t="s">
        <v>84</v>
      </c>
      <c r="L43" s="30"/>
    </row>
    <row r="44" spans="2:12" s="1" customFormat="1" ht="6.95" hidden="1" customHeight="1">
      <c r="B44" s="30"/>
      <c r="L44" s="30"/>
    </row>
    <row r="45" spans="2:12" s="1" customFormat="1" ht="12" hidden="1" customHeight="1">
      <c r="B45" s="30"/>
      <c r="C45" s="25" t="s">
        <v>16</v>
      </c>
      <c r="L45" s="30"/>
    </row>
    <row r="46" spans="2:12" s="1" customFormat="1" ht="16.5" hidden="1" customHeight="1">
      <c r="B46" s="30"/>
      <c r="E46" s="188" t="str">
        <f>E7</f>
        <v>oprava bytu Lustenicka 713,byt 8, Praha Kbely</v>
      </c>
      <c r="F46" s="206"/>
      <c r="G46" s="206"/>
      <c r="H46" s="206"/>
      <c r="L46" s="30"/>
    </row>
    <row r="47" spans="2:12" s="1" customFormat="1" ht="6.95" hidden="1" customHeight="1">
      <c r="B47" s="30"/>
      <c r="L47" s="30"/>
    </row>
    <row r="48" spans="2:12" s="1" customFormat="1" ht="12" hidden="1" customHeight="1">
      <c r="B48" s="30"/>
      <c r="C48" s="25" t="s">
        <v>21</v>
      </c>
      <c r="F48" s="23" t="str">
        <f>F10</f>
        <v>Praha 19</v>
      </c>
      <c r="I48" s="25" t="s">
        <v>23</v>
      </c>
      <c r="J48" s="48" t="str">
        <f>IF(J10="","",J10)</f>
        <v>14. 1. 2024</v>
      </c>
      <c r="L48" s="30"/>
    </row>
    <row r="49" spans="2:47" s="1" customFormat="1" ht="6.95" hidden="1" customHeight="1">
      <c r="B49" s="30"/>
      <c r="L49" s="30"/>
    </row>
    <row r="50" spans="2:47" s="1" customFormat="1" ht="15.2" hidden="1" customHeight="1">
      <c r="B50" s="30"/>
      <c r="C50" s="25" t="s">
        <v>25</v>
      </c>
      <c r="F50" s="23" t="str">
        <f>E13</f>
        <v>Městská část Praha 19, Semilská 43/1, Praha 19</v>
      </c>
      <c r="I50" s="25" t="s">
        <v>33</v>
      </c>
      <c r="J50" s="28" t="str">
        <f>E19</f>
        <v xml:space="preserve"> </v>
      </c>
      <c r="L50" s="30"/>
    </row>
    <row r="51" spans="2:47" s="1" customFormat="1" ht="15.2" hidden="1" customHeight="1">
      <c r="B51" s="30"/>
      <c r="C51" s="25" t="s">
        <v>31</v>
      </c>
      <c r="F51" s="23" t="str">
        <f>IF(E16="","",E16)</f>
        <v>Vyplň údaj</v>
      </c>
      <c r="I51" s="25" t="s">
        <v>36</v>
      </c>
      <c r="J51" s="28" t="str">
        <f>E22</f>
        <v>Michal Kolbl</v>
      </c>
      <c r="L51" s="30"/>
    </row>
    <row r="52" spans="2:47" s="1" customFormat="1" ht="10.35" hidden="1" customHeight="1">
      <c r="B52" s="30"/>
      <c r="L52" s="30"/>
    </row>
    <row r="53" spans="2:47" s="1" customFormat="1" ht="29.25" hidden="1" customHeight="1">
      <c r="B53" s="30"/>
      <c r="C53" s="89" t="s">
        <v>85</v>
      </c>
      <c r="D53" s="83"/>
      <c r="E53" s="83"/>
      <c r="F53" s="83"/>
      <c r="G53" s="83"/>
      <c r="H53" s="83"/>
      <c r="I53" s="83"/>
      <c r="J53" s="90" t="s">
        <v>86</v>
      </c>
      <c r="K53" s="83"/>
      <c r="L53" s="30"/>
    </row>
    <row r="54" spans="2:47" s="1" customFormat="1" ht="10.35" hidden="1" customHeight="1">
      <c r="B54" s="30"/>
      <c r="L54" s="30"/>
    </row>
    <row r="55" spans="2:47" s="1" customFormat="1" ht="22.9" hidden="1" customHeight="1">
      <c r="B55" s="30"/>
      <c r="C55" s="91" t="s">
        <v>74</v>
      </c>
      <c r="J55" s="61">
        <f>J100</f>
        <v>0</v>
      </c>
      <c r="L55" s="30"/>
      <c r="AU55" s="15" t="s">
        <v>87</v>
      </c>
    </row>
    <row r="56" spans="2:47" s="8" customFormat="1" ht="24.95" hidden="1" customHeight="1">
      <c r="B56" s="92"/>
      <c r="D56" s="93" t="s">
        <v>88</v>
      </c>
      <c r="E56" s="94"/>
      <c r="F56" s="94"/>
      <c r="G56" s="94"/>
      <c r="H56" s="94"/>
      <c r="I56" s="94"/>
      <c r="J56" s="95">
        <f>J101</f>
        <v>0</v>
      </c>
      <c r="L56" s="92"/>
    </row>
    <row r="57" spans="2:47" s="9" customFormat="1" ht="19.899999999999999" hidden="1" customHeight="1">
      <c r="B57" s="96"/>
      <c r="D57" s="97" t="s">
        <v>89</v>
      </c>
      <c r="E57" s="98"/>
      <c r="F57" s="98"/>
      <c r="G57" s="98"/>
      <c r="H57" s="98"/>
      <c r="I57" s="98"/>
      <c r="J57" s="99">
        <f>J102</f>
        <v>0</v>
      </c>
      <c r="L57" s="96"/>
    </row>
    <row r="58" spans="2:47" s="8" customFormat="1" ht="24.95" hidden="1" customHeight="1">
      <c r="B58" s="92"/>
      <c r="D58" s="93" t="s">
        <v>90</v>
      </c>
      <c r="E58" s="94"/>
      <c r="F58" s="94"/>
      <c r="G58" s="94"/>
      <c r="H58" s="94"/>
      <c r="I58" s="94"/>
      <c r="J58" s="95">
        <f>J109</f>
        <v>0</v>
      </c>
      <c r="L58" s="92"/>
    </row>
    <row r="59" spans="2:47" s="9" customFormat="1" ht="19.899999999999999" hidden="1" customHeight="1">
      <c r="B59" s="96"/>
      <c r="D59" s="97" t="s">
        <v>91</v>
      </c>
      <c r="E59" s="98"/>
      <c r="F59" s="98"/>
      <c r="G59" s="98"/>
      <c r="H59" s="98"/>
      <c r="I59" s="98"/>
      <c r="J59" s="99">
        <f>J110</f>
        <v>0</v>
      </c>
      <c r="L59" s="96"/>
    </row>
    <row r="60" spans="2:47" s="9" customFormat="1" ht="19.899999999999999" hidden="1" customHeight="1">
      <c r="B60" s="96"/>
      <c r="D60" s="97" t="s">
        <v>92</v>
      </c>
      <c r="E60" s="98"/>
      <c r="F60" s="98"/>
      <c r="G60" s="98"/>
      <c r="H60" s="98"/>
      <c r="I60" s="98"/>
      <c r="J60" s="99">
        <f>J122</f>
        <v>0</v>
      </c>
      <c r="L60" s="96"/>
    </row>
    <row r="61" spans="2:47" s="9" customFormat="1" ht="19.899999999999999" hidden="1" customHeight="1">
      <c r="B61" s="96"/>
      <c r="D61" s="97" t="s">
        <v>93</v>
      </c>
      <c r="E61" s="98"/>
      <c r="F61" s="98"/>
      <c r="G61" s="98"/>
      <c r="H61" s="98"/>
      <c r="I61" s="98"/>
      <c r="J61" s="99">
        <f>J156</f>
        <v>0</v>
      </c>
      <c r="L61" s="96"/>
    </row>
    <row r="62" spans="2:47" s="9" customFormat="1" ht="19.899999999999999" hidden="1" customHeight="1">
      <c r="B62" s="96"/>
      <c r="D62" s="97" t="s">
        <v>94</v>
      </c>
      <c r="E62" s="98"/>
      <c r="F62" s="98"/>
      <c r="G62" s="98"/>
      <c r="H62" s="98"/>
      <c r="I62" s="98"/>
      <c r="J62" s="99">
        <f>J159</f>
        <v>0</v>
      </c>
      <c r="L62" s="96"/>
    </row>
    <row r="63" spans="2:47" s="9" customFormat="1" ht="19.899999999999999" hidden="1" customHeight="1">
      <c r="B63" s="96"/>
      <c r="D63" s="97" t="s">
        <v>95</v>
      </c>
      <c r="E63" s="98"/>
      <c r="F63" s="98"/>
      <c r="G63" s="98"/>
      <c r="H63" s="98"/>
      <c r="I63" s="98"/>
      <c r="J63" s="99">
        <f>J217</f>
        <v>0</v>
      </c>
      <c r="L63" s="96"/>
    </row>
    <row r="64" spans="2:47" s="9" customFormat="1" ht="19.899999999999999" hidden="1" customHeight="1">
      <c r="B64" s="96"/>
      <c r="D64" s="97" t="s">
        <v>96</v>
      </c>
      <c r="E64" s="98"/>
      <c r="F64" s="98"/>
      <c r="G64" s="98"/>
      <c r="H64" s="98"/>
      <c r="I64" s="98"/>
      <c r="J64" s="99">
        <f>J224</f>
        <v>0</v>
      </c>
      <c r="L64" s="96"/>
    </row>
    <row r="65" spans="2:12" s="9" customFormat="1" ht="19.899999999999999" hidden="1" customHeight="1">
      <c r="B65" s="96"/>
      <c r="D65" s="97" t="s">
        <v>97</v>
      </c>
      <c r="E65" s="98"/>
      <c r="F65" s="98"/>
      <c r="G65" s="98"/>
      <c r="H65" s="98"/>
      <c r="I65" s="98"/>
      <c r="J65" s="99">
        <f>J237</f>
        <v>0</v>
      </c>
      <c r="L65" s="96"/>
    </row>
    <row r="66" spans="2:12" s="9" customFormat="1" ht="19.899999999999999" hidden="1" customHeight="1">
      <c r="B66" s="96"/>
      <c r="D66" s="97" t="s">
        <v>98</v>
      </c>
      <c r="E66" s="98"/>
      <c r="F66" s="98"/>
      <c r="G66" s="98"/>
      <c r="H66" s="98"/>
      <c r="I66" s="98"/>
      <c r="J66" s="99">
        <f>J293</f>
        <v>0</v>
      </c>
      <c r="L66" s="96"/>
    </row>
    <row r="67" spans="2:12" s="9" customFormat="1" ht="19.899999999999999" hidden="1" customHeight="1">
      <c r="B67" s="96"/>
      <c r="D67" s="97" t="s">
        <v>99</v>
      </c>
      <c r="E67" s="98"/>
      <c r="F67" s="98"/>
      <c r="G67" s="98"/>
      <c r="H67" s="98"/>
      <c r="I67" s="98"/>
      <c r="J67" s="99">
        <f>J351</f>
        <v>0</v>
      </c>
      <c r="L67" s="96"/>
    </row>
    <row r="68" spans="2:12" s="9" customFormat="1" ht="19.899999999999999" hidden="1" customHeight="1">
      <c r="B68" s="96"/>
      <c r="D68" s="97" t="s">
        <v>100</v>
      </c>
      <c r="E68" s="98"/>
      <c r="F68" s="98"/>
      <c r="G68" s="98"/>
      <c r="H68" s="98"/>
      <c r="I68" s="98"/>
      <c r="J68" s="99">
        <f>J376</f>
        <v>0</v>
      </c>
      <c r="L68" s="96"/>
    </row>
    <row r="69" spans="2:12" s="9" customFormat="1" ht="19.899999999999999" hidden="1" customHeight="1">
      <c r="B69" s="96"/>
      <c r="D69" s="97" t="s">
        <v>101</v>
      </c>
      <c r="E69" s="98"/>
      <c r="F69" s="98"/>
      <c r="G69" s="98"/>
      <c r="H69" s="98"/>
      <c r="I69" s="98"/>
      <c r="J69" s="99">
        <f>J396</f>
        <v>0</v>
      </c>
      <c r="L69" s="96"/>
    </row>
    <row r="70" spans="2:12" s="9" customFormat="1" ht="19.899999999999999" hidden="1" customHeight="1">
      <c r="B70" s="96"/>
      <c r="D70" s="97" t="s">
        <v>102</v>
      </c>
      <c r="E70" s="98"/>
      <c r="F70" s="98"/>
      <c r="G70" s="98"/>
      <c r="H70" s="98"/>
      <c r="I70" s="98"/>
      <c r="J70" s="99">
        <f>J421</f>
        <v>0</v>
      </c>
      <c r="L70" s="96"/>
    </row>
    <row r="71" spans="2:12" s="9" customFormat="1" ht="19.899999999999999" hidden="1" customHeight="1">
      <c r="B71" s="96"/>
      <c r="D71" s="97" t="s">
        <v>103</v>
      </c>
      <c r="E71" s="98"/>
      <c r="F71" s="98"/>
      <c r="G71" s="98"/>
      <c r="H71" s="98"/>
      <c r="I71" s="98"/>
      <c r="J71" s="99">
        <f>J467</f>
        <v>0</v>
      </c>
      <c r="L71" s="96"/>
    </row>
    <row r="72" spans="2:12" s="9" customFormat="1" ht="19.899999999999999" hidden="1" customHeight="1">
      <c r="B72" s="96"/>
      <c r="D72" s="97" t="s">
        <v>104</v>
      </c>
      <c r="E72" s="98"/>
      <c r="F72" s="98"/>
      <c r="G72" s="98"/>
      <c r="H72" s="98"/>
      <c r="I72" s="98"/>
      <c r="J72" s="99">
        <f>J499</f>
        <v>0</v>
      </c>
      <c r="L72" s="96"/>
    </row>
    <row r="73" spans="2:12" s="8" customFormat="1" ht="24.95" hidden="1" customHeight="1">
      <c r="B73" s="92"/>
      <c r="D73" s="93" t="s">
        <v>105</v>
      </c>
      <c r="E73" s="94"/>
      <c r="F73" s="94"/>
      <c r="G73" s="94"/>
      <c r="H73" s="94"/>
      <c r="I73" s="94"/>
      <c r="J73" s="95">
        <f>J506</f>
        <v>0</v>
      </c>
      <c r="L73" s="92"/>
    </row>
    <row r="74" spans="2:12" s="9" customFormat="1" ht="19.899999999999999" hidden="1" customHeight="1">
      <c r="B74" s="96"/>
      <c r="D74" s="97" t="s">
        <v>106</v>
      </c>
      <c r="E74" s="98"/>
      <c r="F74" s="98"/>
      <c r="G74" s="98"/>
      <c r="H74" s="98"/>
      <c r="I74" s="98"/>
      <c r="J74" s="99">
        <f>J507</f>
        <v>0</v>
      </c>
      <c r="L74" s="96"/>
    </row>
    <row r="75" spans="2:12" s="9" customFormat="1" ht="19.899999999999999" hidden="1" customHeight="1">
      <c r="B75" s="96"/>
      <c r="D75" s="97" t="s">
        <v>107</v>
      </c>
      <c r="E75" s="98"/>
      <c r="F75" s="98"/>
      <c r="G75" s="98"/>
      <c r="H75" s="98"/>
      <c r="I75" s="98"/>
      <c r="J75" s="99">
        <f>J514</f>
        <v>0</v>
      </c>
      <c r="L75" s="96"/>
    </row>
    <row r="76" spans="2:12" s="8" customFormat="1" ht="24.95" hidden="1" customHeight="1">
      <c r="B76" s="92"/>
      <c r="D76" s="93" t="s">
        <v>108</v>
      </c>
      <c r="E76" s="94"/>
      <c r="F76" s="94"/>
      <c r="G76" s="94"/>
      <c r="H76" s="94"/>
      <c r="I76" s="94"/>
      <c r="J76" s="95">
        <f>J518</f>
        <v>0</v>
      </c>
      <c r="L76" s="92"/>
    </row>
    <row r="77" spans="2:12" s="9" customFormat="1" ht="19.899999999999999" hidden="1" customHeight="1">
      <c r="B77" s="96"/>
      <c r="D77" s="97" t="s">
        <v>109</v>
      </c>
      <c r="E77" s="98"/>
      <c r="F77" s="98"/>
      <c r="G77" s="98"/>
      <c r="H77" s="98"/>
      <c r="I77" s="98"/>
      <c r="J77" s="99">
        <f>J519</f>
        <v>0</v>
      </c>
      <c r="L77" s="96"/>
    </row>
    <row r="78" spans="2:12" s="9" customFormat="1" ht="19.899999999999999" hidden="1" customHeight="1">
      <c r="B78" s="96"/>
      <c r="D78" s="97" t="s">
        <v>110</v>
      </c>
      <c r="E78" s="98"/>
      <c r="F78" s="98"/>
      <c r="G78" s="98"/>
      <c r="H78" s="98"/>
      <c r="I78" s="98"/>
      <c r="J78" s="99">
        <f>J523</f>
        <v>0</v>
      </c>
      <c r="L78" s="96"/>
    </row>
    <row r="79" spans="2:12" s="9" customFormat="1" ht="19.899999999999999" hidden="1" customHeight="1">
      <c r="B79" s="96"/>
      <c r="D79" s="97" t="s">
        <v>111</v>
      </c>
      <c r="E79" s="98"/>
      <c r="F79" s="98"/>
      <c r="G79" s="98"/>
      <c r="H79" s="98"/>
      <c r="I79" s="98"/>
      <c r="J79" s="99">
        <f>J530</f>
        <v>0</v>
      </c>
      <c r="L79" s="96"/>
    </row>
    <row r="80" spans="2:12" s="9" customFormat="1" ht="19.899999999999999" hidden="1" customHeight="1">
      <c r="B80" s="96"/>
      <c r="D80" s="97" t="s">
        <v>112</v>
      </c>
      <c r="E80" s="98"/>
      <c r="F80" s="98"/>
      <c r="G80" s="98"/>
      <c r="H80" s="98"/>
      <c r="I80" s="98"/>
      <c r="J80" s="99">
        <f>J534</f>
        <v>0</v>
      </c>
      <c r="L80" s="96"/>
    </row>
    <row r="81" spans="2:12" s="9" customFormat="1" ht="19.899999999999999" hidden="1" customHeight="1">
      <c r="B81" s="96"/>
      <c r="D81" s="97" t="s">
        <v>113</v>
      </c>
      <c r="E81" s="98"/>
      <c r="F81" s="98"/>
      <c r="G81" s="98"/>
      <c r="H81" s="98"/>
      <c r="I81" s="98"/>
      <c r="J81" s="99">
        <f>J538</f>
        <v>0</v>
      </c>
      <c r="L81" s="96"/>
    </row>
    <row r="82" spans="2:12" s="9" customFormat="1" ht="19.899999999999999" hidden="1" customHeight="1">
      <c r="B82" s="96"/>
      <c r="D82" s="97" t="s">
        <v>114</v>
      </c>
      <c r="E82" s="98"/>
      <c r="F82" s="98"/>
      <c r="G82" s="98"/>
      <c r="H82" s="98"/>
      <c r="I82" s="98"/>
      <c r="J82" s="99">
        <f>J542</f>
        <v>0</v>
      </c>
      <c r="L82" s="96"/>
    </row>
    <row r="83" spans="2:12" s="1" customFormat="1" ht="21.75" hidden="1" customHeight="1">
      <c r="B83" s="30"/>
      <c r="L83" s="30"/>
    </row>
    <row r="84" spans="2:12" s="1" customFormat="1" ht="6.95" hidden="1" customHeight="1"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30"/>
    </row>
    <row r="85" spans="2:12" ht="11.25" hidden="1"/>
    <row r="86" spans="2:12" ht="11.25" hidden="1"/>
    <row r="87" spans="2:12" ht="11.25" hidden="1"/>
    <row r="88" spans="2:12" s="1" customFormat="1" ht="6.95" customHeight="1"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30"/>
    </row>
    <row r="89" spans="2:12" s="1" customFormat="1" ht="24.95" customHeight="1">
      <c r="B89" s="30"/>
      <c r="C89" s="19" t="s">
        <v>115</v>
      </c>
      <c r="L89" s="30"/>
    </row>
    <row r="90" spans="2:12" s="1" customFormat="1" ht="6.95" customHeight="1">
      <c r="B90" s="30"/>
      <c r="L90" s="30"/>
    </row>
    <row r="91" spans="2:12" s="1" customFormat="1" ht="12" customHeight="1">
      <c r="B91" s="30"/>
      <c r="C91" s="25" t="s">
        <v>16</v>
      </c>
      <c r="L91" s="30"/>
    </row>
    <row r="92" spans="2:12" s="1" customFormat="1" ht="16.5" customHeight="1">
      <c r="B92" s="30"/>
      <c r="E92" s="188" t="str">
        <f>E7</f>
        <v>oprava bytu Lustenicka 713,byt 8, Praha Kbely</v>
      </c>
      <c r="F92" s="206"/>
      <c r="G92" s="206"/>
      <c r="H92" s="206"/>
      <c r="L92" s="30"/>
    </row>
    <row r="93" spans="2:12" s="1" customFormat="1" ht="6.95" customHeight="1">
      <c r="B93" s="30"/>
      <c r="L93" s="30"/>
    </row>
    <row r="94" spans="2:12" s="1" customFormat="1" ht="12" customHeight="1">
      <c r="B94" s="30"/>
      <c r="C94" s="25" t="s">
        <v>21</v>
      </c>
      <c r="F94" s="23" t="str">
        <f>F10</f>
        <v>Praha 19</v>
      </c>
      <c r="I94" s="25" t="s">
        <v>23</v>
      </c>
      <c r="J94" s="48" t="str">
        <f>IF(J10="","",J10)</f>
        <v>14. 1. 2024</v>
      </c>
      <c r="L94" s="30"/>
    </row>
    <row r="95" spans="2:12" s="1" customFormat="1" ht="6.95" customHeight="1">
      <c r="B95" s="30"/>
      <c r="L95" s="30"/>
    </row>
    <row r="96" spans="2:12" s="1" customFormat="1" ht="15.2" customHeight="1">
      <c r="B96" s="30"/>
      <c r="C96" s="25" t="s">
        <v>25</v>
      </c>
      <c r="F96" s="23" t="str">
        <f>E13</f>
        <v>Městská část Praha 19, Semilská 43/1, Praha 19</v>
      </c>
      <c r="I96" s="25" t="s">
        <v>33</v>
      </c>
      <c r="J96" s="28" t="str">
        <f>E19</f>
        <v xml:space="preserve"> </v>
      </c>
      <c r="L96" s="30"/>
    </row>
    <row r="97" spans="2:65" s="1" customFormat="1" ht="15.2" customHeight="1">
      <c r="B97" s="30"/>
      <c r="C97" s="25" t="s">
        <v>31</v>
      </c>
      <c r="F97" s="23" t="str">
        <f>IF(E16="","",E16)</f>
        <v>Vyplň údaj</v>
      </c>
      <c r="I97" s="25" t="s">
        <v>36</v>
      </c>
      <c r="J97" s="28" t="str">
        <f>E22</f>
        <v>Michal Kolbl</v>
      </c>
      <c r="L97" s="30"/>
    </row>
    <row r="98" spans="2:65" s="1" customFormat="1" ht="10.35" customHeight="1">
      <c r="B98" s="30"/>
      <c r="L98" s="30"/>
    </row>
    <row r="99" spans="2:65" s="10" customFormat="1" ht="29.25" customHeight="1">
      <c r="B99" s="100"/>
      <c r="C99" s="101" t="s">
        <v>116</v>
      </c>
      <c r="D99" s="102" t="s">
        <v>61</v>
      </c>
      <c r="E99" s="102" t="s">
        <v>57</v>
      </c>
      <c r="F99" s="102" t="s">
        <v>58</v>
      </c>
      <c r="G99" s="102" t="s">
        <v>117</v>
      </c>
      <c r="H99" s="102" t="s">
        <v>118</v>
      </c>
      <c r="I99" s="102" t="s">
        <v>119</v>
      </c>
      <c r="J99" s="103" t="s">
        <v>86</v>
      </c>
      <c r="K99" s="104" t="s">
        <v>120</v>
      </c>
      <c r="L99" s="100"/>
      <c r="M99" s="54" t="s">
        <v>19</v>
      </c>
      <c r="N99" s="55" t="s">
        <v>46</v>
      </c>
      <c r="O99" s="55" t="s">
        <v>121</v>
      </c>
      <c r="P99" s="55" t="s">
        <v>122</v>
      </c>
      <c r="Q99" s="55" t="s">
        <v>123</v>
      </c>
      <c r="R99" s="55" t="s">
        <v>124</v>
      </c>
      <c r="S99" s="55" t="s">
        <v>125</v>
      </c>
      <c r="T99" s="56" t="s">
        <v>126</v>
      </c>
    </row>
    <row r="100" spans="2:65" s="1" customFormat="1" ht="22.9" customHeight="1">
      <c r="B100" s="30"/>
      <c r="C100" s="59" t="s">
        <v>127</v>
      </c>
      <c r="J100" s="105">
        <f>BK100</f>
        <v>0</v>
      </c>
      <c r="L100" s="30"/>
      <c r="M100" s="57"/>
      <c r="N100" s="49"/>
      <c r="O100" s="49"/>
      <c r="P100" s="106">
        <f>P101+P109+P506+P518</f>
        <v>0</v>
      </c>
      <c r="Q100" s="49"/>
      <c r="R100" s="106">
        <f>R101+R109+R506+R518</f>
        <v>13.005424</v>
      </c>
      <c r="S100" s="49"/>
      <c r="T100" s="107">
        <f>T101+T109+T506+T518</f>
        <v>3.0648040000000001</v>
      </c>
      <c r="AT100" s="15" t="s">
        <v>75</v>
      </c>
      <c r="AU100" s="15" t="s">
        <v>87</v>
      </c>
      <c r="BK100" s="108">
        <f>BK101+BK109+BK506+BK518</f>
        <v>0</v>
      </c>
    </row>
    <row r="101" spans="2:65" s="11" customFormat="1" ht="25.9" customHeight="1">
      <c r="B101" s="109"/>
      <c r="D101" s="110" t="s">
        <v>75</v>
      </c>
      <c r="E101" s="111" t="s">
        <v>128</v>
      </c>
      <c r="F101" s="111" t="s">
        <v>129</v>
      </c>
      <c r="I101" s="112"/>
      <c r="J101" s="113">
        <f>BK101</f>
        <v>0</v>
      </c>
      <c r="L101" s="109"/>
      <c r="M101" s="114"/>
      <c r="P101" s="115">
        <f>P102</f>
        <v>0</v>
      </c>
      <c r="R101" s="115">
        <f>R102</f>
        <v>11.488</v>
      </c>
      <c r="T101" s="116">
        <f>T102</f>
        <v>0</v>
      </c>
      <c r="AR101" s="110" t="s">
        <v>81</v>
      </c>
      <c r="AT101" s="117" t="s">
        <v>75</v>
      </c>
      <c r="AU101" s="117" t="s">
        <v>76</v>
      </c>
      <c r="AY101" s="110" t="s">
        <v>130</v>
      </c>
      <c r="BK101" s="118">
        <f>BK102</f>
        <v>0</v>
      </c>
    </row>
    <row r="102" spans="2:65" s="11" customFormat="1" ht="22.9" customHeight="1">
      <c r="B102" s="109"/>
      <c r="D102" s="110" t="s">
        <v>75</v>
      </c>
      <c r="E102" s="119" t="s">
        <v>131</v>
      </c>
      <c r="F102" s="119" t="s">
        <v>132</v>
      </c>
      <c r="I102" s="112"/>
      <c r="J102" s="120">
        <f>BK102</f>
        <v>0</v>
      </c>
      <c r="L102" s="109"/>
      <c r="M102" s="114"/>
      <c r="P102" s="115">
        <f>SUM(P103:P108)</f>
        <v>0</v>
      </c>
      <c r="R102" s="115">
        <f>SUM(R103:R108)</f>
        <v>11.488</v>
      </c>
      <c r="T102" s="116">
        <f>SUM(T103:T108)</f>
        <v>0</v>
      </c>
      <c r="AR102" s="110" t="s">
        <v>81</v>
      </c>
      <c r="AT102" s="117" t="s">
        <v>75</v>
      </c>
      <c r="AU102" s="117" t="s">
        <v>81</v>
      </c>
      <c r="AY102" s="110" t="s">
        <v>130</v>
      </c>
      <c r="BK102" s="118">
        <f>SUM(BK103:BK108)</f>
        <v>0</v>
      </c>
    </row>
    <row r="103" spans="2:65" s="1" customFormat="1" ht="16.5" customHeight="1">
      <c r="B103" s="30"/>
      <c r="C103" s="121" t="s">
        <v>81</v>
      </c>
      <c r="D103" s="121" t="s">
        <v>133</v>
      </c>
      <c r="E103" s="122" t="s">
        <v>134</v>
      </c>
      <c r="F103" s="123" t="s">
        <v>135</v>
      </c>
      <c r="G103" s="124" t="s">
        <v>136</v>
      </c>
      <c r="H103" s="125">
        <v>20</v>
      </c>
      <c r="I103" s="126"/>
      <c r="J103" s="127">
        <f>ROUND(I103*H103,2)</f>
        <v>0</v>
      </c>
      <c r="K103" s="128"/>
      <c r="L103" s="30"/>
      <c r="M103" s="129" t="s">
        <v>19</v>
      </c>
      <c r="N103" s="130" t="s">
        <v>50</v>
      </c>
      <c r="P103" s="131">
        <f>O103*H103</f>
        <v>0</v>
      </c>
      <c r="Q103" s="131">
        <v>0.14360000000000001</v>
      </c>
      <c r="R103" s="131">
        <f>Q103*H103</f>
        <v>2.8719999999999999</v>
      </c>
      <c r="S103" s="131">
        <v>0</v>
      </c>
      <c r="T103" s="132">
        <f>S103*H103</f>
        <v>0</v>
      </c>
      <c r="AR103" s="133" t="s">
        <v>137</v>
      </c>
      <c r="AT103" s="133" t="s">
        <v>133</v>
      </c>
      <c r="AU103" s="133" t="s">
        <v>138</v>
      </c>
      <c r="AY103" s="15" t="s">
        <v>130</v>
      </c>
      <c r="BE103" s="134">
        <f>IF(N103="základní",J103,0)</f>
        <v>0</v>
      </c>
      <c r="BF103" s="134">
        <f>IF(N103="snížená",J103,0)</f>
        <v>0</v>
      </c>
      <c r="BG103" s="134">
        <f>IF(N103="zákl. přenesená",J103,0)</f>
        <v>0</v>
      </c>
      <c r="BH103" s="134">
        <f>IF(N103="sníž. přenesená",J103,0)</f>
        <v>0</v>
      </c>
      <c r="BI103" s="134">
        <f>IF(N103="nulová",J103,0)</f>
        <v>0</v>
      </c>
      <c r="BJ103" s="15" t="s">
        <v>139</v>
      </c>
      <c r="BK103" s="134">
        <f>ROUND(I103*H103,2)</f>
        <v>0</v>
      </c>
      <c r="BL103" s="15" t="s">
        <v>137</v>
      </c>
      <c r="BM103" s="133" t="s">
        <v>140</v>
      </c>
    </row>
    <row r="104" spans="2:65" s="1" customFormat="1" ht="11.25">
      <c r="B104" s="30"/>
      <c r="D104" s="135" t="s">
        <v>141</v>
      </c>
      <c r="F104" s="136" t="s">
        <v>142</v>
      </c>
      <c r="I104" s="137"/>
      <c r="L104" s="30"/>
      <c r="M104" s="138"/>
      <c r="T104" s="51"/>
      <c r="AT104" s="15" t="s">
        <v>141</v>
      </c>
      <c r="AU104" s="15" t="s">
        <v>138</v>
      </c>
    </row>
    <row r="105" spans="2:65" s="1" customFormat="1" ht="11.25">
      <c r="B105" s="30"/>
      <c r="D105" s="139" t="s">
        <v>143</v>
      </c>
      <c r="F105" s="140" t="s">
        <v>144</v>
      </c>
      <c r="I105" s="137"/>
      <c r="L105" s="30"/>
      <c r="M105" s="138"/>
      <c r="T105" s="51"/>
      <c r="AT105" s="15" t="s">
        <v>143</v>
      </c>
      <c r="AU105" s="15" t="s">
        <v>138</v>
      </c>
    </row>
    <row r="106" spans="2:65" s="1" customFormat="1" ht="16.5" customHeight="1">
      <c r="B106" s="30"/>
      <c r="C106" s="121" t="s">
        <v>138</v>
      </c>
      <c r="D106" s="121" t="s">
        <v>133</v>
      </c>
      <c r="E106" s="122" t="s">
        <v>145</v>
      </c>
      <c r="F106" s="123" t="s">
        <v>146</v>
      </c>
      <c r="G106" s="124" t="s">
        <v>136</v>
      </c>
      <c r="H106" s="125">
        <v>60</v>
      </c>
      <c r="I106" s="126"/>
      <c r="J106" s="127">
        <f>ROUND(I106*H106,2)</f>
        <v>0</v>
      </c>
      <c r="K106" s="128"/>
      <c r="L106" s="30"/>
      <c r="M106" s="129" t="s">
        <v>19</v>
      </c>
      <c r="N106" s="130" t="s">
        <v>50</v>
      </c>
      <c r="P106" s="131">
        <f>O106*H106</f>
        <v>0</v>
      </c>
      <c r="Q106" s="131">
        <v>0.14360000000000001</v>
      </c>
      <c r="R106" s="131">
        <f>Q106*H106</f>
        <v>8.6159999999999997</v>
      </c>
      <c r="S106" s="131">
        <v>0</v>
      </c>
      <c r="T106" s="132">
        <f>S106*H106</f>
        <v>0</v>
      </c>
      <c r="AR106" s="133" t="s">
        <v>137</v>
      </c>
      <c r="AT106" s="133" t="s">
        <v>133</v>
      </c>
      <c r="AU106" s="133" t="s">
        <v>138</v>
      </c>
      <c r="AY106" s="15" t="s">
        <v>130</v>
      </c>
      <c r="BE106" s="134">
        <f>IF(N106="základní",J106,0)</f>
        <v>0</v>
      </c>
      <c r="BF106" s="134">
        <f>IF(N106="snížená",J106,0)</f>
        <v>0</v>
      </c>
      <c r="BG106" s="134">
        <f>IF(N106="zákl. přenesená",J106,0)</f>
        <v>0</v>
      </c>
      <c r="BH106" s="134">
        <f>IF(N106="sníž. přenesená",J106,0)</f>
        <v>0</v>
      </c>
      <c r="BI106" s="134">
        <f>IF(N106="nulová",J106,0)</f>
        <v>0</v>
      </c>
      <c r="BJ106" s="15" t="s">
        <v>139</v>
      </c>
      <c r="BK106" s="134">
        <f>ROUND(I106*H106,2)</f>
        <v>0</v>
      </c>
      <c r="BL106" s="15" t="s">
        <v>137</v>
      </c>
      <c r="BM106" s="133" t="s">
        <v>147</v>
      </c>
    </row>
    <row r="107" spans="2:65" s="1" customFormat="1" ht="11.25">
      <c r="B107" s="30"/>
      <c r="D107" s="135" t="s">
        <v>141</v>
      </c>
      <c r="F107" s="136" t="s">
        <v>148</v>
      </c>
      <c r="I107" s="137"/>
      <c r="L107" s="30"/>
      <c r="M107" s="138"/>
      <c r="T107" s="51"/>
      <c r="AT107" s="15" t="s">
        <v>141</v>
      </c>
      <c r="AU107" s="15" t="s">
        <v>138</v>
      </c>
    </row>
    <row r="108" spans="2:65" s="1" customFormat="1" ht="11.25">
      <c r="B108" s="30"/>
      <c r="D108" s="139" t="s">
        <v>143</v>
      </c>
      <c r="F108" s="140" t="s">
        <v>149</v>
      </c>
      <c r="I108" s="137"/>
      <c r="L108" s="30"/>
      <c r="M108" s="138"/>
      <c r="T108" s="51"/>
      <c r="AT108" s="15" t="s">
        <v>143</v>
      </c>
      <c r="AU108" s="15" t="s">
        <v>138</v>
      </c>
    </row>
    <row r="109" spans="2:65" s="11" customFormat="1" ht="25.9" customHeight="1">
      <c r="B109" s="109"/>
      <c r="D109" s="110" t="s">
        <v>75</v>
      </c>
      <c r="E109" s="111" t="s">
        <v>150</v>
      </c>
      <c r="F109" s="111" t="s">
        <v>151</v>
      </c>
      <c r="I109" s="112"/>
      <c r="J109" s="113">
        <f>BK109</f>
        <v>0</v>
      </c>
      <c r="L109" s="109"/>
      <c r="M109" s="114"/>
      <c r="P109" s="115">
        <f>P110+P122+P156+P159+P217+P224+P237+P293+P351+P376+P396+P421+P467+P499</f>
        <v>0</v>
      </c>
      <c r="R109" s="115">
        <f>R110+R122+R156+R159+R217+R224+R237+R293+R351+R376+R396+R421+R467+R499</f>
        <v>1.5174239999999999</v>
      </c>
      <c r="T109" s="116">
        <f>T110+T122+T156+T159+T217+T224+T237+T293+T351+T376+T396+T421+T467+T499</f>
        <v>3.0648040000000001</v>
      </c>
      <c r="AR109" s="110" t="s">
        <v>138</v>
      </c>
      <c r="AT109" s="117" t="s">
        <v>75</v>
      </c>
      <c r="AU109" s="117" t="s">
        <v>76</v>
      </c>
      <c r="AY109" s="110" t="s">
        <v>130</v>
      </c>
      <c r="BK109" s="118">
        <f>BK110+BK122+BK156+BK159+BK217+BK224+BK237+BK293+BK351+BK376+BK396+BK421+BK467+BK499</f>
        <v>0</v>
      </c>
    </row>
    <row r="110" spans="2:65" s="11" customFormat="1" ht="22.9" customHeight="1">
      <c r="B110" s="109"/>
      <c r="D110" s="110" t="s">
        <v>75</v>
      </c>
      <c r="E110" s="119" t="s">
        <v>152</v>
      </c>
      <c r="F110" s="119" t="s">
        <v>153</v>
      </c>
      <c r="I110" s="112"/>
      <c r="J110" s="120">
        <f>BK110</f>
        <v>0</v>
      </c>
      <c r="L110" s="109"/>
      <c r="M110" s="114"/>
      <c r="P110" s="115">
        <f>SUM(P111:P121)</f>
        <v>0</v>
      </c>
      <c r="R110" s="115">
        <f>SUM(R111:R121)</f>
        <v>6.0099999999999997E-3</v>
      </c>
      <c r="T110" s="116">
        <f>SUM(T111:T121)</f>
        <v>2.7099999999999999E-2</v>
      </c>
      <c r="AR110" s="110" t="s">
        <v>138</v>
      </c>
      <c r="AT110" s="117" t="s">
        <v>75</v>
      </c>
      <c r="AU110" s="117" t="s">
        <v>81</v>
      </c>
      <c r="AY110" s="110" t="s">
        <v>130</v>
      </c>
      <c r="BK110" s="118">
        <f>SUM(BK111:BK121)</f>
        <v>0</v>
      </c>
    </row>
    <row r="111" spans="2:65" s="1" customFormat="1" ht="16.5" customHeight="1">
      <c r="B111" s="30"/>
      <c r="C111" s="121" t="s">
        <v>154</v>
      </c>
      <c r="D111" s="121" t="s">
        <v>133</v>
      </c>
      <c r="E111" s="122" t="s">
        <v>155</v>
      </c>
      <c r="F111" s="123" t="s">
        <v>156</v>
      </c>
      <c r="G111" s="124" t="s">
        <v>157</v>
      </c>
      <c r="H111" s="125">
        <v>1</v>
      </c>
      <c r="I111" s="126"/>
      <c r="J111" s="127">
        <f>ROUND(I111*H111,2)</f>
        <v>0</v>
      </c>
      <c r="K111" s="128"/>
      <c r="L111" s="30"/>
      <c r="M111" s="129" t="s">
        <v>19</v>
      </c>
      <c r="N111" s="130" t="s">
        <v>50</v>
      </c>
      <c r="P111" s="131">
        <f>O111*H111</f>
        <v>0</v>
      </c>
      <c r="Q111" s="131">
        <v>0</v>
      </c>
      <c r="R111" s="131">
        <f>Q111*H111</f>
        <v>0</v>
      </c>
      <c r="S111" s="131">
        <v>1.4919999999999999E-2</v>
      </c>
      <c r="T111" s="132">
        <f>S111*H111</f>
        <v>1.4919999999999999E-2</v>
      </c>
      <c r="AR111" s="133" t="s">
        <v>158</v>
      </c>
      <c r="AT111" s="133" t="s">
        <v>133</v>
      </c>
      <c r="AU111" s="133" t="s">
        <v>138</v>
      </c>
      <c r="AY111" s="15" t="s">
        <v>130</v>
      </c>
      <c r="BE111" s="134">
        <f>IF(N111="základní",J111,0)</f>
        <v>0</v>
      </c>
      <c r="BF111" s="134">
        <f>IF(N111="snížená",J111,0)</f>
        <v>0</v>
      </c>
      <c r="BG111" s="134">
        <f>IF(N111="zákl. přenesená",J111,0)</f>
        <v>0</v>
      </c>
      <c r="BH111" s="134">
        <f>IF(N111="sníž. přenesená",J111,0)</f>
        <v>0</v>
      </c>
      <c r="BI111" s="134">
        <f>IF(N111="nulová",J111,0)</f>
        <v>0</v>
      </c>
      <c r="BJ111" s="15" t="s">
        <v>139</v>
      </c>
      <c r="BK111" s="134">
        <f>ROUND(I111*H111,2)</f>
        <v>0</v>
      </c>
      <c r="BL111" s="15" t="s">
        <v>158</v>
      </c>
      <c r="BM111" s="133" t="s">
        <v>159</v>
      </c>
    </row>
    <row r="112" spans="2:65" s="1" customFormat="1" ht="11.25">
      <c r="B112" s="30"/>
      <c r="D112" s="135" t="s">
        <v>141</v>
      </c>
      <c r="F112" s="136" t="s">
        <v>160</v>
      </c>
      <c r="I112" s="137"/>
      <c r="L112" s="30"/>
      <c r="M112" s="138"/>
      <c r="T112" s="51"/>
      <c r="AT112" s="15" t="s">
        <v>141</v>
      </c>
      <c r="AU112" s="15" t="s">
        <v>138</v>
      </c>
    </row>
    <row r="113" spans="2:65" s="1" customFormat="1" ht="11.25">
      <c r="B113" s="30"/>
      <c r="D113" s="139" t="s">
        <v>143</v>
      </c>
      <c r="F113" s="140" t="s">
        <v>161</v>
      </c>
      <c r="I113" s="137"/>
      <c r="L113" s="30"/>
      <c r="M113" s="138"/>
      <c r="T113" s="51"/>
      <c r="AT113" s="15" t="s">
        <v>143</v>
      </c>
      <c r="AU113" s="15" t="s">
        <v>138</v>
      </c>
    </row>
    <row r="114" spans="2:65" s="1" customFormat="1" ht="16.5" customHeight="1">
      <c r="B114" s="30"/>
      <c r="C114" s="121" t="s">
        <v>137</v>
      </c>
      <c r="D114" s="121" t="s">
        <v>133</v>
      </c>
      <c r="E114" s="122" t="s">
        <v>162</v>
      </c>
      <c r="F114" s="123" t="s">
        <v>163</v>
      </c>
      <c r="G114" s="124" t="s">
        <v>164</v>
      </c>
      <c r="H114" s="125">
        <v>1</v>
      </c>
      <c r="I114" s="126"/>
      <c r="J114" s="127">
        <f>ROUND(I114*H114,2)</f>
        <v>0</v>
      </c>
      <c r="K114" s="128"/>
      <c r="L114" s="30"/>
      <c r="M114" s="129" t="s">
        <v>19</v>
      </c>
      <c r="N114" s="130" t="s">
        <v>50</v>
      </c>
      <c r="P114" s="131">
        <f>O114*H114</f>
        <v>0</v>
      </c>
      <c r="Q114" s="131">
        <v>0</v>
      </c>
      <c r="R114" s="131">
        <f>Q114*H114</f>
        <v>0</v>
      </c>
      <c r="S114" s="131">
        <v>1.218E-2</v>
      </c>
      <c r="T114" s="132">
        <f>S114*H114</f>
        <v>1.218E-2</v>
      </c>
      <c r="AR114" s="133" t="s">
        <v>158</v>
      </c>
      <c r="AT114" s="133" t="s">
        <v>133</v>
      </c>
      <c r="AU114" s="133" t="s">
        <v>138</v>
      </c>
      <c r="AY114" s="15" t="s">
        <v>130</v>
      </c>
      <c r="BE114" s="134">
        <f>IF(N114="základní",J114,0)</f>
        <v>0</v>
      </c>
      <c r="BF114" s="134">
        <f>IF(N114="snížená",J114,0)</f>
        <v>0</v>
      </c>
      <c r="BG114" s="134">
        <f>IF(N114="zákl. přenesená",J114,0)</f>
        <v>0</v>
      </c>
      <c r="BH114" s="134">
        <f>IF(N114="sníž. přenesená",J114,0)</f>
        <v>0</v>
      </c>
      <c r="BI114" s="134">
        <f>IF(N114="nulová",J114,0)</f>
        <v>0</v>
      </c>
      <c r="BJ114" s="15" t="s">
        <v>139</v>
      </c>
      <c r="BK114" s="134">
        <f>ROUND(I114*H114,2)</f>
        <v>0</v>
      </c>
      <c r="BL114" s="15" t="s">
        <v>158</v>
      </c>
      <c r="BM114" s="133" t="s">
        <v>165</v>
      </c>
    </row>
    <row r="115" spans="2:65" s="1" customFormat="1" ht="11.25">
      <c r="B115" s="30"/>
      <c r="D115" s="135" t="s">
        <v>141</v>
      </c>
      <c r="F115" s="136" t="s">
        <v>166</v>
      </c>
      <c r="I115" s="137"/>
      <c r="L115" s="30"/>
      <c r="M115" s="138"/>
      <c r="T115" s="51"/>
      <c r="AT115" s="15" t="s">
        <v>141</v>
      </c>
      <c r="AU115" s="15" t="s">
        <v>138</v>
      </c>
    </row>
    <row r="116" spans="2:65" s="1" customFormat="1" ht="11.25">
      <c r="B116" s="30"/>
      <c r="D116" s="139" t="s">
        <v>143</v>
      </c>
      <c r="F116" s="140" t="s">
        <v>167</v>
      </c>
      <c r="I116" s="137"/>
      <c r="L116" s="30"/>
      <c r="M116" s="138"/>
      <c r="T116" s="51"/>
      <c r="AT116" s="15" t="s">
        <v>143</v>
      </c>
      <c r="AU116" s="15" t="s">
        <v>138</v>
      </c>
    </row>
    <row r="117" spans="2:65" s="1" customFormat="1" ht="21.75" customHeight="1">
      <c r="B117" s="30"/>
      <c r="C117" s="121" t="s">
        <v>139</v>
      </c>
      <c r="D117" s="121" t="s">
        <v>133</v>
      </c>
      <c r="E117" s="122" t="s">
        <v>168</v>
      </c>
      <c r="F117" s="123" t="s">
        <v>169</v>
      </c>
      <c r="G117" s="124" t="s">
        <v>157</v>
      </c>
      <c r="H117" s="125">
        <v>3</v>
      </c>
      <c r="I117" s="126"/>
      <c r="J117" s="127">
        <f>ROUND(I117*H117,2)</f>
        <v>0</v>
      </c>
      <c r="K117" s="128"/>
      <c r="L117" s="30"/>
      <c r="M117" s="129" t="s">
        <v>19</v>
      </c>
      <c r="N117" s="130" t="s">
        <v>50</v>
      </c>
      <c r="P117" s="131">
        <f>O117*H117</f>
        <v>0</v>
      </c>
      <c r="Q117" s="131">
        <v>1.42E-3</v>
      </c>
      <c r="R117" s="131">
        <f>Q117*H117</f>
        <v>4.2599999999999999E-3</v>
      </c>
      <c r="S117" s="131">
        <v>0</v>
      </c>
      <c r="T117" s="132">
        <f>S117*H117</f>
        <v>0</v>
      </c>
      <c r="AR117" s="133" t="s">
        <v>158</v>
      </c>
      <c r="AT117" s="133" t="s">
        <v>133</v>
      </c>
      <c r="AU117" s="133" t="s">
        <v>138</v>
      </c>
      <c r="AY117" s="15" t="s">
        <v>130</v>
      </c>
      <c r="BE117" s="134">
        <f>IF(N117="základní",J117,0)</f>
        <v>0</v>
      </c>
      <c r="BF117" s="134">
        <f>IF(N117="snížená",J117,0)</f>
        <v>0</v>
      </c>
      <c r="BG117" s="134">
        <f>IF(N117="zákl. přenesená",J117,0)</f>
        <v>0</v>
      </c>
      <c r="BH117" s="134">
        <f>IF(N117="sníž. přenesená",J117,0)</f>
        <v>0</v>
      </c>
      <c r="BI117" s="134">
        <f>IF(N117="nulová",J117,0)</f>
        <v>0</v>
      </c>
      <c r="BJ117" s="15" t="s">
        <v>139</v>
      </c>
      <c r="BK117" s="134">
        <f>ROUND(I117*H117,2)</f>
        <v>0</v>
      </c>
      <c r="BL117" s="15" t="s">
        <v>158</v>
      </c>
      <c r="BM117" s="133" t="s">
        <v>170</v>
      </c>
    </row>
    <row r="118" spans="2:65" s="1" customFormat="1" ht="11.25">
      <c r="B118" s="30"/>
      <c r="D118" s="135" t="s">
        <v>141</v>
      </c>
      <c r="F118" s="136" t="s">
        <v>171</v>
      </c>
      <c r="I118" s="137"/>
      <c r="L118" s="30"/>
      <c r="M118" s="138"/>
      <c r="T118" s="51"/>
      <c r="AT118" s="15" t="s">
        <v>141</v>
      </c>
      <c r="AU118" s="15" t="s">
        <v>138</v>
      </c>
    </row>
    <row r="119" spans="2:65" s="1" customFormat="1" ht="11.25">
      <c r="B119" s="30"/>
      <c r="D119" s="139" t="s">
        <v>143</v>
      </c>
      <c r="F119" s="140" t="s">
        <v>172</v>
      </c>
      <c r="I119" s="137"/>
      <c r="L119" s="30"/>
      <c r="M119" s="138"/>
      <c r="T119" s="51"/>
      <c r="AT119" s="15" t="s">
        <v>143</v>
      </c>
      <c r="AU119" s="15" t="s">
        <v>138</v>
      </c>
    </row>
    <row r="120" spans="2:65" s="1" customFormat="1" ht="16.5" customHeight="1">
      <c r="B120" s="30"/>
      <c r="C120" s="141" t="s">
        <v>131</v>
      </c>
      <c r="D120" s="141" t="s">
        <v>173</v>
      </c>
      <c r="E120" s="142" t="s">
        <v>174</v>
      </c>
      <c r="F120" s="143" t="s">
        <v>175</v>
      </c>
      <c r="G120" s="144" t="s">
        <v>157</v>
      </c>
      <c r="H120" s="145">
        <v>1</v>
      </c>
      <c r="I120" s="146"/>
      <c r="J120" s="147">
        <f>ROUND(I120*H120,2)</f>
        <v>0</v>
      </c>
      <c r="K120" s="148"/>
      <c r="L120" s="149"/>
      <c r="M120" s="150" t="s">
        <v>19</v>
      </c>
      <c r="N120" s="151" t="s">
        <v>50</v>
      </c>
      <c r="P120" s="131">
        <f>O120*H120</f>
        <v>0</v>
      </c>
      <c r="Q120" s="131">
        <v>1.75E-3</v>
      </c>
      <c r="R120" s="131">
        <f>Q120*H120</f>
        <v>1.75E-3</v>
      </c>
      <c r="S120" s="131">
        <v>0</v>
      </c>
      <c r="T120" s="132">
        <f>S120*H120</f>
        <v>0</v>
      </c>
      <c r="AR120" s="133" t="s">
        <v>176</v>
      </c>
      <c r="AT120" s="133" t="s">
        <v>173</v>
      </c>
      <c r="AU120" s="133" t="s">
        <v>138</v>
      </c>
      <c r="AY120" s="15" t="s">
        <v>130</v>
      </c>
      <c r="BE120" s="134">
        <f>IF(N120="základní",J120,0)</f>
        <v>0</v>
      </c>
      <c r="BF120" s="134">
        <f>IF(N120="snížená",J120,0)</f>
        <v>0</v>
      </c>
      <c r="BG120" s="134">
        <f>IF(N120="zákl. přenesená",J120,0)</f>
        <v>0</v>
      </c>
      <c r="BH120" s="134">
        <f>IF(N120="sníž. přenesená",J120,0)</f>
        <v>0</v>
      </c>
      <c r="BI120" s="134">
        <f>IF(N120="nulová",J120,0)</f>
        <v>0</v>
      </c>
      <c r="BJ120" s="15" t="s">
        <v>139</v>
      </c>
      <c r="BK120" s="134">
        <f>ROUND(I120*H120,2)</f>
        <v>0</v>
      </c>
      <c r="BL120" s="15" t="s">
        <v>176</v>
      </c>
      <c r="BM120" s="133" t="s">
        <v>177</v>
      </c>
    </row>
    <row r="121" spans="2:65" s="1" customFormat="1" ht="11.25">
      <c r="B121" s="30"/>
      <c r="D121" s="135" t="s">
        <v>141</v>
      </c>
      <c r="F121" s="136" t="s">
        <v>178</v>
      </c>
      <c r="I121" s="137"/>
      <c r="L121" s="30"/>
      <c r="M121" s="138"/>
      <c r="T121" s="51"/>
      <c r="AT121" s="15" t="s">
        <v>141</v>
      </c>
      <c r="AU121" s="15" t="s">
        <v>138</v>
      </c>
    </row>
    <row r="122" spans="2:65" s="11" customFormat="1" ht="22.9" customHeight="1">
      <c r="B122" s="109"/>
      <c r="D122" s="110" t="s">
        <v>75</v>
      </c>
      <c r="E122" s="119" t="s">
        <v>179</v>
      </c>
      <c r="F122" s="119" t="s">
        <v>180</v>
      </c>
      <c r="I122" s="112"/>
      <c r="J122" s="120">
        <f>BK122</f>
        <v>0</v>
      </c>
      <c r="L122" s="109"/>
      <c r="M122" s="114"/>
      <c r="P122" s="115">
        <f>SUM(P123:P155)</f>
        <v>0</v>
      </c>
      <c r="R122" s="115">
        <f>SUM(R123:R155)</f>
        <v>1.5350000000000001E-2</v>
      </c>
      <c r="T122" s="116">
        <f>SUM(T123:T155)</f>
        <v>9.74E-2</v>
      </c>
      <c r="AR122" s="110" t="s">
        <v>138</v>
      </c>
      <c r="AT122" s="117" t="s">
        <v>75</v>
      </c>
      <c r="AU122" s="117" t="s">
        <v>81</v>
      </c>
      <c r="AY122" s="110" t="s">
        <v>130</v>
      </c>
      <c r="BK122" s="118">
        <f>SUM(BK123:BK155)</f>
        <v>0</v>
      </c>
    </row>
    <row r="123" spans="2:65" s="1" customFormat="1" ht="16.5" customHeight="1">
      <c r="B123" s="30"/>
      <c r="C123" s="121" t="s">
        <v>181</v>
      </c>
      <c r="D123" s="121" t="s">
        <v>133</v>
      </c>
      <c r="E123" s="122" t="s">
        <v>182</v>
      </c>
      <c r="F123" s="123" t="s">
        <v>183</v>
      </c>
      <c r="G123" s="124" t="s">
        <v>157</v>
      </c>
      <c r="H123" s="125">
        <v>2</v>
      </c>
      <c r="I123" s="126"/>
      <c r="J123" s="127">
        <f>ROUND(I123*H123,2)</f>
        <v>0</v>
      </c>
      <c r="K123" s="128"/>
      <c r="L123" s="30"/>
      <c r="M123" s="129" t="s">
        <v>19</v>
      </c>
      <c r="N123" s="130" t="s">
        <v>50</v>
      </c>
      <c r="P123" s="131">
        <f>O123*H123</f>
        <v>0</v>
      </c>
      <c r="Q123" s="131">
        <v>0</v>
      </c>
      <c r="R123" s="131">
        <f>Q123*H123</f>
        <v>0</v>
      </c>
      <c r="S123" s="131">
        <v>3.5920000000000001E-2</v>
      </c>
      <c r="T123" s="132">
        <f>S123*H123</f>
        <v>7.1840000000000001E-2</v>
      </c>
      <c r="AR123" s="133" t="s">
        <v>158</v>
      </c>
      <c r="AT123" s="133" t="s">
        <v>133</v>
      </c>
      <c r="AU123" s="133" t="s">
        <v>138</v>
      </c>
      <c r="AY123" s="15" t="s">
        <v>130</v>
      </c>
      <c r="BE123" s="134">
        <f>IF(N123="základní",J123,0)</f>
        <v>0</v>
      </c>
      <c r="BF123" s="134">
        <f>IF(N123="snížená",J123,0)</f>
        <v>0</v>
      </c>
      <c r="BG123" s="134">
        <f>IF(N123="zákl. přenesená",J123,0)</f>
        <v>0</v>
      </c>
      <c r="BH123" s="134">
        <f>IF(N123="sníž. přenesená",J123,0)</f>
        <v>0</v>
      </c>
      <c r="BI123" s="134">
        <f>IF(N123="nulová",J123,0)</f>
        <v>0</v>
      </c>
      <c r="BJ123" s="15" t="s">
        <v>139</v>
      </c>
      <c r="BK123" s="134">
        <f>ROUND(I123*H123,2)</f>
        <v>0</v>
      </c>
      <c r="BL123" s="15" t="s">
        <v>158</v>
      </c>
      <c r="BM123" s="133" t="s">
        <v>184</v>
      </c>
    </row>
    <row r="124" spans="2:65" s="1" customFormat="1" ht="11.25">
      <c r="B124" s="30"/>
      <c r="D124" s="135" t="s">
        <v>141</v>
      </c>
      <c r="F124" s="136" t="s">
        <v>185</v>
      </c>
      <c r="I124" s="137"/>
      <c r="L124" s="30"/>
      <c r="M124" s="138"/>
      <c r="T124" s="51"/>
      <c r="AT124" s="15" t="s">
        <v>141</v>
      </c>
      <c r="AU124" s="15" t="s">
        <v>138</v>
      </c>
    </row>
    <row r="125" spans="2:65" s="1" customFormat="1" ht="11.25">
      <c r="B125" s="30"/>
      <c r="D125" s="139" t="s">
        <v>143</v>
      </c>
      <c r="F125" s="140" t="s">
        <v>186</v>
      </c>
      <c r="I125" s="137"/>
      <c r="L125" s="30"/>
      <c r="M125" s="138"/>
      <c r="T125" s="51"/>
      <c r="AT125" s="15" t="s">
        <v>143</v>
      </c>
      <c r="AU125" s="15" t="s">
        <v>138</v>
      </c>
    </row>
    <row r="126" spans="2:65" s="1" customFormat="1" ht="24.2" customHeight="1">
      <c r="B126" s="30"/>
      <c r="C126" s="121" t="s">
        <v>187</v>
      </c>
      <c r="D126" s="121" t="s">
        <v>133</v>
      </c>
      <c r="E126" s="122" t="s">
        <v>188</v>
      </c>
      <c r="F126" s="123" t="s">
        <v>189</v>
      </c>
      <c r="G126" s="124" t="s">
        <v>157</v>
      </c>
      <c r="H126" s="125">
        <v>12</v>
      </c>
      <c r="I126" s="126"/>
      <c r="J126" s="127">
        <f>ROUND(I126*H126,2)</f>
        <v>0</v>
      </c>
      <c r="K126" s="128"/>
      <c r="L126" s="30"/>
      <c r="M126" s="129" t="s">
        <v>19</v>
      </c>
      <c r="N126" s="130" t="s">
        <v>50</v>
      </c>
      <c r="P126" s="131">
        <f>O126*H126</f>
        <v>0</v>
      </c>
      <c r="Q126" s="131">
        <v>0</v>
      </c>
      <c r="R126" s="131">
        <f>Q126*H126</f>
        <v>0</v>
      </c>
      <c r="S126" s="131">
        <v>2.1299999999999999E-3</v>
      </c>
      <c r="T126" s="132">
        <f>S126*H126</f>
        <v>2.5559999999999999E-2</v>
      </c>
      <c r="AR126" s="133" t="s">
        <v>158</v>
      </c>
      <c r="AT126" s="133" t="s">
        <v>133</v>
      </c>
      <c r="AU126" s="133" t="s">
        <v>138</v>
      </c>
      <c r="AY126" s="15" t="s">
        <v>130</v>
      </c>
      <c r="BE126" s="134">
        <f>IF(N126="základní",J126,0)</f>
        <v>0</v>
      </c>
      <c r="BF126" s="134">
        <f>IF(N126="snížená",J126,0)</f>
        <v>0</v>
      </c>
      <c r="BG126" s="134">
        <f>IF(N126="zákl. přenesená",J126,0)</f>
        <v>0</v>
      </c>
      <c r="BH126" s="134">
        <f>IF(N126="sníž. přenesená",J126,0)</f>
        <v>0</v>
      </c>
      <c r="BI126" s="134">
        <f>IF(N126="nulová",J126,0)</f>
        <v>0</v>
      </c>
      <c r="BJ126" s="15" t="s">
        <v>139</v>
      </c>
      <c r="BK126" s="134">
        <f>ROUND(I126*H126,2)</f>
        <v>0</v>
      </c>
      <c r="BL126" s="15" t="s">
        <v>158</v>
      </c>
      <c r="BM126" s="133" t="s">
        <v>190</v>
      </c>
    </row>
    <row r="127" spans="2:65" s="1" customFormat="1" ht="19.5">
      <c r="B127" s="30"/>
      <c r="D127" s="135" t="s">
        <v>141</v>
      </c>
      <c r="F127" s="136" t="s">
        <v>191</v>
      </c>
      <c r="I127" s="137"/>
      <c r="L127" s="30"/>
      <c r="M127" s="138"/>
      <c r="T127" s="51"/>
      <c r="AT127" s="15" t="s">
        <v>141</v>
      </c>
      <c r="AU127" s="15" t="s">
        <v>138</v>
      </c>
    </row>
    <row r="128" spans="2:65" s="1" customFormat="1" ht="11.25">
      <c r="B128" s="30"/>
      <c r="D128" s="139" t="s">
        <v>143</v>
      </c>
      <c r="F128" s="140" t="s">
        <v>192</v>
      </c>
      <c r="I128" s="137"/>
      <c r="L128" s="30"/>
      <c r="M128" s="138"/>
      <c r="T128" s="51"/>
      <c r="AT128" s="15" t="s">
        <v>143</v>
      </c>
      <c r="AU128" s="15" t="s">
        <v>138</v>
      </c>
    </row>
    <row r="129" spans="2:65" s="1" customFormat="1" ht="24.2" customHeight="1">
      <c r="B129" s="30"/>
      <c r="C129" s="121" t="s">
        <v>193</v>
      </c>
      <c r="D129" s="121" t="s">
        <v>133</v>
      </c>
      <c r="E129" s="122" t="s">
        <v>194</v>
      </c>
      <c r="F129" s="123" t="s">
        <v>195</v>
      </c>
      <c r="G129" s="124" t="s">
        <v>157</v>
      </c>
      <c r="H129" s="125">
        <v>10</v>
      </c>
      <c r="I129" s="126"/>
      <c r="J129" s="127">
        <f>ROUND(I129*H129,2)</f>
        <v>0</v>
      </c>
      <c r="K129" s="128"/>
      <c r="L129" s="30"/>
      <c r="M129" s="129" t="s">
        <v>19</v>
      </c>
      <c r="N129" s="130" t="s">
        <v>50</v>
      </c>
      <c r="P129" s="131">
        <f>O129*H129</f>
        <v>0</v>
      </c>
      <c r="Q129" s="131">
        <v>3.4000000000000002E-4</v>
      </c>
      <c r="R129" s="131">
        <f>Q129*H129</f>
        <v>3.4000000000000002E-3</v>
      </c>
      <c r="S129" s="131">
        <v>0</v>
      </c>
      <c r="T129" s="132">
        <f>S129*H129</f>
        <v>0</v>
      </c>
      <c r="AR129" s="133" t="s">
        <v>158</v>
      </c>
      <c r="AT129" s="133" t="s">
        <v>133</v>
      </c>
      <c r="AU129" s="133" t="s">
        <v>138</v>
      </c>
      <c r="AY129" s="15" t="s">
        <v>130</v>
      </c>
      <c r="BE129" s="134">
        <f>IF(N129="základní",J129,0)</f>
        <v>0</v>
      </c>
      <c r="BF129" s="134">
        <f>IF(N129="snížená",J129,0)</f>
        <v>0</v>
      </c>
      <c r="BG129" s="134">
        <f>IF(N129="zákl. přenesená",J129,0)</f>
        <v>0</v>
      </c>
      <c r="BH129" s="134">
        <f>IF(N129="sníž. přenesená",J129,0)</f>
        <v>0</v>
      </c>
      <c r="BI129" s="134">
        <f>IF(N129="nulová",J129,0)</f>
        <v>0</v>
      </c>
      <c r="BJ129" s="15" t="s">
        <v>139</v>
      </c>
      <c r="BK129" s="134">
        <f>ROUND(I129*H129,2)</f>
        <v>0</v>
      </c>
      <c r="BL129" s="15" t="s">
        <v>158</v>
      </c>
      <c r="BM129" s="133" t="s">
        <v>196</v>
      </c>
    </row>
    <row r="130" spans="2:65" s="1" customFormat="1" ht="11.25">
      <c r="B130" s="30"/>
      <c r="D130" s="135" t="s">
        <v>141</v>
      </c>
      <c r="F130" s="136" t="s">
        <v>197</v>
      </c>
      <c r="I130" s="137"/>
      <c r="L130" s="30"/>
      <c r="M130" s="138"/>
      <c r="T130" s="51"/>
      <c r="AT130" s="15" t="s">
        <v>141</v>
      </c>
      <c r="AU130" s="15" t="s">
        <v>138</v>
      </c>
    </row>
    <row r="131" spans="2:65" s="1" customFormat="1" ht="11.25">
      <c r="B131" s="30"/>
      <c r="D131" s="139" t="s">
        <v>143</v>
      </c>
      <c r="F131" s="140" t="s">
        <v>198</v>
      </c>
      <c r="I131" s="137"/>
      <c r="L131" s="30"/>
      <c r="M131" s="138"/>
      <c r="T131" s="51"/>
      <c r="AT131" s="15" t="s">
        <v>143</v>
      </c>
      <c r="AU131" s="15" t="s">
        <v>138</v>
      </c>
    </row>
    <row r="132" spans="2:65" s="1" customFormat="1" ht="37.9" customHeight="1">
      <c r="B132" s="30"/>
      <c r="C132" s="121" t="s">
        <v>199</v>
      </c>
      <c r="D132" s="121" t="s">
        <v>133</v>
      </c>
      <c r="E132" s="122" t="s">
        <v>200</v>
      </c>
      <c r="F132" s="123" t="s">
        <v>201</v>
      </c>
      <c r="G132" s="124" t="s">
        <v>157</v>
      </c>
      <c r="H132" s="125">
        <v>10</v>
      </c>
      <c r="I132" s="126"/>
      <c r="J132" s="127">
        <f>ROUND(I132*H132,2)</f>
        <v>0</v>
      </c>
      <c r="K132" s="128"/>
      <c r="L132" s="30"/>
      <c r="M132" s="129" t="s">
        <v>19</v>
      </c>
      <c r="N132" s="130" t="s">
        <v>50</v>
      </c>
      <c r="P132" s="131">
        <f>O132*H132</f>
        <v>0</v>
      </c>
      <c r="Q132" s="131">
        <v>4.0000000000000003E-5</v>
      </c>
      <c r="R132" s="131">
        <f>Q132*H132</f>
        <v>4.0000000000000002E-4</v>
      </c>
      <c r="S132" s="131">
        <v>0</v>
      </c>
      <c r="T132" s="132">
        <f>S132*H132</f>
        <v>0</v>
      </c>
      <c r="AR132" s="133" t="s">
        <v>158</v>
      </c>
      <c r="AT132" s="133" t="s">
        <v>133</v>
      </c>
      <c r="AU132" s="133" t="s">
        <v>138</v>
      </c>
      <c r="AY132" s="15" t="s">
        <v>130</v>
      </c>
      <c r="BE132" s="134">
        <f>IF(N132="základní",J132,0)</f>
        <v>0</v>
      </c>
      <c r="BF132" s="134">
        <f>IF(N132="snížená",J132,0)</f>
        <v>0</v>
      </c>
      <c r="BG132" s="134">
        <f>IF(N132="zákl. přenesená",J132,0)</f>
        <v>0</v>
      </c>
      <c r="BH132" s="134">
        <f>IF(N132="sníž. přenesená",J132,0)</f>
        <v>0</v>
      </c>
      <c r="BI132" s="134">
        <f>IF(N132="nulová",J132,0)</f>
        <v>0</v>
      </c>
      <c r="BJ132" s="15" t="s">
        <v>139</v>
      </c>
      <c r="BK132" s="134">
        <f>ROUND(I132*H132,2)</f>
        <v>0</v>
      </c>
      <c r="BL132" s="15" t="s">
        <v>158</v>
      </c>
      <c r="BM132" s="133" t="s">
        <v>202</v>
      </c>
    </row>
    <row r="133" spans="2:65" s="1" customFormat="1" ht="29.25">
      <c r="B133" s="30"/>
      <c r="D133" s="135" t="s">
        <v>141</v>
      </c>
      <c r="F133" s="136" t="s">
        <v>203</v>
      </c>
      <c r="I133" s="137"/>
      <c r="L133" s="30"/>
      <c r="M133" s="138"/>
      <c r="T133" s="51"/>
      <c r="AT133" s="15" t="s">
        <v>141</v>
      </c>
      <c r="AU133" s="15" t="s">
        <v>138</v>
      </c>
    </row>
    <row r="134" spans="2:65" s="1" customFormat="1" ht="11.25">
      <c r="B134" s="30"/>
      <c r="D134" s="139" t="s">
        <v>143</v>
      </c>
      <c r="F134" s="140" t="s">
        <v>204</v>
      </c>
      <c r="I134" s="137"/>
      <c r="L134" s="30"/>
      <c r="M134" s="138"/>
      <c r="T134" s="51"/>
      <c r="AT134" s="15" t="s">
        <v>143</v>
      </c>
      <c r="AU134" s="15" t="s">
        <v>138</v>
      </c>
    </row>
    <row r="135" spans="2:65" s="1" customFormat="1" ht="24.2" customHeight="1">
      <c r="B135" s="30"/>
      <c r="C135" s="141" t="s">
        <v>205</v>
      </c>
      <c r="D135" s="141" t="s">
        <v>173</v>
      </c>
      <c r="E135" s="142" t="s">
        <v>206</v>
      </c>
      <c r="F135" s="143" t="s">
        <v>207</v>
      </c>
      <c r="G135" s="144" t="s">
        <v>164</v>
      </c>
      <c r="H135" s="145">
        <v>2</v>
      </c>
      <c r="I135" s="146"/>
      <c r="J135" s="147">
        <f>ROUND(I135*H135,2)</f>
        <v>0</v>
      </c>
      <c r="K135" s="148"/>
      <c r="L135" s="149"/>
      <c r="M135" s="150" t="s">
        <v>19</v>
      </c>
      <c r="N135" s="151" t="s">
        <v>50</v>
      </c>
      <c r="P135" s="131">
        <f>O135*H135</f>
        <v>0</v>
      </c>
      <c r="Q135" s="131">
        <v>4.0000000000000002E-4</v>
      </c>
      <c r="R135" s="131">
        <f>Q135*H135</f>
        <v>8.0000000000000004E-4</v>
      </c>
      <c r="S135" s="131">
        <v>0</v>
      </c>
      <c r="T135" s="132">
        <f>S135*H135</f>
        <v>0</v>
      </c>
      <c r="AR135" s="133" t="s">
        <v>176</v>
      </c>
      <c r="AT135" s="133" t="s">
        <v>173</v>
      </c>
      <c r="AU135" s="133" t="s">
        <v>138</v>
      </c>
      <c r="AY135" s="15" t="s">
        <v>130</v>
      </c>
      <c r="BE135" s="134">
        <f>IF(N135="základní",J135,0)</f>
        <v>0</v>
      </c>
      <c r="BF135" s="134">
        <f>IF(N135="snížená",J135,0)</f>
        <v>0</v>
      </c>
      <c r="BG135" s="134">
        <f>IF(N135="zákl. přenesená",J135,0)</f>
        <v>0</v>
      </c>
      <c r="BH135" s="134">
        <f>IF(N135="sníž. přenesená",J135,0)</f>
        <v>0</v>
      </c>
      <c r="BI135" s="134">
        <f>IF(N135="nulová",J135,0)</f>
        <v>0</v>
      </c>
      <c r="BJ135" s="15" t="s">
        <v>139</v>
      </c>
      <c r="BK135" s="134">
        <f>ROUND(I135*H135,2)</f>
        <v>0</v>
      </c>
      <c r="BL135" s="15" t="s">
        <v>176</v>
      </c>
      <c r="BM135" s="133" t="s">
        <v>208</v>
      </c>
    </row>
    <row r="136" spans="2:65" s="1" customFormat="1" ht="11.25">
      <c r="B136" s="30"/>
      <c r="D136" s="135" t="s">
        <v>141</v>
      </c>
      <c r="F136" s="136" t="s">
        <v>209</v>
      </c>
      <c r="I136" s="137"/>
      <c r="L136" s="30"/>
      <c r="M136" s="138"/>
      <c r="T136" s="51"/>
      <c r="AT136" s="15" t="s">
        <v>141</v>
      </c>
      <c r="AU136" s="15" t="s">
        <v>138</v>
      </c>
    </row>
    <row r="137" spans="2:65" s="1" customFormat="1" ht="24.2" customHeight="1">
      <c r="B137" s="30"/>
      <c r="C137" s="141" t="s">
        <v>8</v>
      </c>
      <c r="D137" s="141" t="s">
        <v>173</v>
      </c>
      <c r="E137" s="142" t="s">
        <v>210</v>
      </c>
      <c r="F137" s="143" t="s">
        <v>211</v>
      </c>
      <c r="G137" s="144" t="s">
        <v>212</v>
      </c>
      <c r="H137" s="145">
        <v>5</v>
      </c>
      <c r="I137" s="146"/>
      <c r="J137" s="147">
        <f>ROUND(I137*H137,2)</f>
        <v>0</v>
      </c>
      <c r="K137" s="148"/>
      <c r="L137" s="149"/>
      <c r="M137" s="150" t="s">
        <v>19</v>
      </c>
      <c r="N137" s="151" t="s">
        <v>50</v>
      </c>
      <c r="P137" s="131">
        <f>O137*H137</f>
        <v>0</v>
      </c>
      <c r="Q137" s="131">
        <v>2.0000000000000001E-4</v>
      </c>
      <c r="R137" s="131">
        <f>Q137*H137</f>
        <v>1E-3</v>
      </c>
      <c r="S137" s="131">
        <v>0</v>
      </c>
      <c r="T137" s="132">
        <f>S137*H137</f>
        <v>0</v>
      </c>
      <c r="AR137" s="133" t="s">
        <v>176</v>
      </c>
      <c r="AT137" s="133" t="s">
        <v>173</v>
      </c>
      <c r="AU137" s="133" t="s">
        <v>138</v>
      </c>
      <c r="AY137" s="15" t="s">
        <v>130</v>
      </c>
      <c r="BE137" s="134">
        <f>IF(N137="základní",J137,0)</f>
        <v>0</v>
      </c>
      <c r="BF137" s="134">
        <f>IF(N137="snížená",J137,0)</f>
        <v>0</v>
      </c>
      <c r="BG137" s="134">
        <f>IF(N137="zákl. přenesená",J137,0)</f>
        <v>0</v>
      </c>
      <c r="BH137" s="134">
        <f>IF(N137="sníž. přenesená",J137,0)</f>
        <v>0</v>
      </c>
      <c r="BI137" s="134">
        <f>IF(N137="nulová",J137,0)</f>
        <v>0</v>
      </c>
      <c r="BJ137" s="15" t="s">
        <v>139</v>
      </c>
      <c r="BK137" s="134">
        <f>ROUND(I137*H137,2)</f>
        <v>0</v>
      </c>
      <c r="BL137" s="15" t="s">
        <v>176</v>
      </c>
      <c r="BM137" s="133" t="s">
        <v>213</v>
      </c>
    </row>
    <row r="138" spans="2:65" s="1" customFormat="1" ht="11.25">
      <c r="B138" s="30"/>
      <c r="D138" s="135" t="s">
        <v>141</v>
      </c>
      <c r="F138" s="136" t="s">
        <v>214</v>
      </c>
      <c r="I138" s="137"/>
      <c r="L138" s="30"/>
      <c r="M138" s="138"/>
      <c r="T138" s="51"/>
      <c r="AT138" s="15" t="s">
        <v>141</v>
      </c>
      <c r="AU138" s="15" t="s">
        <v>138</v>
      </c>
    </row>
    <row r="139" spans="2:65" s="1" customFormat="1" ht="16.5" customHeight="1">
      <c r="B139" s="30"/>
      <c r="C139" s="141" t="s">
        <v>215</v>
      </c>
      <c r="D139" s="141" t="s">
        <v>173</v>
      </c>
      <c r="E139" s="142" t="s">
        <v>216</v>
      </c>
      <c r="F139" s="143" t="s">
        <v>217</v>
      </c>
      <c r="G139" s="144" t="s">
        <v>164</v>
      </c>
      <c r="H139" s="145">
        <v>1</v>
      </c>
      <c r="I139" s="146"/>
      <c r="J139" s="147">
        <f>ROUND(I139*H139,2)</f>
        <v>0</v>
      </c>
      <c r="K139" s="148"/>
      <c r="L139" s="149"/>
      <c r="M139" s="150" t="s">
        <v>19</v>
      </c>
      <c r="N139" s="151" t="s">
        <v>50</v>
      </c>
      <c r="P139" s="131">
        <f>O139*H139</f>
        <v>0</v>
      </c>
      <c r="Q139" s="131">
        <v>1.4300000000000001E-3</v>
      </c>
      <c r="R139" s="131">
        <f>Q139*H139</f>
        <v>1.4300000000000001E-3</v>
      </c>
      <c r="S139" s="131">
        <v>0</v>
      </c>
      <c r="T139" s="132">
        <f>S139*H139</f>
        <v>0</v>
      </c>
      <c r="AR139" s="133" t="s">
        <v>176</v>
      </c>
      <c r="AT139" s="133" t="s">
        <v>173</v>
      </c>
      <c r="AU139" s="133" t="s">
        <v>138</v>
      </c>
      <c r="AY139" s="15" t="s">
        <v>130</v>
      </c>
      <c r="BE139" s="134">
        <f>IF(N139="základní",J139,0)</f>
        <v>0</v>
      </c>
      <c r="BF139" s="134">
        <f>IF(N139="snížená",J139,0)</f>
        <v>0</v>
      </c>
      <c r="BG139" s="134">
        <f>IF(N139="zákl. přenesená",J139,0)</f>
        <v>0</v>
      </c>
      <c r="BH139" s="134">
        <f>IF(N139="sníž. přenesená",J139,0)</f>
        <v>0</v>
      </c>
      <c r="BI139" s="134">
        <f>IF(N139="nulová",J139,0)</f>
        <v>0</v>
      </c>
      <c r="BJ139" s="15" t="s">
        <v>139</v>
      </c>
      <c r="BK139" s="134">
        <f>ROUND(I139*H139,2)</f>
        <v>0</v>
      </c>
      <c r="BL139" s="15" t="s">
        <v>176</v>
      </c>
      <c r="BM139" s="133" t="s">
        <v>218</v>
      </c>
    </row>
    <row r="140" spans="2:65" s="1" customFormat="1" ht="11.25">
      <c r="B140" s="30"/>
      <c r="D140" s="135" t="s">
        <v>141</v>
      </c>
      <c r="F140" s="136" t="s">
        <v>217</v>
      </c>
      <c r="I140" s="137"/>
      <c r="L140" s="30"/>
      <c r="M140" s="138"/>
      <c r="T140" s="51"/>
      <c r="AT140" s="15" t="s">
        <v>141</v>
      </c>
      <c r="AU140" s="15" t="s">
        <v>138</v>
      </c>
    </row>
    <row r="141" spans="2:65" s="1" customFormat="1" ht="16.5" customHeight="1">
      <c r="B141" s="30"/>
      <c r="C141" s="141" t="s">
        <v>219</v>
      </c>
      <c r="D141" s="141" t="s">
        <v>173</v>
      </c>
      <c r="E141" s="142" t="s">
        <v>220</v>
      </c>
      <c r="F141" s="143" t="s">
        <v>221</v>
      </c>
      <c r="G141" s="144" t="s">
        <v>164</v>
      </c>
      <c r="H141" s="145">
        <v>12</v>
      </c>
      <c r="I141" s="146"/>
      <c r="J141" s="147">
        <f>ROUND(I141*H141,2)</f>
        <v>0</v>
      </c>
      <c r="K141" s="148"/>
      <c r="L141" s="149"/>
      <c r="M141" s="150" t="s">
        <v>19</v>
      </c>
      <c r="N141" s="151" t="s">
        <v>50</v>
      </c>
      <c r="P141" s="131">
        <f>O141*H141</f>
        <v>0</v>
      </c>
      <c r="Q141" s="131">
        <v>1E-4</v>
      </c>
      <c r="R141" s="131">
        <f>Q141*H141</f>
        <v>1.2000000000000001E-3</v>
      </c>
      <c r="S141" s="131">
        <v>0</v>
      </c>
      <c r="T141" s="132">
        <f>S141*H141</f>
        <v>0</v>
      </c>
      <c r="AR141" s="133" t="s">
        <v>176</v>
      </c>
      <c r="AT141" s="133" t="s">
        <v>173</v>
      </c>
      <c r="AU141" s="133" t="s">
        <v>138</v>
      </c>
      <c r="AY141" s="15" t="s">
        <v>130</v>
      </c>
      <c r="BE141" s="134">
        <f>IF(N141="základní",J141,0)</f>
        <v>0</v>
      </c>
      <c r="BF141" s="134">
        <f>IF(N141="snížená",J141,0)</f>
        <v>0</v>
      </c>
      <c r="BG141" s="134">
        <f>IF(N141="zákl. přenesená",J141,0)</f>
        <v>0</v>
      </c>
      <c r="BH141" s="134">
        <f>IF(N141="sníž. přenesená",J141,0)</f>
        <v>0</v>
      </c>
      <c r="BI141" s="134">
        <f>IF(N141="nulová",J141,0)</f>
        <v>0</v>
      </c>
      <c r="BJ141" s="15" t="s">
        <v>139</v>
      </c>
      <c r="BK141" s="134">
        <f>ROUND(I141*H141,2)</f>
        <v>0</v>
      </c>
      <c r="BL141" s="15" t="s">
        <v>176</v>
      </c>
      <c r="BM141" s="133" t="s">
        <v>222</v>
      </c>
    </row>
    <row r="142" spans="2:65" s="1" customFormat="1" ht="11.25">
      <c r="B142" s="30"/>
      <c r="D142" s="135" t="s">
        <v>141</v>
      </c>
      <c r="F142" s="136" t="s">
        <v>221</v>
      </c>
      <c r="I142" s="137"/>
      <c r="L142" s="30"/>
      <c r="M142" s="138"/>
      <c r="T142" s="51"/>
      <c r="AT142" s="15" t="s">
        <v>141</v>
      </c>
      <c r="AU142" s="15" t="s">
        <v>138</v>
      </c>
    </row>
    <row r="143" spans="2:65" s="1" customFormat="1" ht="24.2" customHeight="1">
      <c r="B143" s="30"/>
      <c r="C143" s="141" t="s">
        <v>223</v>
      </c>
      <c r="D143" s="141" t="s">
        <v>173</v>
      </c>
      <c r="E143" s="142" t="s">
        <v>224</v>
      </c>
      <c r="F143" s="143" t="s">
        <v>225</v>
      </c>
      <c r="G143" s="144" t="s">
        <v>164</v>
      </c>
      <c r="H143" s="145">
        <v>20</v>
      </c>
      <c r="I143" s="146"/>
      <c r="J143" s="147">
        <f>ROUND(I143*H143,2)</f>
        <v>0</v>
      </c>
      <c r="K143" s="148"/>
      <c r="L143" s="149"/>
      <c r="M143" s="150" t="s">
        <v>19</v>
      </c>
      <c r="N143" s="151" t="s">
        <v>50</v>
      </c>
      <c r="P143" s="131">
        <f>O143*H143</f>
        <v>0</v>
      </c>
      <c r="Q143" s="131">
        <v>2.0000000000000002E-5</v>
      </c>
      <c r="R143" s="131">
        <f>Q143*H143</f>
        <v>4.0000000000000002E-4</v>
      </c>
      <c r="S143" s="131">
        <v>0</v>
      </c>
      <c r="T143" s="132">
        <f>S143*H143</f>
        <v>0</v>
      </c>
      <c r="AR143" s="133" t="s">
        <v>176</v>
      </c>
      <c r="AT143" s="133" t="s">
        <v>173</v>
      </c>
      <c r="AU143" s="133" t="s">
        <v>138</v>
      </c>
      <c r="AY143" s="15" t="s">
        <v>130</v>
      </c>
      <c r="BE143" s="134">
        <f>IF(N143="základní",J143,0)</f>
        <v>0</v>
      </c>
      <c r="BF143" s="134">
        <f>IF(N143="snížená",J143,0)</f>
        <v>0</v>
      </c>
      <c r="BG143" s="134">
        <f>IF(N143="zákl. přenesená",J143,0)</f>
        <v>0</v>
      </c>
      <c r="BH143" s="134">
        <f>IF(N143="sníž. přenesená",J143,0)</f>
        <v>0</v>
      </c>
      <c r="BI143" s="134">
        <f>IF(N143="nulová",J143,0)</f>
        <v>0</v>
      </c>
      <c r="BJ143" s="15" t="s">
        <v>139</v>
      </c>
      <c r="BK143" s="134">
        <f>ROUND(I143*H143,2)</f>
        <v>0</v>
      </c>
      <c r="BL143" s="15" t="s">
        <v>176</v>
      </c>
      <c r="BM143" s="133" t="s">
        <v>226</v>
      </c>
    </row>
    <row r="144" spans="2:65" s="1" customFormat="1" ht="11.25">
      <c r="B144" s="30"/>
      <c r="D144" s="135" t="s">
        <v>141</v>
      </c>
      <c r="F144" s="136" t="s">
        <v>225</v>
      </c>
      <c r="I144" s="137"/>
      <c r="L144" s="30"/>
      <c r="M144" s="138"/>
      <c r="T144" s="51"/>
      <c r="AT144" s="15" t="s">
        <v>141</v>
      </c>
      <c r="AU144" s="15" t="s">
        <v>138</v>
      </c>
    </row>
    <row r="145" spans="2:65" s="1" customFormat="1" ht="16.5" customHeight="1">
      <c r="B145" s="30"/>
      <c r="C145" s="141" t="s">
        <v>158</v>
      </c>
      <c r="D145" s="141" t="s">
        <v>173</v>
      </c>
      <c r="E145" s="142" t="s">
        <v>227</v>
      </c>
      <c r="F145" s="143" t="s">
        <v>228</v>
      </c>
      <c r="G145" s="144" t="s">
        <v>164</v>
      </c>
      <c r="H145" s="145">
        <v>10</v>
      </c>
      <c r="I145" s="146"/>
      <c r="J145" s="147">
        <f>ROUND(I145*H145,2)</f>
        <v>0</v>
      </c>
      <c r="K145" s="148"/>
      <c r="L145" s="149"/>
      <c r="M145" s="150" t="s">
        <v>19</v>
      </c>
      <c r="N145" s="151" t="s">
        <v>50</v>
      </c>
      <c r="P145" s="131">
        <f>O145*H145</f>
        <v>0</v>
      </c>
      <c r="Q145" s="131">
        <v>6.0000000000000002E-5</v>
      </c>
      <c r="R145" s="131">
        <f>Q145*H145</f>
        <v>6.0000000000000006E-4</v>
      </c>
      <c r="S145" s="131">
        <v>0</v>
      </c>
      <c r="T145" s="132">
        <f>S145*H145</f>
        <v>0</v>
      </c>
      <c r="AR145" s="133" t="s">
        <v>176</v>
      </c>
      <c r="AT145" s="133" t="s">
        <v>173</v>
      </c>
      <c r="AU145" s="133" t="s">
        <v>138</v>
      </c>
      <c r="AY145" s="15" t="s">
        <v>130</v>
      </c>
      <c r="BE145" s="134">
        <f>IF(N145="základní",J145,0)</f>
        <v>0</v>
      </c>
      <c r="BF145" s="134">
        <f>IF(N145="snížená",J145,0)</f>
        <v>0</v>
      </c>
      <c r="BG145" s="134">
        <f>IF(N145="zákl. přenesená",J145,0)</f>
        <v>0</v>
      </c>
      <c r="BH145" s="134">
        <f>IF(N145="sníž. přenesená",J145,0)</f>
        <v>0</v>
      </c>
      <c r="BI145" s="134">
        <f>IF(N145="nulová",J145,0)</f>
        <v>0</v>
      </c>
      <c r="BJ145" s="15" t="s">
        <v>139</v>
      </c>
      <c r="BK145" s="134">
        <f>ROUND(I145*H145,2)</f>
        <v>0</v>
      </c>
      <c r="BL145" s="15" t="s">
        <v>176</v>
      </c>
      <c r="BM145" s="133" t="s">
        <v>229</v>
      </c>
    </row>
    <row r="146" spans="2:65" s="1" customFormat="1" ht="11.25">
      <c r="B146" s="30"/>
      <c r="D146" s="135" t="s">
        <v>141</v>
      </c>
      <c r="F146" s="136" t="s">
        <v>228</v>
      </c>
      <c r="I146" s="137"/>
      <c r="L146" s="30"/>
      <c r="M146" s="138"/>
      <c r="T146" s="51"/>
      <c r="AT146" s="15" t="s">
        <v>141</v>
      </c>
      <c r="AU146" s="15" t="s">
        <v>138</v>
      </c>
    </row>
    <row r="147" spans="2:65" s="1" customFormat="1" ht="24.2" customHeight="1">
      <c r="B147" s="30"/>
      <c r="C147" s="141" t="s">
        <v>230</v>
      </c>
      <c r="D147" s="141" t="s">
        <v>173</v>
      </c>
      <c r="E147" s="142" t="s">
        <v>231</v>
      </c>
      <c r="F147" s="143" t="s">
        <v>232</v>
      </c>
      <c r="G147" s="144" t="s">
        <v>157</v>
      </c>
      <c r="H147" s="145">
        <v>8</v>
      </c>
      <c r="I147" s="146"/>
      <c r="J147" s="147">
        <f>ROUND(I147*H147,2)</f>
        <v>0</v>
      </c>
      <c r="K147" s="148"/>
      <c r="L147" s="149"/>
      <c r="M147" s="150" t="s">
        <v>19</v>
      </c>
      <c r="N147" s="151" t="s">
        <v>50</v>
      </c>
      <c r="P147" s="131">
        <f>O147*H147</f>
        <v>0</v>
      </c>
      <c r="Q147" s="131">
        <v>3.6000000000000002E-4</v>
      </c>
      <c r="R147" s="131">
        <f>Q147*H147</f>
        <v>2.8800000000000002E-3</v>
      </c>
      <c r="S147" s="131">
        <v>0</v>
      </c>
      <c r="T147" s="132">
        <f>S147*H147</f>
        <v>0</v>
      </c>
      <c r="AR147" s="133" t="s">
        <v>176</v>
      </c>
      <c r="AT147" s="133" t="s">
        <v>173</v>
      </c>
      <c r="AU147" s="133" t="s">
        <v>138</v>
      </c>
      <c r="AY147" s="15" t="s">
        <v>130</v>
      </c>
      <c r="BE147" s="134">
        <f>IF(N147="základní",J147,0)</f>
        <v>0</v>
      </c>
      <c r="BF147" s="134">
        <f>IF(N147="snížená",J147,0)</f>
        <v>0</v>
      </c>
      <c r="BG147" s="134">
        <f>IF(N147="zákl. přenesená",J147,0)</f>
        <v>0</v>
      </c>
      <c r="BH147" s="134">
        <f>IF(N147="sníž. přenesená",J147,0)</f>
        <v>0</v>
      </c>
      <c r="BI147" s="134">
        <f>IF(N147="nulová",J147,0)</f>
        <v>0</v>
      </c>
      <c r="BJ147" s="15" t="s">
        <v>139</v>
      </c>
      <c r="BK147" s="134">
        <f>ROUND(I147*H147,2)</f>
        <v>0</v>
      </c>
      <c r="BL147" s="15" t="s">
        <v>176</v>
      </c>
      <c r="BM147" s="133" t="s">
        <v>233</v>
      </c>
    </row>
    <row r="148" spans="2:65" s="1" customFormat="1" ht="11.25">
      <c r="B148" s="30"/>
      <c r="D148" s="135" t="s">
        <v>141</v>
      </c>
      <c r="F148" s="136" t="s">
        <v>234</v>
      </c>
      <c r="I148" s="137"/>
      <c r="L148" s="30"/>
      <c r="M148" s="138"/>
      <c r="T148" s="51"/>
      <c r="AT148" s="15" t="s">
        <v>141</v>
      </c>
      <c r="AU148" s="15" t="s">
        <v>138</v>
      </c>
    </row>
    <row r="149" spans="2:65" s="1" customFormat="1" ht="24.2" customHeight="1">
      <c r="B149" s="30"/>
      <c r="C149" s="141" t="s">
        <v>235</v>
      </c>
      <c r="D149" s="141" t="s">
        <v>173</v>
      </c>
      <c r="E149" s="142" t="s">
        <v>236</v>
      </c>
      <c r="F149" s="143" t="s">
        <v>237</v>
      </c>
      <c r="G149" s="144" t="s">
        <v>164</v>
      </c>
      <c r="H149" s="145">
        <v>4</v>
      </c>
      <c r="I149" s="146"/>
      <c r="J149" s="147">
        <f>ROUND(I149*H149,2)</f>
        <v>0</v>
      </c>
      <c r="K149" s="148"/>
      <c r="L149" s="149"/>
      <c r="M149" s="150" t="s">
        <v>19</v>
      </c>
      <c r="N149" s="151" t="s">
        <v>50</v>
      </c>
      <c r="P149" s="131">
        <f>O149*H149</f>
        <v>0</v>
      </c>
      <c r="Q149" s="131">
        <v>3.1E-4</v>
      </c>
      <c r="R149" s="131">
        <f>Q149*H149</f>
        <v>1.24E-3</v>
      </c>
      <c r="S149" s="131">
        <v>0</v>
      </c>
      <c r="T149" s="132">
        <f>S149*H149</f>
        <v>0</v>
      </c>
      <c r="AR149" s="133" t="s">
        <v>176</v>
      </c>
      <c r="AT149" s="133" t="s">
        <v>173</v>
      </c>
      <c r="AU149" s="133" t="s">
        <v>138</v>
      </c>
      <c r="AY149" s="15" t="s">
        <v>130</v>
      </c>
      <c r="BE149" s="134">
        <f>IF(N149="základní",J149,0)</f>
        <v>0</v>
      </c>
      <c r="BF149" s="134">
        <f>IF(N149="snížená",J149,0)</f>
        <v>0</v>
      </c>
      <c r="BG149" s="134">
        <f>IF(N149="zákl. přenesená",J149,0)</f>
        <v>0</v>
      </c>
      <c r="BH149" s="134">
        <f>IF(N149="sníž. přenesená",J149,0)</f>
        <v>0</v>
      </c>
      <c r="BI149" s="134">
        <f>IF(N149="nulová",J149,0)</f>
        <v>0</v>
      </c>
      <c r="BJ149" s="15" t="s">
        <v>139</v>
      </c>
      <c r="BK149" s="134">
        <f>ROUND(I149*H149,2)</f>
        <v>0</v>
      </c>
      <c r="BL149" s="15" t="s">
        <v>176</v>
      </c>
      <c r="BM149" s="133" t="s">
        <v>238</v>
      </c>
    </row>
    <row r="150" spans="2:65" s="1" customFormat="1" ht="11.25">
      <c r="B150" s="30"/>
      <c r="D150" s="135" t="s">
        <v>141</v>
      </c>
      <c r="F150" s="136" t="s">
        <v>239</v>
      </c>
      <c r="I150" s="137"/>
      <c r="L150" s="30"/>
      <c r="M150" s="138"/>
      <c r="T150" s="51"/>
      <c r="AT150" s="15" t="s">
        <v>141</v>
      </c>
      <c r="AU150" s="15" t="s">
        <v>138</v>
      </c>
    </row>
    <row r="151" spans="2:65" s="1" customFormat="1" ht="16.5" customHeight="1">
      <c r="B151" s="30"/>
      <c r="C151" s="141" t="s">
        <v>240</v>
      </c>
      <c r="D151" s="141" t="s">
        <v>173</v>
      </c>
      <c r="E151" s="142" t="s">
        <v>241</v>
      </c>
      <c r="F151" s="143" t="s">
        <v>242</v>
      </c>
      <c r="G151" s="144" t="s">
        <v>164</v>
      </c>
      <c r="H151" s="145">
        <v>2</v>
      </c>
      <c r="I151" s="146"/>
      <c r="J151" s="147">
        <f>ROUND(I151*H151,2)</f>
        <v>0</v>
      </c>
      <c r="K151" s="148"/>
      <c r="L151" s="149"/>
      <c r="M151" s="150" t="s">
        <v>19</v>
      </c>
      <c r="N151" s="151" t="s">
        <v>50</v>
      </c>
      <c r="P151" s="131">
        <f>O151*H151</f>
        <v>0</v>
      </c>
      <c r="Q151" s="131">
        <v>1E-3</v>
      </c>
      <c r="R151" s="131">
        <f>Q151*H151</f>
        <v>2E-3</v>
      </c>
      <c r="S151" s="131">
        <v>0</v>
      </c>
      <c r="T151" s="132">
        <f>S151*H151</f>
        <v>0</v>
      </c>
      <c r="AR151" s="133" t="s">
        <v>176</v>
      </c>
      <c r="AT151" s="133" t="s">
        <v>173</v>
      </c>
      <c r="AU151" s="133" t="s">
        <v>138</v>
      </c>
      <c r="AY151" s="15" t="s">
        <v>130</v>
      </c>
      <c r="BE151" s="134">
        <f>IF(N151="základní",J151,0)</f>
        <v>0</v>
      </c>
      <c r="BF151" s="134">
        <f>IF(N151="snížená",J151,0)</f>
        <v>0</v>
      </c>
      <c r="BG151" s="134">
        <f>IF(N151="zákl. přenesená",J151,0)</f>
        <v>0</v>
      </c>
      <c r="BH151" s="134">
        <f>IF(N151="sníž. přenesená",J151,0)</f>
        <v>0</v>
      </c>
      <c r="BI151" s="134">
        <f>IF(N151="nulová",J151,0)</f>
        <v>0</v>
      </c>
      <c r="BJ151" s="15" t="s">
        <v>139</v>
      </c>
      <c r="BK151" s="134">
        <f>ROUND(I151*H151,2)</f>
        <v>0</v>
      </c>
      <c r="BL151" s="15" t="s">
        <v>176</v>
      </c>
      <c r="BM151" s="133" t="s">
        <v>243</v>
      </c>
    </row>
    <row r="152" spans="2:65" s="1" customFormat="1" ht="11.25">
      <c r="B152" s="30"/>
      <c r="D152" s="135" t="s">
        <v>141</v>
      </c>
      <c r="F152" s="136" t="s">
        <v>242</v>
      </c>
      <c r="I152" s="137"/>
      <c r="L152" s="30"/>
      <c r="M152" s="138"/>
      <c r="T152" s="51"/>
      <c r="AT152" s="15" t="s">
        <v>141</v>
      </c>
      <c r="AU152" s="15" t="s">
        <v>138</v>
      </c>
    </row>
    <row r="153" spans="2:65" s="1" customFormat="1" ht="24.2" customHeight="1">
      <c r="B153" s="30"/>
      <c r="C153" s="121" t="s">
        <v>244</v>
      </c>
      <c r="D153" s="121" t="s">
        <v>133</v>
      </c>
      <c r="E153" s="122" t="s">
        <v>245</v>
      </c>
      <c r="F153" s="123" t="s">
        <v>246</v>
      </c>
      <c r="G153" s="124" t="s">
        <v>247</v>
      </c>
      <c r="H153" s="125">
        <v>1</v>
      </c>
      <c r="I153" s="126"/>
      <c r="J153" s="127">
        <f>ROUND(I153*H153,2)</f>
        <v>0</v>
      </c>
      <c r="K153" s="128"/>
      <c r="L153" s="30"/>
      <c r="M153" s="129" t="s">
        <v>19</v>
      </c>
      <c r="N153" s="130" t="s">
        <v>50</v>
      </c>
      <c r="P153" s="131">
        <f>O153*H153</f>
        <v>0</v>
      </c>
      <c r="Q153" s="131">
        <v>0</v>
      </c>
      <c r="R153" s="131">
        <f>Q153*H153</f>
        <v>0</v>
      </c>
      <c r="S153" s="131">
        <v>0</v>
      </c>
      <c r="T153" s="132">
        <f>S153*H153</f>
        <v>0</v>
      </c>
      <c r="AR153" s="133" t="s">
        <v>158</v>
      </c>
      <c r="AT153" s="133" t="s">
        <v>133</v>
      </c>
      <c r="AU153" s="133" t="s">
        <v>138</v>
      </c>
      <c r="AY153" s="15" t="s">
        <v>130</v>
      </c>
      <c r="BE153" s="134">
        <f>IF(N153="základní",J153,0)</f>
        <v>0</v>
      </c>
      <c r="BF153" s="134">
        <f>IF(N153="snížená",J153,0)</f>
        <v>0</v>
      </c>
      <c r="BG153" s="134">
        <f>IF(N153="zákl. přenesená",J153,0)</f>
        <v>0</v>
      </c>
      <c r="BH153" s="134">
        <f>IF(N153="sníž. přenesená",J153,0)</f>
        <v>0</v>
      </c>
      <c r="BI153" s="134">
        <f>IF(N153="nulová",J153,0)</f>
        <v>0</v>
      </c>
      <c r="BJ153" s="15" t="s">
        <v>139</v>
      </c>
      <c r="BK153" s="134">
        <f>ROUND(I153*H153,2)</f>
        <v>0</v>
      </c>
      <c r="BL153" s="15" t="s">
        <v>158</v>
      </c>
      <c r="BM153" s="133" t="s">
        <v>248</v>
      </c>
    </row>
    <row r="154" spans="2:65" s="1" customFormat="1" ht="19.5">
      <c r="B154" s="30"/>
      <c r="D154" s="135" t="s">
        <v>141</v>
      </c>
      <c r="F154" s="136" t="s">
        <v>249</v>
      </c>
      <c r="I154" s="137"/>
      <c r="L154" s="30"/>
      <c r="M154" s="138"/>
      <c r="T154" s="51"/>
      <c r="AT154" s="15" t="s">
        <v>141</v>
      </c>
      <c r="AU154" s="15" t="s">
        <v>138</v>
      </c>
    </row>
    <row r="155" spans="2:65" s="1" customFormat="1" ht="11.25">
      <c r="B155" s="30"/>
      <c r="D155" s="139" t="s">
        <v>143</v>
      </c>
      <c r="F155" s="140" t="s">
        <v>250</v>
      </c>
      <c r="I155" s="137"/>
      <c r="L155" s="30"/>
      <c r="M155" s="138"/>
      <c r="T155" s="51"/>
      <c r="AT155" s="15" t="s">
        <v>143</v>
      </c>
      <c r="AU155" s="15" t="s">
        <v>138</v>
      </c>
    </row>
    <row r="156" spans="2:65" s="11" customFormat="1" ht="22.9" customHeight="1">
      <c r="B156" s="109"/>
      <c r="D156" s="110" t="s">
        <v>75</v>
      </c>
      <c r="E156" s="119" t="s">
        <v>251</v>
      </c>
      <c r="F156" s="119" t="s">
        <v>252</v>
      </c>
      <c r="I156" s="112"/>
      <c r="J156" s="120">
        <f>BK156</f>
        <v>0</v>
      </c>
      <c r="L156" s="109"/>
      <c r="M156" s="114"/>
      <c r="P156" s="115">
        <f>SUM(P157:P158)</f>
        <v>0</v>
      </c>
      <c r="R156" s="115">
        <f>SUM(R157:R158)</f>
        <v>3.5999999999999997E-2</v>
      </c>
      <c r="T156" s="116">
        <f>SUM(T157:T158)</f>
        <v>0</v>
      </c>
      <c r="AR156" s="110" t="s">
        <v>138</v>
      </c>
      <c r="AT156" s="117" t="s">
        <v>75</v>
      </c>
      <c r="AU156" s="117" t="s">
        <v>81</v>
      </c>
      <c r="AY156" s="110" t="s">
        <v>130</v>
      </c>
      <c r="BK156" s="118">
        <f>SUM(BK157:BK158)</f>
        <v>0</v>
      </c>
    </row>
    <row r="157" spans="2:65" s="1" customFormat="1" ht="16.5" customHeight="1">
      <c r="B157" s="30"/>
      <c r="C157" s="141" t="s">
        <v>7</v>
      </c>
      <c r="D157" s="141" t="s">
        <v>173</v>
      </c>
      <c r="E157" s="142" t="s">
        <v>253</v>
      </c>
      <c r="F157" s="143" t="s">
        <v>254</v>
      </c>
      <c r="G157" s="144" t="s">
        <v>164</v>
      </c>
      <c r="H157" s="145">
        <v>1</v>
      </c>
      <c r="I157" s="146"/>
      <c r="J157" s="147">
        <f>ROUND(I157*H157,2)</f>
        <v>0</v>
      </c>
      <c r="K157" s="148"/>
      <c r="L157" s="149"/>
      <c r="M157" s="150" t="s">
        <v>19</v>
      </c>
      <c r="N157" s="151" t="s">
        <v>50</v>
      </c>
      <c r="P157" s="131">
        <f>O157*H157</f>
        <v>0</v>
      </c>
      <c r="Q157" s="131">
        <v>3.5999999999999997E-2</v>
      </c>
      <c r="R157" s="131">
        <f>Q157*H157</f>
        <v>3.5999999999999997E-2</v>
      </c>
      <c r="S157" s="131">
        <v>0</v>
      </c>
      <c r="T157" s="132">
        <f>S157*H157</f>
        <v>0</v>
      </c>
      <c r="AR157" s="133" t="s">
        <v>255</v>
      </c>
      <c r="AT157" s="133" t="s">
        <v>173</v>
      </c>
      <c r="AU157" s="133" t="s">
        <v>138</v>
      </c>
      <c r="AY157" s="15" t="s">
        <v>130</v>
      </c>
      <c r="BE157" s="134">
        <f>IF(N157="základní",J157,0)</f>
        <v>0</v>
      </c>
      <c r="BF157" s="134">
        <f>IF(N157="snížená",J157,0)</f>
        <v>0</v>
      </c>
      <c r="BG157" s="134">
        <f>IF(N157="zákl. přenesená",J157,0)</f>
        <v>0</v>
      </c>
      <c r="BH157" s="134">
        <f>IF(N157="sníž. přenesená",J157,0)</f>
        <v>0</v>
      </c>
      <c r="BI157" s="134">
        <f>IF(N157="nulová",J157,0)</f>
        <v>0</v>
      </c>
      <c r="BJ157" s="15" t="s">
        <v>139</v>
      </c>
      <c r="BK157" s="134">
        <f>ROUND(I157*H157,2)</f>
        <v>0</v>
      </c>
      <c r="BL157" s="15" t="s">
        <v>158</v>
      </c>
      <c r="BM157" s="133" t="s">
        <v>256</v>
      </c>
    </row>
    <row r="158" spans="2:65" s="1" customFormat="1" ht="11.25">
      <c r="B158" s="30"/>
      <c r="D158" s="135" t="s">
        <v>141</v>
      </c>
      <c r="F158" s="136" t="s">
        <v>254</v>
      </c>
      <c r="I158" s="137"/>
      <c r="L158" s="30"/>
      <c r="M158" s="138"/>
      <c r="T158" s="51"/>
      <c r="AT158" s="15" t="s">
        <v>141</v>
      </c>
      <c r="AU158" s="15" t="s">
        <v>138</v>
      </c>
    </row>
    <row r="159" spans="2:65" s="11" customFormat="1" ht="22.9" customHeight="1">
      <c r="B159" s="109"/>
      <c r="D159" s="110" t="s">
        <v>75</v>
      </c>
      <c r="E159" s="119" t="s">
        <v>257</v>
      </c>
      <c r="F159" s="119" t="s">
        <v>258</v>
      </c>
      <c r="I159" s="112"/>
      <c r="J159" s="120">
        <f>BK159</f>
        <v>0</v>
      </c>
      <c r="L159" s="109"/>
      <c r="M159" s="114"/>
      <c r="P159" s="115">
        <f>SUM(P160:P216)</f>
        <v>0</v>
      </c>
      <c r="R159" s="115">
        <f>SUM(R160:R216)</f>
        <v>7.3240000000000013E-2</v>
      </c>
      <c r="T159" s="116">
        <f>SUM(T160:T216)</f>
        <v>0.12178000000000001</v>
      </c>
      <c r="AR159" s="110" t="s">
        <v>138</v>
      </c>
      <c r="AT159" s="117" t="s">
        <v>75</v>
      </c>
      <c r="AU159" s="117" t="s">
        <v>81</v>
      </c>
      <c r="AY159" s="110" t="s">
        <v>130</v>
      </c>
      <c r="BK159" s="118">
        <f>SUM(BK160:BK216)</f>
        <v>0</v>
      </c>
    </row>
    <row r="160" spans="2:65" s="1" customFormat="1" ht="24.2" customHeight="1">
      <c r="B160" s="30"/>
      <c r="C160" s="121" t="s">
        <v>259</v>
      </c>
      <c r="D160" s="121" t="s">
        <v>133</v>
      </c>
      <c r="E160" s="122" t="s">
        <v>260</v>
      </c>
      <c r="F160" s="123" t="s">
        <v>261</v>
      </c>
      <c r="G160" s="124" t="s">
        <v>164</v>
      </c>
      <c r="H160" s="125">
        <v>1</v>
      </c>
      <c r="I160" s="126"/>
      <c r="J160" s="127">
        <f>ROUND(I160*H160,2)</f>
        <v>0</v>
      </c>
      <c r="K160" s="128"/>
      <c r="L160" s="30"/>
      <c r="M160" s="129" t="s">
        <v>19</v>
      </c>
      <c r="N160" s="130" t="s">
        <v>50</v>
      </c>
      <c r="P160" s="131">
        <f>O160*H160</f>
        <v>0</v>
      </c>
      <c r="Q160" s="131">
        <v>4.2999999999999999E-4</v>
      </c>
      <c r="R160" s="131">
        <f>Q160*H160</f>
        <v>4.2999999999999999E-4</v>
      </c>
      <c r="S160" s="131">
        <v>0</v>
      </c>
      <c r="T160" s="132">
        <f>S160*H160</f>
        <v>0</v>
      </c>
      <c r="AR160" s="133" t="s">
        <v>158</v>
      </c>
      <c r="AT160" s="133" t="s">
        <v>133</v>
      </c>
      <c r="AU160" s="133" t="s">
        <v>138</v>
      </c>
      <c r="AY160" s="15" t="s">
        <v>130</v>
      </c>
      <c r="BE160" s="134">
        <f>IF(N160="základní",J160,0)</f>
        <v>0</v>
      </c>
      <c r="BF160" s="134">
        <f>IF(N160="snížená",J160,0)</f>
        <v>0</v>
      </c>
      <c r="BG160" s="134">
        <f>IF(N160="zákl. přenesená",J160,0)</f>
        <v>0</v>
      </c>
      <c r="BH160" s="134">
        <f>IF(N160="sníž. přenesená",J160,0)</f>
        <v>0</v>
      </c>
      <c r="BI160" s="134">
        <f>IF(N160="nulová",J160,0)</f>
        <v>0</v>
      </c>
      <c r="BJ160" s="15" t="s">
        <v>139</v>
      </c>
      <c r="BK160" s="134">
        <f>ROUND(I160*H160,2)</f>
        <v>0</v>
      </c>
      <c r="BL160" s="15" t="s">
        <v>158</v>
      </c>
      <c r="BM160" s="133" t="s">
        <v>262</v>
      </c>
    </row>
    <row r="161" spans="2:65" s="1" customFormat="1" ht="19.5">
      <c r="B161" s="30"/>
      <c r="D161" s="135" t="s">
        <v>141</v>
      </c>
      <c r="F161" s="136" t="s">
        <v>263</v>
      </c>
      <c r="I161" s="137"/>
      <c r="L161" s="30"/>
      <c r="M161" s="138"/>
      <c r="T161" s="51"/>
      <c r="AT161" s="15" t="s">
        <v>141</v>
      </c>
      <c r="AU161" s="15" t="s">
        <v>138</v>
      </c>
    </row>
    <row r="162" spans="2:65" s="1" customFormat="1" ht="11.25">
      <c r="B162" s="30"/>
      <c r="D162" s="139" t="s">
        <v>143</v>
      </c>
      <c r="F162" s="140" t="s">
        <v>264</v>
      </c>
      <c r="I162" s="137"/>
      <c r="L162" s="30"/>
      <c r="M162" s="138"/>
      <c r="T162" s="51"/>
      <c r="AT162" s="15" t="s">
        <v>143</v>
      </c>
      <c r="AU162" s="15" t="s">
        <v>138</v>
      </c>
    </row>
    <row r="163" spans="2:65" s="1" customFormat="1" ht="16.5" customHeight="1">
      <c r="B163" s="30"/>
      <c r="C163" s="121" t="s">
        <v>265</v>
      </c>
      <c r="D163" s="121" t="s">
        <v>133</v>
      </c>
      <c r="E163" s="122" t="s">
        <v>266</v>
      </c>
      <c r="F163" s="123" t="s">
        <v>267</v>
      </c>
      <c r="G163" s="124" t="s">
        <v>247</v>
      </c>
      <c r="H163" s="125">
        <v>1</v>
      </c>
      <c r="I163" s="126"/>
      <c r="J163" s="127">
        <f>ROUND(I163*H163,2)</f>
        <v>0</v>
      </c>
      <c r="K163" s="128"/>
      <c r="L163" s="30"/>
      <c r="M163" s="129" t="s">
        <v>19</v>
      </c>
      <c r="N163" s="130" t="s">
        <v>50</v>
      </c>
      <c r="P163" s="131">
        <f>O163*H163</f>
        <v>0</v>
      </c>
      <c r="Q163" s="131">
        <v>0</v>
      </c>
      <c r="R163" s="131">
        <f>Q163*H163</f>
        <v>0</v>
      </c>
      <c r="S163" s="131">
        <v>1.9460000000000002E-2</v>
      </c>
      <c r="T163" s="132">
        <f>S163*H163</f>
        <v>1.9460000000000002E-2</v>
      </c>
      <c r="AR163" s="133" t="s">
        <v>158</v>
      </c>
      <c r="AT163" s="133" t="s">
        <v>133</v>
      </c>
      <c r="AU163" s="133" t="s">
        <v>138</v>
      </c>
      <c r="AY163" s="15" t="s">
        <v>130</v>
      </c>
      <c r="BE163" s="134">
        <f>IF(N163="základní",J163,0)</f>
        <v>0</v>
      </c>
      <c r="BF163" s="134">
        <f>IF(N163="snížená",J163,0)</f>
        <v>0</v>
      </c>
      <c r="BG163" s="134">
        <f>IF(N163="zákl. přenesená",J163,0)</f>
        <v>0</v>
      </c>
      <c r="BH163" s="134">
        <f>IF(N163="sníž. přenesená",J163,0)</f>
        <v>0</v>
      </c>
      <c r="BI163" s="134">
        <f>IF(N163="nulová",J163,0)</f>
        <v>0</v>
      </c>
      <c r="BJ163" s="15" t="s">
        <v>139</v>
      </c>
      <c r="BK163" s="134">
        <f>ROUND(I163*H163,2)</f>
        <v>0</v>
      </c>
      <c r="BL163" s="15" t="s">
        <v>158</v>
      </c>
      <c r="BM163" s="133" t="s">
        <v>268</v>
      </c>
    </row>
    <row r="164" spans="2:65" s="1" customFormat="1" ht="11.25">
      <c r="B164" s="30"/>
      <c r="D164" s="135" t="s">
        <v>141</v>
      </c>
      <c r="F164" s="136" t="s">
        <v>269</v>
      </c>
      <c r="I164" s="137"/>
      <c r="L164" s="30"/>
      <c r="M164" s="138"/>
      <c r="T164" s="51"/>
      <c r="AT164" s="15" t="s">
        <v>141</v>
      </c>
      <c r="AU164" s="15" t="s">
        <v>138</v>
      </c>
    </row>
    <row r="165" spans="2:65" s="1" customFormat="1" ht="11.25">
      <c r="B165" s="30"/>
      <c r="D165" s="139" t="s">
        <v>143</v>
      </c>
      <c r="F165" s="140" t="s">
        <v>270</v>
      </c>
      <c r="I165" s="137"/>
      <c r="L165" s="30"/>
      <c r="M165" s="138"/>
      <c r="T165" s="51"/>
      <c r="AT165" s="15" t="s">
        <v>143</v>
      </c>
      <c r="AU165" s="15" t="s">
        <v>138</v>
      </c>
    </row>
    <row r="166" spans="2:65" s="1" customFormat="1" ht="21.75" customHeight="1">
      <c r="B166" s="30"/>
      <c r="C166" s="121" t="s">
        <v>271</v>
      </c>
      <c r="D166" s="121" t="s">
        <v>133</v>
      </c>
      <c r="E166" s="122" t="s">
        <v>272</v>
      </c>
      <c r="F166" s="123" t="s">
        <v>273</v>
      </c>
      <c r="G166" s="124" t="s">
        <v>212</v>
      </c>
      <c r="H166" s="125">
        <v>1</v>
      </c>
      <c r="I166" s="126"/>
      <c r="J166" s="127">
        <f>ROUND(I166*H166,2)</f>
        <v>0</v>
      </c>
      <c r="K166" s="128"/>
      <c r="L166" s="30"/>
      <c r="M166" s="129" t="s">
        <v>19</v>
      </c>
      <c r="N166" s="130" t="s">
        <v>50</v>
      </c>
      <c r="P166" s="131">
        <f>O166*H166</f>
        <v>0</v>
      </c>
      <c r="Q166" s="131">
        <v>1.73E-3</v>
      </c>
      <c r="R166" s="131">
        <f>Q166*H166</f>
        <v>1.73E-3</v>
      </c>
      <c r="S166" s="131">
        <v>0</v>
      </c>
      <c r="T166" s="132">
        <f>S166*H166</f>
        <v>0</v>
      </c>
      <c r="AR166" s="133" t="s">
        <v>158</v>
      </c>
      <c r="AT166" s="133" t="s">
        <v>133</v>
      </c>
      <c r="AU166" s="133" t="s">
        <v>138</v>
      </c>
      <c r="AY166" s="15" t="s">
        <v>130</v>
      </c>
      <c r="BE166" s="134">
        <f>IF(N166="základní",J166,0)</f>
        <v>0</v>
      </c>
      <c r="BF166" s="134">
        <f>IF(N166="snížená",J166,0)</f>
        <v>0</v>
      </c>
      <c r="BG166" s="134">
        <f>IF(N166="zákl. přenesená",J166,0)</f>
        <v>0</v>
      </c>
      <c r="BH166" s="134">
        <f>IF(N166="sníž. přenesená",J166,0)</f>
        <v>0</v>
      </c>
      <c r="BI166" s="134">
        <f>IF(N166="nulová",J166,0)</f>
        <v>0</v>
      </c>
      <c r="BJ166" s="15" t="s">
        <v>139</v>
      </c>
      <c r="BK166" s="134">
        <f>ROUND(I166*H166,2)</f>
        <v>0</v>
      </c>
      <c r="BL166" s="15" t="s">
        <v>158</v>
      </c>
      <c r="BM166" s="133" t="s">
        <v>274</v>
      </c>
    </row>
    <row r="167" spans="2:65" s="1" customFormat="1" ht="11.25">
      <c r="B167" s="30"/>
      <c r="D167" s="135" t="s">
        <v>141</v>
      </c>
      <c r="F167" s="136" t="s">
        <v>275</v>
      </c>
      <c r="I167" s="137"/>
      <c r="L167" s="30"/>
      <c r="M167" s="138"/>
      <c r="T167" s="51"/>
      <c r="AT167" s="15" t="s">
        <v>141</v>
      </c>
      <c r="AU167" s="15" t="s">
        <v>138</v>
      </c>
    </row>
    <row r="168" spans="2:65" s="1" customFormat="1" ht="11.25">
      <c r="B168" s="30"/>
      <c r="D168" s="139" t="s">
        <v>143</v>
      </c>
      <c r="F168" s="140" t="s">
        <v>276</v>
      </c>
      <c r="I168" s="137"/>
      <c r="L168" s="30"/>
      <c r="M168" s="138"/>
      <c r="T168" s="51"/>
      <c r="AT168" s="15" t="s">
        <v>143</v>
      </c>
      <c r="AU168" s="15" t="s">
        <v>138</v>
      </c>
    </row>
    <row r="169" spans="2:65" s="1" customFormat="1" ht="16.5" customHeight="1">
      <c r="B169" s="30"/>
      <c r="C169" s="121" t="s">
        <v>277</v>
      </c>
      <c r="D169" s="121" t="s">
        <v>133</v>
      </c>
      <c r="E169" s="122" t="s">
        <v>278</v>
      </c>
      <c r="F169" s="123" t="s">
        <v>279</v>
      </c>
      <c r="G169" s="124" t="s">
        <v>247</v>
      </c>
      <c r="H169" s="125">
        <v>1</v>
      </c>
      <c r="I169" s="126"/>
      <c r="J169" s="127">
        <f>ROUND(I169*H169,2)</f>
        <v>0</v>
      </c>
      <c r="K169" s="128"/>
      <c r="L169" s="30"/>
      <c r="M169" s="129" t="s">
        <v>19</v>
      </c>
      <c r="N169" s="130" t="s">
        <v>50</v>
      </c>
      <c r="P169" s="131">
        <f>O169*H169</f>
        <v>0</v>
      </c>
      <c r="Q169" s="131">
        <v>0</v>
      </c>
      <c r="R169" s="131">
        <f>Q169*H169</f>
        <v>0</v>
      </c>
      <c r="S169" s="131">
        <v>3.2899999999999999E-2</v>
      </c>
      <c r="T169" s="132">
        <f>S169*H169</f>
        <v>3.2899999999999999E-2</v>
      </c>
      <c r="AR169" s="133" t="s">
        <v>158</v>
      </c>
      <c r="AT169" s="133" t="s">
        <v>133</v>
      </c>
      <c r="AU169" s="133" t="s">
        <v>138</v>
      </c>
      <c r="AY169" s="15" t="s">
        <v>130</v>
      </c>
      <c r="BE169" s="134">
        <f>IF(N169="základní",J169,0)</f>
        <v>0</v>
      </c>
      <c r="BF169" s="134">
        <f>IF(N169="snížená",J169,0)</f>
        <v>0</v>
      </c>
      <c r="BG169" s="134">
        <f>IF(N169="zákl. přenesená",J169,0)</f>
        <v>0</v>
      </c>
      <c r="BH169" s="134">
        <f>IF(N169="sníž. přenesená",J169,0)</f>
        <v>0</v>
      </c>
      <c r="BI169" s="134">
        <f>IF(N169="nulová",J169,0)</f>
        <v>0</v>
      </c>
      <c r="BJ169" s="15" t="s">
        <v>139</v>
      </c>
      <c r="BK169" s="134">
        <f>ROUND(I169*H169,2)</f>
        <v>0</v>
      </c>
      <c r="BL169" s="15" t="s">
        <v>158</v>
      </c>
      <c r="BM169" s="133" t="s">
        <v>280</v>
      </c>
    </row>
    <row r="170" spans="2:65" s="1" customFormat="1" ht="11.25">
      <c r="B170" s="30"/>
      <c r="D170" s="135" t="s">
        <v>141</v>
      </c>
      <c r="F170" s="136" t="s">
        <v>281</v>
      </c>
      <c r="I170" s="137"/>
      <c r="L170" s="30"/>
      <c r="M170" s="138"/>
      <c r="T170" s="51"/>
      <c r="AT170" s="15" t="s">
        <v>141</v>
      </c>
      <c r="AU170" s="15" t="s">
        <v>138</v>
      </c>
    </row>
    <row r="171" spans="2:65" s="1" customFormat="1" ht="11.25">
      <c r="B171" s="30"/>
      <c r="D171" s="139" t="s">
        <v>143</v>
      </c>
      <c r="F171" s="140" t="s">
        <v>282</v>
      </c>
      <c r="I171" s="137"/>
      <c r="L171" s="30"/>
      <c r="M171" s="138"/>
      <c r="T171" s="51"/>
      <c r="AT171" s="15" t="s">
        <v>143</v>
      </c>
      <c r="AU171" s="15" t="s">
        <v>138</v>
      </c>
    </row>
    <row r="172" spans="2:65" s="1" customFormat="1" ht="16.5" customHeight="1">
      <c r="B172" s="30"/>
      <c r="C172" s="121" t="s">
        <v>283</v>
      </c>
      <c r="D172" s="121" t="s">
        <v>133</v>
      </c>
      <c r="E172" s="122" t="s">
        <v>284</v>
      </c>
      <c r="F172" s="123" t="s">
        <v>285</v>
      </c>
      <c r="G172" s="124" t="s">
        <v>212</v>
      </c>
      <c r="H172" s="125">
        <v>1</v>
      </c>
      <c r="I172" s="126"/>
      <c r="J172" s="127">
        <f>ROUND(I172*H172,2)</f>
        <v>0</v>
      </c>
      <c r="K172" s="128"/>
      <c r="L172" s="30"/>
      <c r="M172" s="129" t="s">
        <v>19</v>
      </c>
      <c r="N172" s="130" t="s">
        <v>50</v>
      </c>
      <c r="P172" s="131">
        <f>O172*H172</f>
        <v>0</v>
      </c>
      <c r="Q172" s="131">
        <v>5.8300000000000001E-3</v>
      </c>
      <c r="R172" s="131">
        <f>Q172*H172</f>
        <v>5.8300000000000001E-3</v>
      </c>
      <c r="S172" s="131">
        <v>0</v>
      </c>
      <c r="T172" s="132">
        <f>S172*H172</f>
        <v>0</v>
      </c>
      <c r="AR172" s="133" t="s">
        <v>158</v>
      </c>
      <c r="AT172" s="133" t="s">
        <v>133</v>
      </c>
      <c r="AU172" s="133" t="s">
        <v>138</v>
      </c>
      <c r="AY172" s="15" t="s">
        <v>130</v>
      </c>
      <c r="BE172" s="134">
        <f>IF(N172="základní",J172,0)</f>
        <v>0</v>
      </c>
      <c r="BF172" s="134">
        <f>IF(N172="snížená",J172,0)</f>
        <v>0</v>
      </c>
      <c r="BG172" s="134">
        <f>IF(N172="zákl. přenesená",J172,0)</f>
        <v>0</v>
      </c>
      <c r="BH172" s="134">
        <f>IF(N172="sníž. přenesená",J172,0)</f>
        <v>0</v>
      </c>
      <c r="BI172" s="134">
        <f>IF(N172="nulová",J172,0)</f>
        <v>0</v>
      </c>
      <c r="BJ172" s="15" t="s">
        <v>139</v>
      </c>
      <c r="BK172" s="134">
        <f>ROUND(I172*H172,2)</f>
        <v>0</v>
      </c>
      <c r="BL172" s="15" t="s">
        <v>158</v>
      </c>
      <c r="BM172" s="133" t="s">
        <v>286</v>
      </c>
    </row>
    <row r="173" spans="2:65" s="1" customFormat="1" ht="11.25">
      <c r="B173" s="30"/>
      <c r="D173" s="135" t="s">
        <v>141</v>
      </c>
      <c r="F173" s="136" t="s">
        <v>287</v>
      </c>
      <c r="I173" s="137"/>
      <c r="L173" s="30"/>
      <c r="M173" s="138"/>
      <c r="T173" s="51"/>
      <c r="AT173" s="15" t="s">
        <v>141</v>
      </c>
      <c r="AU173" s="15" t="s">
        <v>138</v>
      </c>
    </row>
    <row r="174" spans="2:65" s="1" customFormat="1" ht="11.25">
      <c r="B174" s="30"/>
      <c r="D174" s="139" t="s">
        <v>143</v>
      </c>
      <c r="F174" s="140" t="s">
        <v>288</v>
      </c>
      <c r="I174" s="137"/>
      <c r="L174" s="30"/>
      <c r="M174" s="138"/>
      <c r="T174" s="51"/>
      <c r="AT174" s="15" t="s">
        <v>143</v>
      </c>
      <c r="AU174" s="15" t="s">
        <v>138</v>
      </c>
    </row>
    <row r="175" spans="2:65" s="1" customFormat="1" ht="24.2" customHeight="1">
      <c r="B175" s="30"/>
      <c r="C175" s="121" t="s">
        <v>289</v>
      </c>
      <c r="D175" s="121" t="s">
        <v>133</v>
      </c>
      <c r="E175" s="122" t="s">
        <v>290</v>
      </c>
      <c r="F175" s="123" t="s">
        <v>291</v>
      </c>
      <c r="G175" s="124" t="s">
        <v>212</v>
      </c>
      <c r="H175" s="125">
        <v>1</v>
      </c>
      <c r="I175" s="126"/>
      <c r="J175" s="127">
        <f>ROUND(I175*H175,2)</f>
        <v>0</v>
      </c>
      <c r="K175" s="128"/>
      <c r="L175" s="30"/>
      <c r="M175" s="129" t="s">
        <v>19</v>
      </c>
      <c r="N175" s="130" t="s">
        <v>50</v>
      </c>
      <c r="P175" s="131">
        <f>O175*H175</f>
        <v>0</v>
      </c>
      <c r="Q175" s="131">
        <v>3.4000000000000002E-4</v>
      </c>
      <c r="R175" s="131">
        <f>Q175*H175</f>
        <v>3.4000000000000002E-4</v>
      </c>
      <c r="S175" s="131">
        <v>0</v>
      </c>
      <c r="T175" s="132">
        <f>S175*H175</f>
        <v>0</v>
      </c>
      <c r="AR175" s="133" t="s">
        <v>158</v>
      </c>
      <c r="AT175" s="133" t="s">
        <v>133</v>
      </c>
      <c r="AU175" s="133" t="s">
        <v>138</v>
      </c>
      <c r="AY175" s="15" t="s">
        <v>130</v>
      </c>
      <c r="BE175" s="134">
        <f>IF(N175="základní",J175,0)</f>
        <v>0</v>
      </c>
      <c r="BF175" s="134">
        <f>IF(N175="snížená",J175,0)</f>
        <v>0</v>
      </c>
      <c r="BG175" s="134">
        <f>IF(N175="zákl. přenesená",J175,0)</f>
        <v>0</v>
      </c>
      <c r="BH175" s="134">
        <f>IF(N175="sníž. přenesená",J175,0)</f>
        <v>0</v>
      </c>
      <c r="BI175" s="134">
        <f>IF(N175="nulová",J175,0)</f>
        <v>0</v>
      </c>
      <c r="BJ175" s="15" t="s">
        <v>139</v>
      </c>
      <c r="BK175" s="134">
        <f>ROUND(I175*H175,2)</f>
        <v>0</v>
      </c>
      <c r="BL175" s="15" t="s">
        <v>158</v>
      </c>
      <c r="BM175" s="133" t="s">
        <v>292</v>
      </c>
    </row>
    <row r="176" spans="2:65" s="1" customFormat="1" ht="11.25">
      <c r="B176" s="30"/>
      <c r="D176" s="135" t="s">
        <v>141</v>
      </c>
      <c r="F176" s="136" t="s">
        <v>291</v>
      </c>
      <c r="I176" s="137"/>
      <c r="L176" s="30"/>
      <c r="M176" s="138"/>
      <c r="T176" s="51"/>
      <c r="AT176" s="15" t="s">
        <v>141</v>
      </c>
      <c r="AU176" s="15" t="s">
        <v>138</v>
      </c>
    </row>
    <row r="177" spans="2:65" s="1" customFormat="1" ht="11.25">
      <c r="B177" s="30"/>
      <c r="D177" s="139" t="s">
        <v>143</v>
      </c>
      <c r="F177" s="140" t="s">
        <v>293</v>
      </c>
      <c r="I177" s="137"/>
      <c r="L177" s="30"/>
      <c r="M177" s="138"/>
      <c r="T177" s="51"/>
      <c r="AT177" s="15" t="s">
        <v>143</v>
      </c>
      <c r="AU177" s="15" t="s">
        <v>138</v>
      </c>
    </row>
    <row r="178" spans="2:65" s="1" customFormat="1" ht="16.5" customHeight="1">
      <c r="B178" s="30"/>
      <c r="C178" s="121" t="s">
        <v>294</v>
      </c>
      <c r="D178" s="121" t="s">
        <v>133</v>
      </c>
      <c r="E178" s="122" t="s">
        <v>295</v>
      </c>
      <c r="F178" s="123" t="s">
        <v>296</v>
      </c>
      <c r="G178" s="124" t="s">
        <v>247</v>
      </c>
      <c r="H178" s="125">
        <v>1</v>
      </c>
      <c r="I178" s="126"/>
      <c r="J178" s="127">
        <f>ROUND(I178*H178,2)</f>
        <v>0</v>
      </c>
      <c r="K178" s="128"/>
      <c r="L178" s="30"/>
      <c r="M178" s="129" t="s">
        <v>19</v>
      </c>
      <c r="N178" s="130" t="s">
        <v>50</v>
      </c>
      <c r="P178" s="131">
        <f>O178*H178</f>
        <v>0</v>
      </c>
      <c r="Q178" s="131">
        <v>0</v>
      </c>
      <c r="R178" s="131">
        <f>Q178*H178</f>
        <v>0</v>
      </c>
      <c r="S178" s="131">
        <v>6.7000000000000004E-2</v>
      </c>
      <c r="T178" s="132">
        <f>S178*H178</f>
        <v>6.7000000000000004E-2</v>
      </c>
      <c r="AR178" s="133" t="s">
        <v>158</v>
      </c>
      <c r="AT178" s="133" t="s">
        <v>133</v>
      </c>
      <c r="AU178" s="133" t="s">
        <v>138</v>
      </c>
      <c r="AY178" s="15" t="s">
        <v>130</v>
      </c>
      <c r="BE178" s="134">
        <f>IF(N178="základní",J178,0)</f>
        <v>0</v>
      </c>
      <c r="BF178" s="134">
        <f>IF(N178="snížená",J178,0)</f>
        <v>0</v>
      </c>
      <c r="BG178" s="134">
        <f>IF(N178="zákl. přenesená",J178,0)</f>
        <v>0</v>
      </c>
      <c r="BH178" s="134">
        <f>IF(N178="sníž. přenesená",J178,0)</f>
        <v>0</v>
      </c>
      <c r="BI178" s="134">
        <f>IF(N178="nulová",J178,0)</f>
        <v>0</v>
      </c>
      <c r="BJ178" s="15" t="s">
        <v>139</v>
      </c>
      <c r="BK178" s="134">
        <f>ROUND(I178*H178,2)</f>
        <v>0</v>
      </c>
      <c r="BL178" s="15" t="s">
        <v>158</v>
      </c>
      <c r="BM178" s="133" t="s">
        <v>297</v>
      </c>
    </row>
    <row r="179" spans="2:65" s="1" customFormat="1" ht="11.25">
      <c r="B179" s="30"/>
      <c r="D179" s="135" t="s">
        <v>141</v>
      </c>
      <c r="F179" s="136" t="s">
        <v>298</v>
      </c>
      <c r="I179" s="137"/>
      <c r="L179" s="30"/>
      <c r="M179" s="138"/>
      <c r="T179" s="51"/>
      <c r="AT179" s="15" t="s">
        <v>141</v>
      </c>
      <c r="AU179" s="15" t="s">
        <v>138</v>
      </c>
    </row>
    <row r="180" spans="2:65" s="1" customFormat="1" ht="11.25">
      <c r="B180" s="30"/>
      <c r="D180" s="139" t="s">
        <v>143</v>
      </c>
      <c r="F180" s="140" t="s">
        <v>299</v>
      </c>
      <c r="I180" s="137"/>
      <c r="L180" s="30"/>
      <c r="M180" s="138"/>
      <c r="T180" s="51"/>
      <c r="AT180" s="15" t="s">
        <v>143</v>
      </c>
      <c r="AU180" s="15" t="s">
        <v>138</v>
      </c>
    </row>
    <row r="181" spans="2:65" s="1" customFormat="1" ht="16.5" customHeight="1">
      <c r="B181" s="30"/>
      <c r="C181" s="121" t="s">
        <v>300</v>
      </c>
      <c r="D181" s="121" t="s">
        <v>133</v>
      </c>
      <c r="E181" s="122" t="s">
        <v>301</v>
      </c>
      <c r="F181" s="123" t="s">
        <v>302</v>
      </c>
      <c r="G181" s="124" t="s">
        <v>247</v>
      </c>
      <c r="H181" s="125">
        <v>1</v>
      </c>
      <c r="I181" s="126"/>
      <c r="J181" s="127">
        <f>ROUND(I181*H181,2)</f>
        <v>0</v>
      </c>
      <c r="K181" s="128"/>
      <c r="L181" s="30"/>
      <c r="M181" s="129" t="s">
        <v>19</v>
      </c>
      <c r="N181" s="130" t="s">
        <v>50</v>
      </c>
      <c r="P181" s="131">
        <f>O181*H181</f>
        <v>0</v>
      </c>
      <c r="Q181" s="131">
        <v>0</v>
      </c>
      <c r="R181" s="131">
        <f>Q181*H181</f>
        <v>0</v>
      </c>
      <c r="S181" s="131">
        <v>1.56E-3</v>
      </c>
      <c r="T181" s="132">
        <f>S181*H181</f>
        <v>1.56E-3</v>
      </c>
      <c r="AR181" s="133" t="s">
        <v>158</v>
      </c>
      <c r="AT181" s="133" t="s">
        <v>133</v>
      </c>
      <c r="AU181" s="133" t="s">
        <v>138</v>
      </c>
      <c r="AY181" s="15" t="s">
        <v>130</v>
      </c>
      <c r="BE181" s="134">
        <f>IF(N181="základní",J181,0)</f>
        <v>0</v>
      </c>
      <c r="BF181" s="134">
        <f>IF(N181="snížená",J181,0)</f>
        <v>0</v>
      </c>
      <c r="BG181" s="134">
        <f>IF(N181="zákl. přenesená",J181,0)</f>
        <v>0</v>
      </c>
      <c r="BH181" s="134">
        <f>IF(N181="sníž. přenesená",J181,0)</f>
        <v>0</v>
      </c>
      <c r="BI181" s="134">
        <f>IF(N181="nulová",J181,0)</f>
        <v>0</v>
      </c>
      <c r="BJ181" s="15" t="s">
        <v>139</v>
      </c>
      <c r="BK181" s="134">
        <f>ROUND(I181*H181,2)</f>
        <v>0</v>
      </c>
      <c r="BL181" s="15" t="s">
        <v>158</v>
      </c>
      <c r="BM181" s="133" t="s">
        <v>303</v>
      </c>
    </row>
    <row r="182" spans="2:65" s="1" customFormat="1" ht="11.25">
      <c r="B182" s="30"/>
      <c r="D182" s="135" t="s">
        <v>141</v>
      </c>
      <c r="F182" s="136" t="s">
        <v>304</v>
      </c>
      <c r="I182" s="137"/>
      <c r="L182" s="30"/>
      <c r="M182" s="138"/>
      <c r="T182" s="51"/>
      <c r="AT182" s="15" t="s">
        <v>141</v>
      </c>
      <c r="AU182" s="15" t="s">
        <v>138</v>
      </c>
    </row>
    <row r="183" spans="2:65" s="1" customFormat="1" ht="11.25">
      <c r="B183" s="30"/>
      <c r="D183" s="139" t="s">
        <v>143</v>
      </c>
      <c r="F183" s="140" t="s">
        <v>305</v>
      </c>
      <c r="I183" s="137"/>
      <c r="L183" s="30"/>
      <c r="M183" s="138"/>
      <c r="T183" s="51"/>
      <c r="AT183" s="15" t="s">
        <v>143</v>
      </c>
      <c r="AU183" s="15" t="s">
        <v>138</v>
      </c>
    </row>
    <row r="184" spans="2:65" s="1" customFormat="1" ht="16.5" customHeight="1">
      <c r="B184" s="30"/>
      <c r="C184" s="121" t="s">
        <v>306</v>
      </c>
      <c r="D184" s="121" t="s">
        <v>133</v>
      </c>
      <c r="E184" s="122" t="s">
        <v>307</v>
      </c>
      <c r="F184" s="123" t="s">
        <v>308</v>
      </c>
      <c r="G184" s="124" t="s">
        <v>247</v>
      </c>
      <c r="H184" s="125">
        <v>1</v>
      </c>
      <c r="I184" s="126"/>
      <c r="J184" s="127">
        <f>ROUND(I184*H184,2)</f>
        <v>0</v>
      </c>
      <c r="K184" s="128"/>
      <c r="L184" s="30"/>
      <c r="M184" s="129" t="s">
        <v>19</v>
      </c>
      <c r="N184" s="130" t="s">
        <v>50</v>
      </c>
      <c r="P184" s="131">
        <f>O184*H184</f>
        <v>0</v>
      </c>
      <c r="Q184" s="131">
        <v>0</v>
      </c>
      <c r="R184" s="131">
        <f>Q184*H184</f>
        <v>0</v>
      </c>
      <c r="S184" s="131">
        <v>8.5999999999999998E-4</v>
      </c>
      <c r="T184" s="132">
        <f>S184*H184</f>
        <v>8.5999999999999998E-4</v>
      </c>
      <c r="AR184" s="133" t="s">
        <v>158</v>
      </c>
      <c r="AT184" s="133" t="s">
        <v>133</v>
      </c>
      <c r="AU184" s="133" t="s">
        <v>138</v>
      </c>
      <c r="AY184" s="15" t="s">
        <v>130</v>
      </c>
      <c r="BE184" s="134">
        <f>IF(N184="základní",J184,0)</f>
        <v>0</v>
      </c>
      <c r="BF184" s="134">
        <f>IF(N184="snížená",J184,0)</f>
        <v>0</v>
      </c>
      <c r="BG184" s="134">
        <f>IF(N184="zákl. přenesená",J184,0)</f>
        <v>0</v>
      </c>
      <c r="BH184" s="134">
        <f>IF(N184="sníž. přenesená",J184,0)</f>
        <v>0</v>
      </c>
      <c r="BI184" s="134">
        <f>IF(N184="nulová",J184,0)</f>
        <v>0</v>
      </c>
      <c r="BJ184" s="15" t="s">
        <v>139</v>
      </c>
      <c r="BK184" s="134">
        <f>ROUND(I184*H184,2)</f>
        <v>0</v>
      </c>
      <c r="BL184" s="15" t="s">
        <v>158</v>
      </c>
      <c r="BM184" s="133" t="s">
        <v>309</v>
      </c>
    </row>
    <row r="185" spans="2:65" s="1" customFormat="1" ht="11.25">
      <c r="B185" s="30"/>
      <c r="D185" s="135" t="s">
        <v>141</v>
      </c>
      <c r="F185" s="136" t="s">
        <v>310</v>
      </c>
      <c r="I185" s="137"/>
      <c r="L185" s="30"/>
      <c r="M185" s="138"/>
      <c r="T185" s="51"/>
      <c r="AT185" s="15" t="s">
        <v>141</v>
      </c>
      <c r="AU185" s="15" t="s">
        <v>138</v>
      </c>
    </row>
    <row r="186" spans="2:65" s="1" customFormat="1" ht="11.25">
      <c r="B186" s="30"/>
      <c r="D186" s="139" t="s">
        <v>143</v>
      </c>
      <c r="F186" s="140" t="s">
        <v>311</v>
      </c>
      <c r="I186" s="137"/>
      <c r="L186" s="30"/>
      <c r="M186" s="138"/>
      <c r="T186" s="51"/>
      <c r="AT186" s="15" t="s">
        <v>143</v>
      </c>
      <c r="AU186" s="15" t="s">
        <v>138</v>
      </c>
    </row>
    <row r="187" spans="2:65" s="1" customFormat="1" ht="24.2" customHeight="1">
      <c r="B187" s="30"/>
      <c r="C187" s="121" t="s">
        <v>312</v>
      </c>
      <c r="D187" s="121" t="s">
        <v>133</v>
      </c>
      <c r="E187" s="122" t="s">
        <v>313</v>
      </c>
      <c r="F187" s="123" t="s">
        <v>314</v>
      </c>
      <c r="G187" s="124" t="s">
        <v>164</v>
      </c>
      <c r="H187" s="125">
        <v>1</v>
      </c>
      <c r="I187" s="126"/>
      <c r="J187" s="127">
        <f>ROUND(I187*H187,2)</f>
        <v>0</v>
      </c>
      <c r="K187" s="128"/>
      <c r="L187" s="30"/>
      <c r="M187" s="129" t="s">
        <v>19</v>
      </c>
      <c r="N187" s="130" t="s">
        <v>50</v>
      </c>
      <c r="P187" s="131">
        <f>O187*H187</f>
        <v>0</v>
      </c>
      <c r="Q187" s="131">
        <v>1.6000000000000001E-4</v>
      </c>
      <c r="R187" s="131">
        <f>Q187*H187</f>
        <v>1.6000000000000001E-4</v>
      </c>
      <c r="S187" s="131">
        <v>0</v>
      </c>
      <c r="T187" s="132">
        <f>S187*H187</f>
        <v>0</v>
      </c>
      <c r="AR187" s="133" t="s">
        <v>158</v>
      </c>
      <c r="AT187" s="133" t="s">
        <v>133</v>
      </c>
      <c r="AU187" s="133" t="s">
        <v>138</v>
      </c>
      <c r="AY187" s="15" t="s">
        <v>130</v>
      </c>
      <c r="BE187" s="134">
        <f>IF(N187="základní",J187,0)</f>
        <v>0</v>
      </c>
      <c r="BF187" s="134">
        <f>IF(N187="snížená",J187,0)</f>
        <v>0</v>
      </c>
      <c r="BG187" s="134">
        <f>IF(N187="zákl. přenesená",J187,0)</f>
        <v>0</v>
      </c>
      <c r="BH187" s="134">
        <f>IF(N187="sníž. přenesená",J187,0)</f>
        <v>0</v>
      </c>
      <c r="BI187" s="134">
        <f>IF(N187="nulová",J187,0)</f>
        <v>0</v>
      </c>
      <c r="BJ187" s="15" t="s">
        <v>139</v>
      </c>
      <c r="BK187" s="134">
        <f>ROUND(I187*H187,2)</f>
        <v>0</v>
      </c>
      <c r="BL187" s="15" t="s">
        <v>158</v>
      </c>
      <c r="BM187" s="133" t="s">
        <v>315</v>
      </c>
    </row>
    <row r="188" spans="2:65" s="1" customFormat="1" ht="19.5">
      <c r="B188" s="30"/>
      <c r="D188" s="135" t="s">
        <v>141</v>
      </c>
      <c r="F188" s="136" t="s">
        <v>316</v>
      </c>
      <c r="I188" s="137"/>
      <c r="L188" s="30"/>
      <c r="M188" s="138"/>
      <c r="T188" s="51"/>
      <c r="AT188" s="15" t="s">
        <v>141</v>
      </c>
      <c r="AU188" s="15" t="s">
        <v>138</v>
      </c>
    </row>
    <row r="189" spans="2:65" s="1" customFormat="1" ht="11.25">
      <c r="B189" s="30"/>
      <c r="D189" s="139" t="s">
        <v>143</v>
      </c>
      <c r="F189" s="140" t="s">
        <v>317</v>
      </c>
      <c r="I189" s="137"/>
      <c r="L189" s="30"/>
      <c r="M189" s="138"/>
      <c r="T189" s="51"/>
      <c r="AT189" s="15" t="s">
        <v>143</v>
      </c>
      <c r="AU189" s="15" t="s">
        <v>138</v>
      </c>
    </row>
    <row r="190" spans="2:65" s="1" customFormat="1" ht="24.2" customHeight="1">
      <c r="B190" s="30"/>
      <c r="C190" s="121" t="s">
        <v>255</v>
      </c>
      <c r="D190" s="121" t="s">
        <v>133</v>
      </c>
      <c r="E190" s="122" t="s">
        <v>318</v>
      </c>
      <c r="F190" s="123" t="s">
        <v>319</v>
      </c>
      <c r="G190" s="124" t="s">
        <v>212</v>
      </c>
      <c r="H190" s="125">
        <v>1</v>
      </c>
      <c r="I190" s="126"/>
      <c r="J190" s="127">
        <f>ROUND(I190*H190,2)</f>
        <v>0</v>
      </c>
      <c r="K190" s="128"/>
      <c r="L190" s="30"/>
      <c r="M190" s="129" t="s">
        <v>19</v>
      </c>
      <c r="N190" s="130" t="s">
        <v>50</v>
      </c>
      <c r="P190" s="131">
        <f>O190*H190</f>
        <v>0</v>
      </c>
      <c r="Q190" s="131">
        <v>4.4000000000000002E-4</v>
      </c>
      <c r="R190" s="131">
        <f>Q190*H190</f>
        <v>4.4000000000000002E-4</v>
      </c>
      <c r="S190" s="131">
        <v>0</v>
      </c>
      <c r="T190" s="132">
        <f>S190*H190</f>
        <v>0</v>
      </c>
      <c r="AR190" s="133" t="s">
        <v>158</v>
      </c>
      <c r="AT190" s="133" t="s">
        <v>133</v>
      </c>
      <c r="AU190" s="133" t="s">
        <v>138</v>
      </c>
      <c r="AY190" s="15" t="s">
        <v>130</v>
      </c>
      <c r="BE190" s="134">
        <f>IF(N190="základní",J190,0)</f>
        <v>0</v>
      </c>
      <c r="BF190" s="134">
        <f>IF(N190="snížená",J190,0)</f>
        <v>0</v>
      </c>
      <c r="BG190" s="134">
        <f>IF(N190="zákl. přenesená",J190,0)</f>
        <v>0</v>
      </c>
      <c r="BH190" s="134">
        <f>IF(N190="sníž. přenesená",J190,0)</f>
        <v>0</v>
      </c>
      <c r="BI190" s="134">
        <f>IF(N190="nulová",J190,0)</f>
        <v>0</v>
      </c>
      <c r="BJ190" s="15" t="s">
        <v>139</v>
      </c>
      <c r="BK190" s="134">
        <f>ROUND(I190*H190,2)</f>
        <v>0</v>
      </c>
      <c r="BL190" s="15" t="s">
        <v>158</v>
      </c>
      <c r="BM190" s="133" t="s">
        <v>320</v>
      </c>
    </row>
    <row r="191" spans="2:65" s="1" customFormat="1" ht="19.5">
      <c r="B191" s="30"/>
      <c r="D191" s="135" t="s">
        <v>141</v>
      </c>
      <c r="F191" s="136" t="s">
        <v>321</v>
      </c>
      <c r="I191" s="137"/>
      <c r="L191" s="30"/>
      <c r="M191" s="138"/>
      <c r="T191" s="51"/>
      <c r="AT191" s="15" t="s">
        <v>141</v>
      </c>
      <c r="AU191" s="15" t="s">
        <v>138</v>
      </c>
    </row>
    <row r="192" spans="2:65" s="1" customFormat="1" ht="11.25">
      <c r="B192" s="30"/>
      <c r="D192" s="139" t="s">
        <v>143</v>
      </c>
      <c r="F192" s="140" t="s">
        <v>322</v>
      </c>
      <c r="I192" s="137"/>
      <c r="L192" s="30"/>
      <c r="M192" s="138"/>
      <c r="T192" s="51"/>
      <c r="AT192" s="15" t="s">
        <v>143</v>
      </c>
      <c r="AU192" s="15" t="s">
        <v>138</v>
      </c>
    </row>
    <row r="193" spans="2:65" s="1" customFormat="1" ht="16.5" customHeight="1">
      <c r="B193" s="30"/>
      <c r="C193" s="141" t="s">
        <v>323</v>
      </c>
      <c r="D193" s="141" t="s">
        <v>173</v>
      </c>
      <c r="E193" s="142" t="s">
        <v>324</v>
      </c>
      <c r="F193" s="143" t="s">
        <v>325</v>
      </c>
      <c r="G193" s="144" t="s">
        <v>164</v>
      </c>
      <c r="H193" s="145">
        <v>1</v>
      </c>
      <c r="I193" s="146"/>
      <c r="J193" s="147">
        <f>ROUND(I193*H193,2)</f>
        <v>0</v>
      </c>
      <c r="K193" s="148"/>
      <c r="L193" s="149"/>
      <c r="M193" s="150" t="s">
        <v>19</v>
      </c>
      <c r="N193" s="151" t="s">
        <v>50</v>
      </c>
      <c r="P193" s="131">
        <f>O193*H193</f>
        <v>0</v>
      </c>
      <c r="Q193" s="131">
        <v>2.5000000000000001E-3</v>
      </c>
      <c r="R193" s="131">
        <f>Q193*H193</f>
        <v>2.5000000000000001E-3</v>
      </c>
      <c r="S193" s="131">
        <v>0</v>
      </c>
      <c r="T193" s="132">
        <f>S193*H193</f>
        <v>0</v>
      </c>
      <c r="AR193" s="133" t="s">
        <v>176</v>
      </c>
      <c r="AT193" s="133" t="s">
        <v>173</v>
      </c>
      <c r="AU193" s="133" t="s">
        <v>138</v>
      </c>
      <c r="AY193" s="15" t="s">
        <v>130</v>
      </c>
      <c r="BE193" s="134">
        <f>IF(N193="základní",J193,0)</f>
        <v>0</v>
      </c>
      <c r="BF193" s="134">
        <f>IF(N193="snížená",J193,0)</f>
        <v>0</v>
      </c>
      <c r="BG193" s="134">
        <f>IF(N193="zákl. přenesená",J193,0)</f>
        <v>0</v>
      </c>
      <c r="BH193" s="134">
        <f>IF(N193="sníž. přenesená",J193,0)</f>
        <v>0</v>
      </c>
      <c r="BI193" s="134">
        <f>IF(N193="nulová",J193,0)</f>
        <v>0</v>
      </c>
      <c r="BJ193" s="15" t="s">
        <v>139</v>
      </c>
      <c r="BK193" s="134">
        <f>ROUND(I193*H193,2)</f>
        <v>0</v>
      </c>
      <c r="BL193" s="15" t="s">
        <v>176</v>
      </c>
      <c r="BM193" s="133" t="s">
        <v>326</v>
      </c>
    </row>
    <row r="194" spans="2:65" s="1" customFormat="1" ht="11.25">
      <c r="B194" s="30"/>
      <c r="D194" s="135" t="s">
        <v>141</v>
      </c>
      <c r="F194" s="136" t="s">
        <v>325</v>
      </c>
      <c r="I194" s="137"/>
      <c r="L194" s="30"/>
      <c r="M194" s="138"/>
      <c r="T194" s="51"/>
      <c r="AT194" s="15" t="s">
        <v>141</v>
      </c>
      <c r="AU194" s="15" t="s">
        <v>138</v>
      </c>
    </row>
    <row r="195" spans="2:65" s="1" customFormat="1" ht="16.5" customHeight="1">
      <c r="B195" s="30"/>
      <c r="C195" s="141" t="s">
        <v>327</v>
      </c>
      <c r="D195" s="141" t="s">
        <v>173</v>
      </c>
      <c r="E195" s="142" t="s">
        <v>328</v>
      </c>
      <c r="F195" s="143" t="s">
        <v>329</v>
      </c>
      <c r="G195" s="144" t="s">
        <v>164</v>
      </c>
      <c r="H195" s="145">
        <v>1</v>
      </c>
      <c r="I195" s="146"/>
      <c r="J195" s="147">
        <f>ROUND(I195*H195,2)</f>
        <v>0</v>
      </c>
      <c r="K195" s="148"/>
      <c r="L195" s="149"/>
      <c r="M195" s="150" t="s">
        <v>19</v>
      </c>
      <c r="N195" s="151" t="s">
        <v>50</v>
      </c>
      <c r="P195" s="131">
        <f>O195*H195</f>
        <v>0</v>
      </c>
      <c r="Q195" s="131">
        <v>3.0000000000000001E-3</v>
      </c>
      <c r="R195" s="131">
        <f>Q195*H195</f>
        <v>3.0000000000000001E-3</v>
      </c>
      <c r="S195" s="131">
        <v>0</v>
      </c>
      <c r="T195" s="132">
        <f>S195*H195</f>
        <v>0</v>
      </c>
      <c r="AR195" s="133" t="s">
        <v>176</v>
      </c>
      <c r="AT195" s="133" t="s">
        <v>173</v>
      </c>
      <c r="AU195" s="133" t="s">
        <v>138</v>
      </c>
      <c r="AY195" s="15" t="s">
        <v>130</v>
      </c>
      <c r="BE195" s="134">
        <f>IF(N195="základní",J195,0)</f>
        <v>0</v>
      </c>
      <c r="BF195" s="134">
        <f>IF(N195="snížená",J195,0)</f>
        <v>0</v>
      </c>
      <c r="BG195" s="134">
        <f>IF(N195="zákl. přenesená",J195,0)</f>
        <v>0</v>
      </c>
      <c r="BH195" s="134">
        <f>IF(N195="sníž. přenesená",J195,0)</f>
        <v>0</v>
      </c>
      <c r="BI195" s="134">
        <f>IF(N195="nulová",J195,0)</f>
        <v>0</v>
      </c>
      <c r="BJ195" s="15" t="s">
        <v>139</v>
      </c>
      <c r="BK195" s="134">
        <f>ROUND(I195*H195,2)</f>
        <v>0</v>
      </c>
      <c r="BL195" s="15" t="s">
        <v>176</v>
      </c>
      <c r="BM195" s="133" t="s">
        <v>330</v>
      </c>
    </row>
    <row r="196" spans="2:65" s="1" customFormat="1" ht="11.25">
      <c r="B196" s="30"/>
      <c r="D196" s="135" t="s">
        <v>141</v>
      </c>
      <c r="F196" s="136" t="s">
        <v>331</v>
      </c>
      <c r="I196" s="137"/>
      <c r="L196" s="30"/>
      <c r="M196" s="138"/>
      <c r="T196" s="51"/>
      <c r="AT196" s="15" t="s">
        <v>141</v>
      </c>
      <c r="AU196" s="15" t="s">
        <v>138</v>
      </c>
    </row>
    <row r="197" spans="2:65" s="1" customFormat="1" ht="16.5" customHeight="1">
      <c r="B197" s="30"/>
      <c r="C197" s="141" t="s">
        <v>332</v>
      </c>
      <c r="D197" s="141" t="s">
        <v>173</v>
      </c>
      <c r="E197" s="142" t="s">
        <v>333</v>
      </c>
      <c r="F197" s="143" t="s">
        <v>334</v>
      </c>
      <c r="G197" s="144" t="s">
        <v>164</v>
      </c>
      <c r="H197" s="145">
        <v>1</v>
      </c>
      <c r="I197" s="146"/>
      <c r="J197" s="147">
        <f>ROUND(I197*H197,2)</f>
        <v>0</v>
      </c>
      <c r="K197" s="148"/>
      <c r="L197" s="149"/>
      <c r="M197" s="150" t="s">
        <v>19</v>
      </c>
      <c r="N197" s="151" t="s">
        <v>50</v>
      </c>
      <c r="P197" s="131">
        <f>O197*H197</f>
        <v>0</v>
      </c>
      <c r="Q197" s="131">
        <v>0.02</v>
      </c>
      <c r="R197" s="131">
        <f>Q197*H197</f>
        <v>0.02</v>
      </c>
      <c r="S197" s="131">
        <v>0</v>
      </c>
      <c r="T197" s="132">
        <f>S197*H197</f>
        <v>0</v>
      </c>
      <c r="AR197" s="133" t="s">
        <v>176</v>
      </c>
      <c r="AT197" s="133" t="s">
        <v>173</v>
      </c>
      <c r="AU197" s="133" t="s">
        <v>138</v>
      </c>
      <c r="AY197" s="15" t="s">
        <v>130</v>
      </c>
      <c r="BE197" s="134">
        <f>IF(N197="základní",J197,0)</f>
        <v>0</v>
      </c>
      <c r="BF197" s="134">
        <f>IF(N197="snížená",J197,0)</f>
        <v>0</v>
      </c>
      <c r="BG197" s="134">
        <f>IF(N197="zákl. přenesená",J197,0)</f>
        <v>0</v>
      </c>
      <c r="BH197" s="134">
        <f>IF(N197="sníž. přenesená",J197,0)</f>
        <v>0</v>
      </c>
      <c r="BI197" s="134">
        <f>IF(N197="nulová",J197,0)</f>
        <v>0</v>
      </c>
      <c r="BJ197" s="15" t="s">
        <v>139</v>
      </c>
      <c r="BK197" s="134">
        <f>ROUND(I197*H197,2)</f>
        <v>0</v>
      </c>
      <c r="BL197" s="15" t="s">
        <v>176</v>
      </c>
      <c r="BM197" s="133" t="s">
        <v>335</v>
      </c>
    </row>
    <row r="198" spans="2:65" s="1" customFormat="1" ht="11.25">
      <c r="B198" s="30"/>
      <c r="D198" s="135" t="s">
        <v>141</v>
      </c>
      <c r="F198" s="136" t="s">
        <v>334</v>
      </c>
      <c r="I198" s="137"/>
      <c r="L198" s="30"/>
      <c r="M198" s="138"/>
      <c r="T198" s="51"/>
      <c r="AT198" s="15" t="s">
        <v>141</v>
      </c>
      <c r="AU198" s="15" t="s">
        <v>138</v>
      </c>
    </row>
    <row r="199" spans="2:65" s="1" customFormat="1" ht="16.5" customHeight="1">
      <c r="B199" s="30"/>
      <c r="C199" s="141" t="s">
        <v>336</v>
      </c>
      <c r="D199" s="141" t="s">
        <v>173</v>
      </c>
      <c r="E199" s="142" t="s">
        <v>337</v>
      </c>
      <c r="F199" s="143" t="s">
        <v>338</v>
      </c>
      <c r="G199" s="144" t="s">
        <v>157</v>
      </c>
      <c r="H199" s="145">
        <v>1</v>
      </c>
      <c r="I199" s="146"/>
      <c r="J199" s="147">
        <f>ROUND(I199*H199,2)</f>
        <v>0</v>
      </c>
      <c r="K199" s="148"/>
      <c r="L199" s="149"/>
      <c r="M199" s="150" t="s">
        <v>19</v>
      </c>
      <c r="N199" s="151" t="s">
        <v>50</v>
      </c>
      <c r="P199" s="131">
        <f>O199*H199</f>
        <v>0</v>
      </c>
      <c r="Q199" s="131">
        <v>1E-4</v>
      </c>
      <c r="R199" s="131">
        <f>Q199*H199</f>
        <v>1E-4</v>
      </c>
      <c r="S199" s="131">
        <v>0</v>
      </c>
      <c r="T199" s="132">
        <f>S199*H199</f>
        <v>0</v>
      </c>
      <c r="AR199" s="133" t="s">
        <v>176</v>
      </c>
      <c r="AT199" s="133" t="s">
        <v>173</v>
      </c>
      <c r="AU199" s="133" t="s">
        <v>138</v>
      </c>
      <c r="AY199" s="15" t="s">
        <v>130</v>
      </c>
      <c r="BE199" s="134">
        <f>IF(N199="základní",J199,0)</f>
        <v>0</v>
      </c>
      <c r="BF199" s="134">
        <f>IF(N199="snížená",J199,0)</f>
        <v>0</v>
      </c>
      <c r="BG199" s="134">
        <f>IF(N199="zákl. přenesená",J199,0)</f>
        <v>0</v>
      </c>
      <c r="BH199" s="134">
        <f>IF(N199="sníž. přenesená",J199,0)</f>
        <v>0</v>
      </c>
      <c r="BI199" s="134">
        <f>IF(N199="nulová",J199,0)</f>
        <v>0</v>
      </c>
      <c r="BJ199" s="15" t="s">
        <v>139</v>
      </c>
      <c r="BK199" s="134">
        <f>ROUND(I199*H199,2)</f>
        <v>0</v>
      </c>
      <c r="BL199" s="15" t="s">
        <v>176</v>
      </c>
      <c r="BM199" s="133" t="s">
        <v>339</v>
      </c>
    </row>
    <row r="200" spans="2:65" s="1" customFormat="1" ht="11.25">
      <c r="B200" s="30"/>
      <c r="D200" s="135" t="s">
        <v>141</v>
      </c>
      <c r="F200" s="136" t="s">
        <v>338</v>
      </c>
      <c r="I200" s="137"/>
      <c r="L200" s="30"/>
      <c r="M200" s="138"/>
      <c r="T200" s="51"/>
      <c r="AT200" s="15" t="s">
        <v>141</v>
      </c>
      <c r="AU200" s="15" t="s">
        <v>138</v>
      </c>
    </row>
    <row r="201" spans="2:65" s="1" customFormat="1" ht="16.5" customHeight="1">
      <c r="B201" s="30"/>
      <c r="C201" s="141" t="s">
        <v>340</v>
      </c>
      <c r="D201" s="141" t="s">
        <v>173</v>
      </c>
      <c r="E201" s="142" t="s">
        <v>341</v>
      </c>
      <c r="F201" s="143" t="s">
        <v>342</v>
      </c>
      <c r="G201" s="144" t="s">
        <v>164</v>
      </c>
      <c r="H201" s="145">
        <v>1</v>
      </c>
      <c r="I201" s="146"/>
      <c r="J201" s="147">
        <f>ROUND(I201*H201,2)</f>
        <v>0</v>
      </c>
      <c r="K201" s="148"/>
      <c r="L201" s="149"/>
      <c r="M201" s="150" t="s">
        <v>19</v>
      </c>
      <c r="N201" s="151" t="s">
        <v>50</v>
      </c>
      <c r="P201" s="131">
        <f>O201*H201</f>
        <v>0</v>
      </c>
      <c r="Q201" s="131">
        <v>2.5999999999999998E-4</v>
      </c>
      <c r="R201" s="131">
        <f>Q201*H201</f>
        <v>2.5999999999999998E-4</v>
      </c>
      <c r="S201" s="131">
        <v>0</v>
      </c>
      <c r="T201" s="132">
        <f>S201*H201</f>
        <v>0</v>
      </c>
      <c r="AR201" s="133" t="s">
        <v>176</v>
      </c>
      <c r="AT201" s="133" t="s">
        <v>173</v>
      </c>
      <c r="AU201" s="133" t="s">
        <v>138</v>
      </c>
      <c r="AY201" s="15" t="s">
        <v>130</v>
      </c>
      <c r="BE201" s="134">
        <f>IF(N201="základní",J201,0)</f>
        <v>0</v>
      </c>
      <c r="BF201" s="134">
        <f>IF(N201="snížená",J201,0)</f>
        <v>0</v>
      </c>
      <c r="BG201" s="134">
        <f>IF(N201="zákl. přenesená",J201,0)</f>
        <v>0</v>
      </c>
      <c r="BH201" s="134">
        <f>IF(N201="sníž. přenesená",J201,0)</f>
        <v>0</v>
      </c>
      <c r="BI201" s="134">
        <f>IF(N201="nulová",J201,0)</f>
        <v>0</v>
      </c>
      <c r="BJ201" s="15" t="s">
        <v>139</v>
      </c>
      <c r="BK201" s="134">
        <f>ROUND(I201*H201,2)</f>
        <v>0</v>
      </c>
      <c r="BL201" s="15" t="s">
        <v>176</v>
      </c>
      <c r="BM201" s="133" t="s">
        <v>343</v>
      </c>
    </row>
    <row r="202" spans="2:65" s="1" customFormat="1" ht="11.25">
      <c r="B202" s="30"/>
      <c r="D202" s="135" t="s">
        <v>141</v>
      </c>
      <c r="F202" s="136" t="s">
        <v>342</v>
      </c>
      <c r="I202" s="137"/>
      <c r="L202" s="30"/>
      <c r="M202" s="138"/>
      <c r="T202" s="51"/>
      <c r="AT202" s="15" t="s">
        <v>141</v>
      </c>
      <c r="AU202" s="15" t="s">
        <v>138</v>
      </c>
    </row>
    <row r="203" spans="2:65" s="1" customFormat="1" ht="16.5" customHeight="1">
      <c r="B203" s="30"/>
      <c r="C203" s="141" t="s">
        <v>344</v>
      </c>
      <c r="D203" s="141" t="s">
        <v>173</v>
      </c>
      <c r="E203" s="142" t="s">
        <v>345</v>
      </c>
      <c r="F203" s="143" t="s">
        <v>346</v>
      </c>
      <c r="G203" s="144" t="s">
        <v>347</v>
      </c>
      <c r="H203" s="145">
        <v>1</v>
      </c>
      <c r="I203" s="146"/>
      <c r="J203" s="147">
        <f>ROUND(I203*H203,2)</f>
        <v>0</v>
      </c>
      <c r="K203" s="148"/>
      <c r="L203" s="149"/>
      <c r="M203" s="150" t="s">
        <v>19</v>
      </c>
      <c r="N203" s="151" t="s">
        <v>50</v>
      </c>
      <c r="P203" s="131">
        <f>O203*H203</f>
        <v>0</v>
      </c>
      <c r="Q203" s="131">
        <v>5.0000000000000001E-4</v>
      </c>
      <c r="R203" s="131">
        <f>Q203*H203</f>
        <v>5.0000000000000001E-4</v>
      </c>
      <c r="S203" s="131">
        <v>0</v>
      </c>
      <c r="T203" s="132">
        <f>S203*H203</f>
        <v>0</v>
      </c>
      <c r="AR203" s="133" t="s">
        <v>176</v>
      </c>
      <c r="AT203" s="133" t="s">
        <v>173</v>
      </c>
      <c r="AU203" s="133" t="s">
        <v>138</v>
      </c>
      <c r="AY203" s="15" t="s">
        <v>130</v>
      </c>
      <c r="BE203" s="134">
        <f>IF(N203="základní",J203,0)</f>
        <v>0</v>
      </c>
      <c r="BF203" s="134">
        <f>IF(N203="snížená",J203,0)</f>
        <v>0</v>
      </c>
      <c r="BG203" s="134">
        <f>IF(N203="zákl. přenesená",J203,0)</f>
        <v>0</v>
      </c>
      <c r="BH203" s="134">
        <f>IF(N203="sníž. přenesená",J203,0)</f>
        <v>0</v>
      </c>
      <c r="BI203" s="134">
        <f>IF(N203="nulová",J203,0)</f>
        <v>0</v>
      </c>
      <c r="BJ203" s="15" t="s">
        <v>139</v>
      </c>
      <c r="BK203" s="134">
        <f>ROUND(I203*H203,2)</f>
        <v>0</v>
      </c>
      <c r="BL203" s="15" t="s">
        <v>176</v>
      </c>
      <c r="BM203" s="133" t="s">
        <v>348</v>
      </c>
    </row>
    <row r="204" spans="2:65" s="1" customFormat="1" ht="11.25">
      <c r="B204" s="30"/>
      <c r="D204" s="135" t="s">
        <v>141</v>
      </c>
      <c r="F204" s="136" t="s">
        <v>346</v>
      </c>
      <c r="I204" s="137"/>
      <c r="L204" s="30"/>
      <c r="M204" s="138"/>
      <c r="T204" s="51"/>
      <c r="AT204" s="15" t="s">
        <v>141</v>
      </c>
      <c r="AU204" s="15" t="s">
        <v>138</v>
      </c>
    </row>
    <row r="205" spans="2:65" s="1" customFormat="1" ht="16.5" customHeight="1">
      <c r="B205" s="30"/>
      <c r="C205" s="141" t="s">
        <v>349</v>
      </c>
      <c r="D205" s="141" t="s">
        <v>173</v>
      </c>
      <c r="E205" s="142" t="s">
        <v>350</v>
      </c>
      <c r="F205" s="143" t="s">
        <v>351</v>
      </c>
      <c r="G205" s="144" t="s">
        <v>164</v>
      </c>
      <c r="H205" s="145">
        <v>1</v>
      </c>
      <c r="I205" s="146"/>
      <c r="J205" s="147">
        <f>ROUND(I205*H205,2)</f>
        <v>0</v>
      </c>
      <c r="K205" s="148"/>
      <c r="L205" s="149"/>
      <c r="M205" s="150" t="s">
        <v>19</v>
      </c>
      <c r="N205" s="151" t="s">
        <v>50</v>
      </c>
      <c r="P205" s="131">
        <f>O205*H205</f>
        <v>0</v>
      </c>
      <c r="Q205" s="131">
        <v>1.35E-2</v>
      </c>
      <c r="R205" s="131">
        <f>Q205*H205</f>
        <v>1.35E-2</v>
      </c>
      <c r="S205" s="131">
        <v>0</v>
      </c>
      <c r="T205" s="132">
        <f>S205*H205</f>
        <v>0</v>
      </c>
      <c r="AR205" s="133" t="s">
        <v>176</v>
      </c>
      <c r="AT205" s="133" t="s">
        <v>173</v>
      </c>
      <c r="AU205" s="133" t="s">
        <v>138</v>
      </c>
      <c r="AY205" s="15" t="s">
        <v>130</v>
      </c>
      <c r="BE205" s="134">
        <f>IF(N205="základní",J205,0)</f>
        <v>0</v>
      </c>
      <c r="BF205" s="134">
        <f>IF(N205="snížená",J205,0)</f>
        <v>0</v>
      </c>
      <c r="BG205" s="134">
        <f>IF(N205="zákl. přenesená",J205,0)</f>
        <v>0</v>
      </c>
      <c r="BH205" s="134">
        <f>IF(N205="sníž. přenesená",J205,0)</f>
        <v>0</v>
      </c>
      <c r="BI205" s="134">
        <f>IF(N205="nulová",J205,0)</f>
        <v>0</v>
      </c>
      <c r="BJ205" s="15" t="s">
        <v>139</v>
      </c>
      <c r="BK205" s="134">
        <f>ROUND(I205*H205,2)</f>
        <v>0</v>
      </c>
      <c r="BL205" s="15" t="s">
        <v>176</v>
      </c>
      <c r="BM205" s="133" t="s">
        <v>352</v>
      </c>
    </row>
    <row r="206" spans="2:65" s="1" customFormat="1" ht="11.25">
      <c r="B206" s="30"/>
      <c r="D206" s="135" t="s">
        <v>141</v>
      </c>
      <c r="F206" s="136" t="s">
        <v>351</v>
      </c>
      <c r="I206" s="137"/>
      <c r="L206" s="30"/>
      <c r="M206" s="138"/>
      <c r="T206" s="51"/>
      <c r="AT206" s="15" t="s">
        <v>141</v>
      </c>
      <c r="AU206" s="15" t="s">
        <v>138</v>
      </c>
    </row>
    <row r="207" spans="2:65" s="1" customFormat="1" ht="16.5" customHeight="1">
      <c r="B207" s="30"/>
      <c r="C207" s="141" t="s">
        <v>353</v>
      </c>
      <c r="D207" s="141" t="s">
        <v>173</v>
      </c>
      <c r="E207" s="142" t="s">
        <v>354</v>
      </c>
      <c r="F207" s="143" t="s">
        <v>355</v>
      </c>
      <c r="G207" s="144" t="s">
        <v>347</v>
      </c>
      <c r="H207" s="145">
        <v>1</v>
      </c>
      <c r="I207" s="146"/>
      <c r="J207" s="147">
        <f>ROUND(I207*H207,2)</f>
        <v>0</v>
      </c>
      <c r="K207" s="148"/>
      <c r="L207" s="149"/>
      <c r="M207" s="150" t="s">
        <v>19</v>
      </c>
      <c r="N207" s="151" t="s">
        <v>50</v>
      </c>
      <c r="P207" s="131">
        <f>O207*H207</f>
        <v>0</v>
      </c>
      <c r="Q207" s="131">
        <v>1E-4</v>
      </c>
      <c r="R207" s="131">
        <f>Q207*H207</f>
        <v>1E-4</v>
      </c>
      <c r="S207" s="131">
        <v>0</v>
      </c>
      <c r="T207" s="132">
        <f>S207*H207</f>
        <v>0</v>
      </c>
      <c r="AR207" s="133" t="s">
        <v>176</v>
      </c>
      <c r="AT207" s="133" t="s">
        <v>173</v>
      </c>
      <c r="AU207" s="133" t="s">
        <v>138</v>
      </c>
      <c r="AY207" s="15" t="s">
        <v>130</v>
      </c>
      <c r="BE207" s="134">
        <f>IF(N207="základní",J207,0)</f>
        <v>0</v>
      </c>
      <c r="BF207" s="134">
        <f>IF(N207="snížená",J207,0)</f>
        <v>0</v>
      </c>
      <c r="BG207" s="134">
        <f>IF(N207="zákl. přenesená",J207,0)</f>
        <v>0</v>
      </c>
      <c r="BH207" s="134">
        <f>IF(N207="sníž. přenesená",J207,0)</f>
        <v>0</v>
      </c>
      <c r="BI207" s="134">
        <f>IF(N207="nulová",J207,0)</f>
        <v>0</v>
      </c>
      <c r="BJ207" s="15" t="s">
        <v>139</v>
      </c>
      <c r="BK207" s="134">
        <f>ROUND(I207*H207,2)</f>
        <v>0</v>
      </c>
      <c r="BL207" s="15" t="s">
        <v>176</v>
      </c>
      <c r="BM207" s="133" t="s">
        <v>356</v>
      </c>
    </row>
    <row r="208" spans="2:65" s="1" customFormat="1" ht="11.25">
      <c r="B208" s="30"/>
      <c r="D208" s="135" t="s">
        <v>141</v>
      </c>
      <c r="F208" s="136" t="s">
        <v>355</v>
      </c>
      <c r="I208" s="137"/>
      <c r="L208" s="30"/>
      <c r="M208" s="138"/>
      <c r="T208" s="51"/>
      <c r="AT208" s="15" t="s">
        <v>141</v>
      </c>
      <c r="AU208" s="15" t="s">
        <v>138</v>
      </c>
    </row>
    <row r="209" spans="2:65" s="1" customFormat="1" ht="16.5" customHeight="1">
      <c r="B209" s="30"/>
      <c r="C209" s="141" t="s">
        <v>357</v>
      </c>
      <c r="D209" s="141" t="s">
        <v>173</v>
      </c>
      <c r="E209" s="142" t="s">
        <v>358</v>
      </c>
      <c r="F209" s="143" t="s">
        <v>359</v>
      </c>
      <c r="G209" s="144" t="s">
        <v>164</v>
      </c>
      <c r="H209" s="145">
        <v>1</v>
      </c>
      <c r="I209" s="146"/>
      <c r="J209" s="147">
        <f>ROUND(I209*H209,2)</f>
        <v>0</v>
      </c>
      <c r="K209" s="148"/>
      <c r="L209" s="149"/>
      <c r="M209" s="150" t="s">
        <v>19</v>
      </c>
      <c r="N209" s="151" t="s">
        <v>50</v>
      </c>
      <c r="P209" s="131">
        <f>O209*H209</f>
        <v>0</v>
      </c>
      <c r="Q209" s="131">
        <v>2.0999999999999999E-3</v>
      </c>
      <c r="R209" s="131">
        <f>Q209*H209</f>
        <v>2.0999999999999999E-3</v>
      </c>
      <c r="S209" s="131">
        <v>0</v>
      </c>
      <c r="T209" s="132">
        <f>S209*H209</f>
        <v>0</v>
      </c>
      <c r="AR209" s="133" t="s">
        <v>176</v>
      </c>
      <c r="AT209" s="133" t="s">
        <v>173</v>
      </c>
      <c r="AU209" s="133" t="s">
        <v>138</v>
      </c>
      <c r="AY209" s="15" t="s">
        <v>130</v>
      </c>
      <c r="BE209" s="134">
        <f>IF(N209="základní",J209,0)</f>
        <v>0</v>
      </c>
      <c r="BF209" s="134">
        <f>IF(N209="snížená",J209,0)</f>
        <v>0</v>
      </c>
      <c r="BG209" s="134">
        <f>IF(N209="zákl. přenesená",J209,0)</f>
        <v>0</v>
      </c>
      <c r="BH209" s="134">
        <f>IF(N209="sníž. přenesená",J209,0)</f>
        <v>0</v>
      </c>
      <c r="BI209" s="134">
        <f>IF(N209="nulová",J209,0)</f>
        <v>0</v>
      </c>
      <c r="BJ209" s="15" t="s">
        <v>139</v>
      </c>
      <c r="BK209" s="134">
        <f>ROUND(I209*H209,2)</f>
        <v>0</v>
      </c>
      <c r="BL209" s="15" t="s">
        <v>176</v>
      </c>
      <c r="BM209" s="133" t="s">
        <v>360</v>
      </c>
    </row>
    <row r="210" spans="2:65" s="1" customFormat="1" ht="11.25">
      <c r="B210" s="30"/>
      <c r="D210" s="135" t="s">
        <v>141</v>
      </c>
      <c r="F210" s="136" t="s">
        <v>359</v>
      </c>
      <c r="I210" s="137"/>
      <c r="L210" s="30"/>
      <c r="M210" s="138"/>
      <c r="T210" s="51"/>
      <c r="AT210" s="15" t="s">
        <v>141</v>
      </c>
      <c r="AU210" s="15" t="s">
        <v>138</v>
      </c>
    </row>
    <row r="211" spans="2:65" s="1" customFormat="1" ht="24.2" customHeight="1">
      <c r="B211" s="30"/>
      <c r="C211" s="141" t="s">
        <v>361</v>
      </c>
      <c r="D211" s="141" t="s">
        <v>173</v>
      </c>
      <c r="E211" s="142" t="s">
        <v>362</v>
      </c>
      <c r="F211" s="143" t="s">
        <v>363</v>
      </c>
      <c r="G211" s="144" t="s">
        <v>164</v>
      </c>
      <c r="H211" s="145">
        <v>1</v>
      </c>
      <c r="I211" s="146"/>
      <c r="J211" s="147">
        <f>ROUND(I211*H211,2)</f>
        <v>0</v>
      </c>
      <c r="K211" s="148"/>
      <c r="L211" s="149"/>
      <c r="M211" s="150" t="s">
        <v>19</v>
      </c>
      <c r="N211" s="151" t="s">
        <v>50</v>
      </c>
      <c r="P211" s="131">
        <f>O211*H211</f>
        <v>0</v>
      </c>
      <c r="Q211" s="131">
        <v>2.18E-2</v>
      </c>
      <c r="R211" s="131">
        <f>Q211*H211</f>
        <v>2.18E-2</v>
      </c>
      <c r="S211" s="131">
        <v>0</v>
      </c>
      <c r="T211" s="132">
        <f>S211*H211</f>
        <v>0</v>
      </c>
      <c r="AR211" s="133" t="s">
        <v>176</v>
      </c>
      <c r="AT211" s="133" t="s">
        <v>173</v>
      </c>
      <c r="AU211" s="133" t="s">
        <v>138</v>
      </c>
      <c r="AY211" s="15" t="s">
        <v>130</v>
      </c>
      <c r="BE211" s="134">
        <f>IF(N211="základní",J211,0)</f>
        <v>0</v>
      </c>
      <c r="BF211" s="134">
        <f>IF(N211="snížená",J211,0)</f>
        <v>0</v>
      </c>
      <c r="BG211" s="134">
        <f>IF(N211="zákl. přenesená",J211,0)</f>
        <v>0</v>
      </c>
      <c r="BH211" s="134">
        <f>IF(N211="sníž. přenesená",J211,0)</f>
        <v>0</v>
      </c>
      <c r="BI211" s="134">
        <f>IF(N211="nulová",J211,0)</f>
        <v>0</v>
      </c>
      <c r="BJ211" s="15" t="s">
        <v>139</v>
      </c>
      <c r="BK211" s="134">
        <f>ROUND(I211*H211,2)</f>
        <v>0</v>
      </c>
      <c r="BL211" s="15" t="s">
        <v>176</v>
      </c>
      <c r="BM211" s="133" t="s">
        <v>364</v>
      </c>
    </row>
    <row r="212" spans="2:65" s="1" customFormat="1" ht="11.25">
      <c r="B212" s="30"/>
      <c r="D212" s="135" t="s">
        <v>141</v>
      </c>
      <c r="F212" s="136" t="s">
        <v>365</v>
      </c>
      <c r="I212" s="137"/>
      <c r="L212" s="30"/>
      <c r="M212" s="138"/>
      <c r="T212" s="51"/>
      <c r="AT212" s="15" t="s">
        <v>141</v>
      </c>
      <c r="AU212" s="15" t="s">
        <v>138</v>
      </c>
    </row>
    <row r="213" spans="2:65" s="1" customFormat="1" ht="16.5" customHeight="1">
      <c r="B213" s="30"/>
      <c r="C213" s="141" t="s">
        <v>366</v>
      </c>
      <c r="D213" s="141" t="s">
        <v>173</v>
      </c>
      <c r="E213" s="142" t="s">
        <v>367</v>
      </c>
      <c r="F213" s="143" t="s">
        <v>368</v>
      </c>
      <c r="G213" s="144" t="s">
        <v>164</v>
      </c>
      <c r="H213" s="145">
        <v>1</v>
      </c>
      <c r="I213" s="146"/>
      <c r="J213" s="147">
        <f>ROUND(I213*H213,2)</f>
        <v>0</v>
      </c>
      <c r="K213" s="148"/>
      <c r="L213" s="149"/>
      <c r="M213" s="150" t="s">
        <v>19</v>
      </c>
      <c r="N213" s="151" t="s">
        <v>50</v>
      </c>
      <c r="P213" s="131">
        <f>O213*H213</f>
        <v>0</v>
      </c>
      <c r="Q213" s="131">
        <v>2.5000000000000001E-4</v>
      </c>
      <c r="R213" s="131">
        <f>Q213*H213</f>
        <v>2.5000000000000001E-4</v>
      </c>
      <c r="S213" s="131">
        <v>0</v>
      </c>
      <c r="T213" s="132">
        <f>S213*H213</f>
        <v>0</v>
      </c>
      <c r="AR213" s="133" t="s">
        <v>176</v>
      </c>
      <c r="AT213" s="133" t="s">
        <v>173</v>
      </c>
      <c r="AU213" s="133" t="s">
        <v>138</v>
      </c>
      <c r="AY213" s="15" t="s">
        <v>130</v>
      </c>
      <c r="BE213" s="134">
        <f>IF(N213="základní",J213,0)</f>
        <v>0</v>
      </c>
      <c r="BF213" s="134">
        <f>IF(N213="snížená",J213,0)</f>
        <v>0</v>
      </c>
      <c r="BG213" s="134">
        <f>IF(N213="zákl. přenesená",J213,0)</f>
        <v>0</v>
      </c>
      <c r="BH213" s="134">
        <f>IF(N213="sníž. přenesená",J213,0)</f>
        <v>0</v>
      </c>
      <c r="BI213" s="134">
        <f>IF(N213="nulová",J213,0)</f>
        <v>0</v>
      </c>
      <c r="BJ213" s="15" t="s">
        <v>139</v>
      </c>
      <c r="BK213" s="134">
        <f>ROUND(I213*H213,2)</f>
        <v>0</v>
      </c>
      <c r="BL213" s="15" t="s">
        <v>176</v>
      </c>
      <c r="BM213" s="133" t="s">
        <v>369</v>
      </c>
    </row>
    <row r="214" spans="2:65" s="1" customFormat="1" ht="11.25">
      <c r="B214" s="30"/>
      <c r="D214" s="135" t="s">
        <v>141</v>
      </c>
      <c r="F214" s="136" t="s">
        <v>368</v>
      </c>
      <c r="I214" s="137"/>
      <c r="L214" s="30"/>
      <c r="M214" s="138"/>
      <c r="T214" s="51"/>
      <c r="AT214" s="15" t="s">
        <v>141</v>
      </c>
      <c r="AU214" s="15" t="s">
        <v>138</v>
      </c>
    </row>
    <row r="215" spans="2:65" s="1" customFormat="1" ht="16.5" customHeight="1">
      <c r="B215" s="30"/>
      <c r="C215" s="141" t="s">
        <v>370</v>
      </c>
      <c r="D215" s="141" t="s">
        <v>173</v>
      </c>
      <c r="E215" s="142" t="s">
        <v>371</v>
      </c>
      <c r="F215" s="143" t="s">
        <v>372</v>
      </c>
      <c r="G215" s="144" t="s">
        <v>164</v>
      </c>
      <c r="H215" s="145">
        <v>1</v>
      </c>
      <c r="I215" s="146"/>
      <c r="J215" s="147">
        <f>ROUND(I215*H215,2)</f>
        <v>0</v>
      </c>
      <c r="K215" s="148"/>
      <c r="L215" s="149"/>
      <c r="M215" s="150" t="s">
        <v>19</v>
      </c>
      <c r="N215" s="151" t="s">
        <v>50</v>
      </c>
      <c r="P215" s="131">
        <f>O215*H215</f>
        <v>0</v>
      </c>
      <c r="Q215" s="131">
        <v>2.0000000000000001E-4</v>
      </c>
      <c r="R215" s="131">
        <f>Q215*H215</f>
        <v>2.0000000000000001E-4</v>
      </c>
      <c r="S215" s="131">
        <v>0</v>
      </c>
      <c r="T215" s="132">
        <f>S215*H215</f>
        <v>0</v>
      </c>
      <c r="AR215" s="133" t="s">
        <v>176</v>
      </c>
      <c r="AT215" s="133" t="s">
        <v>173</v>
      </c>
      <c r="AU215" s="133" t="s">
        <v>138</v>
      </c>
      <c r="AY215" s="15" t="s">
        <v>130</v>
      </c>
      <c r="BE215" s="134">
        <f>IF(N215="základní",J215,0)</f>
        <v>0</v>
      </c>
      <c r="BF215" s="134">
        <f>IF(N215="snížená",J215,0)</f>
        <v>0</v>
      </c>
      <c r="BG215" s="134">
        <f>IF(N215="zákl. přenesená",J215,0)</f>
        <v>0</v>
      </c>
      <c r="BH215" s="134">
        <f>IF(N215="sníž. přenesená",J215,0)</f>
        <v>0</v>
      </c>
      <c r="BI215" s="134">
        <f>IF(N215="nulová",J215,0)</f>
        <v>0</v>
      </c>
      <c r="BJ215" s="15" t="s">
        <v>139</v>
      </c>
      <c r="BK215" s="134">
        <f>ROUND(I215*H215,2)</f>
        <v>0</v>
      </c>
      <c r="BL215" s="15" t="s">
        <v>176</v>
      </c>
      <c r="BM215" s="133" t="s">
        <v>373</v>
      </c>
    </row>
    <row r="216" spans="2:65" s="1" customFormat="1" ht="11.25">
      <c r="B216" s="30"/>
      <c r="D216" s="135" t="s">
        <v>141</v>
      </c>
      <c r="F216" s="136" t="s">
        <v>372</v>
      </c>
      <c r="I216" s="137"/>
      <c r="L216" s="30"/>
      <c r="M216" s="138"/>
      <c r="T216" s="51"/>
      <c r="AT216" s="15" t="s">
        <v>141</v>
      </c>
      <c r="AU216" s="15" t="s">
        <v>138</v>
      </c>
    </row>
    <row r="217" spans="2:65" s="11" customFormat="1" ht="22.9" customHeight="1">
      <c r="B217" s="109"/>
      <c r="D217" s="110" t="s">
        <v>75</v>
      </c>
      <c r="E217" s="119" t="s">
        <v>374</v>
      </c>
      <c r="F217" s="119" t="s">
        <v>375</v>
      </c>
      <c r="I217" s="112"/>
      <c r="J217" s="120">
        <f>BK217</f>
        <v>0</v>
      </c>
      <c r="L217" s="109"/>
      <c r="M217" s="114"/>
      <c r="P217" s="115">
        <f>SUM(P218:P223)</f>
        <v>0</v>
      </c>
      <c r="R217" s="115">
        <f>SUM(R218:R223)</f>
        <v>9.2000000000000003E-4</v>
      </c>
      <c r="T217" s="116">
        <f>SUM(T218:T223)</f>
        <v>0</v>
      </c>
      <c r="AR217" s="110" t="s">
        <v>138</v>
      </c>
      <c r="AT217" s="117" t="s">
        <v>75</v>
      </c>
      <c r="AU217" s="117" t="s">
        <v>81</v>
      </c>
      <c r="AY217" s="110" t="s">
        <v>130</v>
      </c>
      <c r="BK217" s="118">
        <f>SUM(BK218:BK223)</f>
        <v>0</v>
      </c>
    </row>
    <row r="218" spans="2:65" s="1" customFormat="1" ht="24.2" customHeight="1">
      <c r="B218" s="30"/>
      <c r="C218" s="121" t="s">
        <v>376</v>
      </c>
      <c r="D218" s="121" t="s">
        <v>133</v>
      </c>
      <c r="E218" s="122" t="s">
        <v>377</v>
      </c>
      <c r="F218" s="123" t="s">
        <v>378</v>
      </c>
      <c r="G218" s="124" t="s">
        <v>157</v>
      </c>
      <c r="H218" s="125">
        <v>2</v>
      </c>
      <c r="I218" s="126"/>
      <c r="J218" s="127">
        <f>ROUND(I218*H218,2)</f>
        <v>0</v>
      </c>
      <c r="K218" s="128"/>
      <c r="L218" s="30"/>
      <c r="M218" s="129" t="s">
        <v>19</v>
      </c>
      <c r="N218" s="130" t="s">
        <v>50</v>
      </c>
      <c r="P218" s="131">
        <f>O218*H218</f>
        <v>0</v>
      </c>
      <c r="Q218" s="131">
        <v>4.6000000000000001E-4</v>
      </c>
      <c r="R218" s="131">
        <f>Q218*H218</f>
        <v>9.2000000000000003E-4</v>
      </c>
      <c r="S218" s="131">
        <v>0</v>
      </c>
      <c r="T218" s="132">
        <f>S218*H218</f>
        <v>0</v>
      </c>
      <c r="AR218" s="133" t="s">
        <v>158</v>
      </c>
      <c r="AT218" s="133" t="s">
        <v>133</v>
      </c>
      <c r="AU218" s="133" t="s">
        <v>138</v>
      </c>
      <c r="AY218" s="15" t="s">
        <v>130</v>
      </c>
      <c r="BE218" s="134">
        <f>IF(N218="základní",J218,0)</f>
        <v>0</v>
      </c>
      <c r="BF218" s="134">
        <f>IF(N218="snížená",J218,0)</f>
        <v>0</v>
      </c>
      <c r="BG218" s="134">
        <f>IF(N218="zákl. přenesená",J218,0)</f>
        <v>0</v>
      </c>
      <c r="BH218" s="134">
        <f>IF(N218="sníž. přenesená",J218,0)</f>
        <v>0</v>
      </c>
      <c r="BI218" s="134">
        <f>IF(N218="nulová",J218,0)</f>
        <v>0</v>
      </c>
      <c r="BJ218" s="15" t="s">
        <v>139</v>
      </c>
      <c r="BK218" s="134">
        <f>ROUND(I218*H218,2)</f>
        <v>0</v>
      </c>
      <c r="BL218" s="15" t="s">
        <v>158</v>
      </c>
      <c r="BM218" s="133" t="s">
        <v>379</v>
      </c>
    </row>
    <row r="219" spans="2:65" s="1" customFormat="1" ht="19.5">
      <c r="B219" s="30"/>
      <c r="D219" s="135" t="s">
        <v>141</v>
      </c>
      <c r="F219" s="136" t="s">
        <v>380</v>
      </c>
      <c r="I219" s="137"/>
      <c r="L219" s="30"/>
      <c r="M219" s="138"/>
      <c r="T219" s="51"/>
      <c r="AT219" s="15" t="s">
        <v>141</v>
      </c>
      <c r="AU219" s="15" t="s">
        <v>138</v>
      </c>
    </row>
    <row r="220" spans="2:65" s="1" customFormat="1" ht="11.25">
      <c r="B220" s="30"/>
      <c r="D220" s="139" t="s">
        <v>143</v>
      </c>
      <c r="F220" s="140" t="s">
        <v>381</v>
      </c>
      <c r="I220" s="137"/>
      <c r="L220" s="30"/>
      <c r="M220" s="138"/>
      <c r="T220" s="51"/>
      <c r="AT220" s="15" t="s">
        <v>143</v>
      </c>
      <c r="AU220" s="15" t="s">
        <v>138</v>
      </c>
    </row>
    <row r="221" spans="2:65" s="1" customFormat="1" ht="16.5" customHeight="1">
      <c r="B221" s="30"/>
      <c r="C221" s="121" t="s">
        <v>382</v>
      </c>
      <c r="D221" s="121" t="s">
        <v>133</v>
      </c>
      <c r="E221" s="122" t="s">
        <v>383</v>
      </c>
      <c r="F221" s="123" t="s">
        <v>384</v>
      </c>
      <c r="G221" s="124" t="s">
        <v>157</v>
      </c>
      <c r="H221" s="125">
        <v>1</v>
      </c>
      <c r="I221" s="126"/>
      <c r="J221" s="127">
        <f>ROUND(I221*H221,2)</f>
        <v>0</v>
      </c>
      <c r="K221" s="128"/>
      <c r="L221" s="30"/>
      <c r="M221" s="129" t="s">
        <v>19</v>
      </c>
      <c r="N221" s="130" t="s">
        <v>50</v>
      </c>
      <c r="P221" s="131">
        <f>O221*H221</f>
        <v>0</v>
      </c>
      <c r="Q221" s="131">
        <v>0</v>
      </c>
      <c r="R221" s="131">
        <f>Q221*H221</f>
        <v>0</v>
      </c>
      <c r="S221" s="131">
        <v>0</v>
      </c>
      <c r="T221" s="132">
        <f>S221*H221</f>
        <v>0</v>
      </c>
      <c r="AR221" s="133" t="s">
        <v>158</v>
      </c>
      <c r="AT221" s="133" t="s">
        <v>133</v>
      </c>
      <c r="AU221" s="133" t="s">
        <v>138</v>
      </c>
      <c r="AY221" s="15" t="s">
        <v>130</v>
      </c>
      <c r="BE221" s="134">
        <f>IF(N221="základní",J221,0)</f>
        <v>0</v>
      </c>
      <c r="BF221" s="134">
        <f>IF(N221="snížená",J221,0)</f>
        <v>0</v>
      </c>
      <c r="BG221" s="134">
        <f>IF(N221="zákl. přenesená",J221,0)</f>
        <v>0</v>
      </c>
      <c r="BH221" s="134">
        <f>IF(N221="sníž. přenesená",J221,0)</f>
        <v>0</v>
      </c>
      <c r="BI221" s="134">
        <f>IF(N221="nulová",J221,0)</f>
        <v>0</v>
      </c>
      <c r="BJ221" s="15" t="s">
        <v>139</v>
      </c>
      <c r="BK221" s="134">
        <f>ROUND(I221*H221,2)</f>
        <v>0</v>
      </c>
      <c r="BL221" s="15" t="s">
        <v>158</v>
      </c>
      <c r="BM221" s="133" t="s">
        <v>385</v>
      </c>
    </row>
    <row r="222" spans="2:65" s="1" customFormat="1" ht="11.25">
      <c r="B222" s="30"/>
      <c r="D222" s="135" t="s">
        <v>141</v>
      </c>
      <c r="F222" s="136" t="s">
        <v>386</v>
      </c>
      <c r="I222" s="137"/>
      <c r="L222" s="30"/>
      <c r="M222" s="138"/>
      <c r="T222" s="51"/>
      <c r="AT222" s="15" t="s">
        <v>141</v>
      </c>
      <c r="AU222" s="15" t="s">
        <v>138</v>
      </c>
    </row>
    <row r="223" spans="2:65" s="1" customFormat="1" ht="11.25">
      <c r="B223" s="30"/>
      <c r="D223" s="139" t="s">
        <v>143</v>
      </c>
      <c r="F223" s="140" t="s">
        <v>387</v>
      </c>
      <c r="I223" s="137"/>
      <c r="L223" s="30"/>
      <c r="M223" s="138"/>
      <c r="T223" s="51"/>
      <c r="AT223" s="15" t="s">
        <v>143</v>
      </c>
      <c r="AU223" s="15" t="s">
        <v>138</v>
      </c>
    </row>
    <row r="224" spans="2:65" s="11" customFormat="1" ht="22.9" customHeight="1">
      <c r="B224" s="109"/>
      <c r="D224" s="110" t="s">
        <v>75</v>
      </c>
      <c r="E224" s="119" t="s">
        <v>388</v>
      </c>
      <c r="F224" s="119" t="s">
        <v>389</v>
      </c>
      <c r="I224" s="112"/>
      <c r="J224" s="120">
        <f>BK224</f>
        <v>0</v>
      </c>
      <c r="L224" s="109"/>
      <c r="M224" s="114"/>
      <c r="P224" s="115">
        <f>SUM(P225:P236)</f>
        <v>0</v>
      </c>
      <c r="R224" s="115">
        <f>SUM(R225:R236)</f>
        <v>1.899E-2</v>
      </c>
      <c r="T224" s="116">
        <f>SUM(T225:T236)</f>
        <v>1.057E-2</v>
      </c>
      <c r="AR224" s="110" t="s">
        <v>138</v>
      </c>
      <c r="AT224" s="117" t="s">
        <v>75</v>
      </c>
      <c r="AU224" s="117" t="s">
        <v>81</v>
      </c>
      <c r="AY224" s="110" t="s">
        <v>130</v>
      </c>
      <c r="BK224" s="118">
        <f>SUM(BK225:BK236)</f>
        <v>0</v>
      </c>
    </row>
    <row r="225" spans="2:65" s="1" customFormat="1" ht="16.5" customHeight="1">
      <c r="B225" s="30"/>
      <c r="C225" s="121" t="s">
        <v>390</v>
      </c>
      <c r="D225" s="121" t="s">
        <v>133</v>
      </c>
      <c r="E225" s="122" t="s">
        <v>391</v>
      </c>
      <c r="F225" s="123" t="s">
        <v>392</v>
      </c>
      <c r="G225" s="124" t="s">
        <v>212</v>
      </c>
      <c r="H225" s="125">
        <v>1</v>
      </c>
      <c r="I225" s="126"/>
      <c r="J225" s="127">
        <f>ROUND(I225*H225,2)</f>
        <v>0</v>
      </c>
      <c r="K225" s="128"/>
      <c r="L225" s="30"/>
      <c r="M225" s="129" t="s">
        <v>19</v>
      </c>
      <c r="N225" s="130" t="s">
        <v>50</v>
      </c>
      <c r="P225" s="131">
        <f>O225*H225</f>
        <v>0</v>
      </c>
      <c r="Q225" s="131">
        <v>0</v>
      </c>
      <c r="R225" s="131">
        <f>Q225*H225</f>
        <v>0</v>
      </c>
      <c r="S225" s="131">
        <v>1.057E-2</v>
      </c>
      <c r="T225" s="132">
        <f>S225*H225</f>
        <v>1.057E-2</v>
      </c>
      <c r="AR225" s="133" t="s">
        <v>158</v>
      </c>
      <c r="AT225" s="133" t="s">
        <v>133</v>
      </c>
      <c r="AU225" s="133" t="s">
        <v>138</v>
      </c>
      <c r="AY225" s="15" t="s">
        <v>130</v>
      </c>
      <c r="BE225" s="134">
        <f>IF(N225="základní",J225,0)</f>
        <v>0</v>
      </c>
      <c r="BF225" s="134">
        <f>IF(N225="snížená",J225,0)</f>
        <v>0</v>
      </c>
      <c r="BG225" s="134">
        <f>IF(N225="zákl. přenesená",J225,0)</f>
        <v>0</v>
      </c>
      <c r="BH225" s="134">
        <f>IF(N225="sníž. přenesená",J225,0)</f>
        <v>0</v>
      </c>
      <c r="BI225" s="134">
        <f>IF(N225="nulová",J225,0)</f>
        <v>0</v>
      </c>
      <c r="BJ225" s="15" t="s">
        <v>139</v>
      </c>
      <c r="BK225" s="134">
        <f>ROUND(I225*H225,2)</f>
        <v>0</v>
      </c>
      <c r="BL225" s="15" t="s">
        <v>158</v>
      </c>
      <c r="BM225" s="133" t="s">
        <v>393</v>
      </c>
    </row>
    <row r="226" spans="2:65" s="1" customFormat="1" ht="11.25">
      <c r="B226" s="30"/>
      <c r="D226" s="135" t="s">
        <v>141</v>
      </c>
      <c r="F226" s="136" t="s">
        <v>394</v>
      </c>
      <c r="I226" s="137"/>
      <c r="L226" s="30"/>
      <c r="M226" s="138"/>
      <c r="T226" s="51"/>
      <c r="AT226" s="15" t="s">
        <v>141</v>
      </c>
      <c r="AU226" s="15" t="s">
        <v>138</v>
      </c>
    </row>
    <row r="227" spans="2:65" s="1" customFormat="1" ht="11.25">
      <c r="B227" s="30"/>
      <c r="D227" s="139" t="s">
        <v>143</v>
      </c>
      <c r="F227" s="140" t="s">
        <v>395</v>
      </c>
      <c r="I227" s="137"/>
      <c r="L227" s="30"/>
      <c r="M227" s="138"/>
      <c r="T227" s="51"/>
      <c r="AT227" s="15" t="s">
        <v>143</v>
      </c>
      <c r="AU227" s="15" t="s">
        <v>138</v>
      </c>
    </row>
    <row r="228" spans="2:65" s="1" customFormat="1" ht="33" customHeight="1">
      <c r="B228" s="30"/>
      <c r="C228" s="121" t="s">
        <v>396</v>
      </c>
      <c r="D228" s="121" t="s">
        <v>133</v>
      </c>
      <c r="E228" s="122" t="s">
        <v>397</v>
      </c>
      <c r="F228" s="123" t="s">
        <v>398</v>
      </c>
      <c r="G228" s="124" t="s">
        <v>247</v>
      </c>
      <c r="H228" s="125">
        <v>1</v>
      </c>
      <c r="I228" s="126"/>
      <c r="J228" s="127">
        <f>ROUND(I228*H228,2)</f>
        <v>0</v>
      </c>
      <c r="K228" s="128"/>
      <c r="L228" s="30"/>
      <c r="M228" s="129" t="s">
        <v>19</v>
      </c>
      <c r="N228" s="130" t="s">
        <v>50</v>
      </c>
      <c r="P228" s="131">
        <f>O228*H228</f>
        <v>0</v>
      </c>
      <c r="Q228" s="131">
        <v>2.0999999999999999E-3</v>
      </c>
      <c r="R228" s="131">
        <f>Q228*H228</f>
        <v>2.0999999999999999E-3</v>
      </c>
      <c r="S228" s="131">
        <v>0</v>
      </c>
      <c r="T228" s="132">
        <f>S228*H228</f>
        <v>0</v>
      </c>
      <c r="AR228" s="133" t="s">
        <v>158</v>
      </c>
      <c r="AT228" s="133" t="s">
        <v>133</v>
      </c>
      <c r="AU228" s="133" t="s">
        <v>138</v>
      </c>
      <c r="AY228" s="15" t="s">
        <v>130</v>
      </c>
      <c r="BE228" s="134">
        <f>IF(N228="základní",J228,0)</f>
        <v>0</v>
      </c>
      <c r="BF228" s="134">
        <f>IF(N228="snížená",J228,0)</f>
        <v>0</v>
      </c>
      <c r="BG228" s="134">
        <f>IF(N228="zákl. přenesená",J228,0)</f>
        <v>0</v>
      </c>
      <c r="BH228" s="134">
        <f>IF(N228="sníž. přenesená",J228,0)</f>
        <v>0</v>
      </c>
      <c r="BI228" s="134">
        <f>IF(N228="nulová",J228,0)</f>
        <v>0</v>
      </c>
      <c r="BJ228" s="15" t="s">
        <v>139</v>
      </c>
      <c r="BK228" s="134">
        <f>ROUND(I228*H228,2)</f>
        <v>0</v>
      </c>
      <c r="BL228" s="15" t="s">
        <v>158</v>
      </c>
      <c r="BM228" s="133" t="s">
        <v>399</v>
      </c>
    </row>
    <row r="229" spans="2:65" s="1" customFormat="1" ht="11.25">
      <c r="B229" s="30"/>
      <c r="D229" s="135" t="s">
        <v>141</v>
      </c>
      <c r="F229" s="136" t="s">
        <v>400</v>
      </c>
      <c r="I229" s="137"/>
      <c r="L229" s="30"/>
      <c r="M229" s="138"/>
      <c r="T229" s="51"/>
      <c r="AT229" s="15" t="s">
        <v>141</v>
      </c>
      <c r="AU229" s="15" t="s">
        <v>138</v>
      </c>
    </row>
    <row r="230" spans="2:65" s="1" customFormat="1" ht="11.25">
      <c r="B230" s="30"/>
      <c r="D230" s="139" t="s">
        <v>143</v>
      </c>
      <c r="F230" s="140" t="s">
        <v>401</v>
      </c>
      <c r="I230" s="137"/>
      <c r="L230" s="30"/>
      <c r="M230" s="138"/>
      <c r="T230" s="51"/>
      <c r="AT230" s="15" t="s">
        <v>143</v>
      </c>
      <c r="AU230" s="15" t="s">
        <v>138</v>
      </c>
    </row>
    <row r="231" spans="2:65" s="1" customFormat="1" ht="16.5" customHeight="1">
      <c r="B231" s="30"/>
      <c r="C231" s="141" t="s">
        <v>402</v>
      </c>
      <c r="D231" s="141" t="s">
        <v>173</v>
      </c>
      <c r="E231" s="142" t="s">
        <v>403</v>
      </c>
      <c r="F231" s="143" t="s">
        <v>404</v>
      </c>
      <c r="G231" s="144" t="s">
        <v>164</v>
      </c>
      <c r="H231" s="145">
        <v>1</v>
      </c>
      <c r="I231" s="146"/>
      <c r="J231" s="147">
        <f>ROUND(I231*H231,2)</f>
        <v>0</v>
      </c>
      <c r="K231" s="148"/>
      <c r="L231" s="149"/>
      <c r="M231" s="150" t="s">
        <v>19</v>
      </c>
      <c r="N231" s="151" t="s">
        <v>50</v>
      </c>
      <c r="P231" s="131">
        <f>O231*H231</f>
        <v>0</v>
      </c>
      <c r="Q231" s="131">
        <v>1.6299999999999999E-2</v>
      </c>
      <c r="R231" s="131">
        <f>Q231*H231</f>
        <v>1.6299999999999999E-2</v>
      </c>
      <c r="S231" s="131">
        <v>0</v>
      </c>
      <c r="T231" s="132">
        <f>S231*H231</f>
        <v>0</v>
      </c>
      <c r="AR231" s="133" t="s">
        <v>176</v>
      </c>
      <c r="AT231" s="133" t="s">
        <v>173</v>
      </c>
      <c r="AU231" s="133" t="s">
        <v>138</v>
      </c>
      <c r="AY231" s="15" t="s">
        <v>130</v>
      </c>
      <c r="BE231" s="134">
        <f>IF(N231="základní",J231,0)</f>
        <v>0</v>
      </c>
      <c r="BF231" s="134">
        <f>IF(N231="snížená",J231,0)</f>
        <v>0</v>
      </c>
      <c r="BG231" s="134">
        <f>IF(N231="zákl. přenesená",J231,0)</f>
        <v>0</v>
      </c>
      <c r="BH231" s="134">
        <f>IF(N231="sníž. přenesená",J231,0)</f>
        <v>0</v>
      </c>
      <c r="BI231" s="134">
        <f>IF(N231="nulová",J231,0)</f>
        <v>0</v>
      </c>
      <c r="BJ231" s="15" t="s">
        <v>139</v>
      </c>
      <c r="BK231" s="134">
        <f>ROUND(I231*H231,2)</f>
        <v>0</v>
      </c>
      <c r="BL231" s="15" t="s">
        <v>176</v>
      </c>
      <c r="BM231" s="133" t="s">
        <v>405</v>
      </c>
    </row>
    <row r="232" spans="2:65" s="1" customFormat="1" ht="11.25">
      <c r="B232" s="30"/>
      <c r="D232" s="135" t="s">
        <v>141</v>
      </c>
      <c r="F232" s="136" t="s">
        <v>404</v>
      </c>
      <c r="I232" s="137"/>
      <c r="L232" s="30"/>
      <c r="M232" s="138"/>
      <c r="T232" s="51"/>
      <c r="AT232" s="15" t="s">
        <v>141</v>
      </c>
      <c r="AU232" s="15" t="s">
        <v>138</v>
      </c>
    </row>
    <row r="233" spans="2:65" s="1" customFormat="1" ht="24.2" customHeight="1">
      <c r="B233" s="30"/>
      <c r="C233" s="141" t="s">
        <v>406</v>
      </c>
      <c r="D233" s="141" t="s">
        <v>173</v>
      </c>
      <c r="E233" s="142" t="s">
        <v>407</v>
      </c>
      <c r="F233" s="143" t="s">
        <v>408</v>
      </c>
      <c r="G233" s="144" t="s">
        <v>164</v>
      </c>
      <c r="H233" s="145">
        <v>1</v>
      </c>
      <c r="I233" s="146"/>
      <c r="J233" s="147">
        <f>ROUND(I233*H233,2)</f>
        <v>0</v>
      </c>
      <c r="K233" s="148"/>
      <c r="L233" s="149"/>
      <c r="M233" s="150" t="s">
        <v>19</v>
      </c>
      <c r="N233" s="151" t="s">
        <v>50</v>
      </c>
      <c r="P233" s="131">
        <f>O233*H233</f>
        <v>0</v>
      </c>
      <c r="Q233" s="131">
        <v>1.3999999999999999E-4</v>
      </c>
      <c r="R233" s="131">
        <f>Q233*H233</f>
        <v>1.3999999999999999E-4</v>
      </c>
      <c r="S233" s="131">
        <v>0</v>
      </c>
      <c r="T233" s="132">
        <f>S233*H233</f>
        <v>0</v>
      </c>
      <c r="AR233" s="133" t="s">
        <v>176</v>
      </c>
      <c r="AT233" s="133" t="s">
        <v>173</v>
      </c>
      <c r="AU233" s="133" t="s">
        <v>138</v>
      </c>
      <c r="AY233" s="15" t="s">
        <v>130</v>
      </c>
      <c r="BE233" s="134">
        <f>IF(N233="základní",J233,0)</f>
        <v>0</v>
      </c>
      <c r="BF233" s="134">
        <f>IF(N233="snížená",J233,0)</f>
        <v>0</v>
      </c>
      <c r="BG233" s="134">
        <f>IF(N233="zákl. přenesená",J233,0)</f>
        <v>0</v>
      </c>
      <c r="BH233" s="134">
        <f>IF(N233="sníž. přenesená",J233,0)</f>
        <v>0</v>
      </c>
      <c r="BI233" s="134">
        <f>IF(N233="nulová",J233,0)</f>
        <v>0</v>
      </c>
      <c r="BJ233" s="15" t="s">
        <v>139</v>
      </c>
      <c r="BK233" s="134">
        <f>ROUND(I233*H233,2)</f>
        <v>0</v>
      </c>
      <c r="BL233" s="15" t="s">
        <v>176</v>
      </c>
      <c r="BM233" s="133" t="s">
        <v>409</v>
      </c>
    </row>
    <row r="234" spans="2:65" s="1" customFormat="1" ht="19.5">
      <c r="B234" s="30"/>
      <c r="D234" s="135" t="s">
        <v>141</v>
      </c>
      <c r="F234" s="136" t="s">
        <v>408</v>
      </c>
      <c r="I234" s="137"/>
      <c r="L234" s="30"/>
      <c r="M234" s="138"/>
      <c r="T234" s="51"/>
      <c r="AT234" s="15" t="s">
        <v>141</v>
      </c>
      <c r="AU234" s="15" t="s">
        <v>138</v>
      </c>
    </row>
    <row r="235" spans="2:65" s="1" customFormat="1" ht="24.2" customHeight="1">
      <c r="B235" s="30"/>
      <c r="C235" s="141" t="s">
        <v>410</v>
      </c>
      <c r="D235" s="141" t="s">
        <v>173</v>
      </c>
      <c r="E235" s="142" t="s">
        <v>411</v>
      </c>
      <c r="F235" s="143" t="s">
        <v>412</v>
      </c>
      <c r="G235" s="144" t="s">
        <v>413</v>
      </c>
      <c r="H235" s="145">
        <v>1</v>
      </c>
      <c r="I235" s="146"/>
      <c r="J235" s="147">
        <f>ROUND(I235*H235,2)</f>
        <v>0</v>
      </c>
      <c r="K235" s="148"/>
      <c r="L235" s="149"/>
      <c r="M235" s="150" t="s">
        <v>19</v>
      </c>
      <c r="N235" s="151" t="s">
        <v>50</v>
      </c>
      <c r="P235" s="131">
        <f>O235*H235</f>
        <v>0</v>
      </c>
      <c r="Q235" s="131">
        <v>4.4999999999999999E-4</v>
      </c>
      <c r="R235" s="131">
        <f>Q235*H235</f>
        <v>4.4999999999999999E-4</v>
      </c>
      <c r="S235" s="131">
        <v>0</v>
      </c>
      <c r="T235" s="132">
        <f>S235*H235</f>
        <v>0</v>
      </c>
      <c r="AR235" s="133" t="s">
        <v>176</v>
      </c>
      <c r="AT235" s="133" t="s">
        <v>173</v>
      </c>
      <c r="AU235" s="133" t="s">
        <v>138</v>
      </c>
      <c r="AY235" s="15" t="s">
        <v>130</v>
      </c>
      <c r="BE235" s="134">
        <f>IF(N235="základní",J235,0)</f>
        <v>0</v>
      </c>
      <c r="BF235" s="134">
        <f>IF(N235="snížená",J235,0)</f>
        <v>0</v>
      </c>
      <c r="BG235" s="134">
        <f>IF(N235="zákl. přenesená",J235,0)</f>
        <v>0</v>
      </c>
      <c r="BH235" s="134">
        <f>IF(N235="sníž. přenesená",J235,0)</f>
        <v>0</v>
      </c>
      <c r="BI235" s="134">
        <f>IF(N235="nulová",J235,0)</f>
        <v>0</v>
      </c>
      <c r="BJ235" s="15" t="s">
        <v>139</v>
      </c>
      <c r="BK235" s="134">
        <f>ROUND(I235*H235,2)</f>
        <v>0</v>
      </c>
      <c r="BL235" s="15" t="s">
        <v>176</v>
      </c>
      <c r="BM235" s="133" t="s">
        <v>414</v>
      </c>
    </row>
    <row r="236" spans="2:65" s="1" customFormat="1" ht="11.25">
      <c r="B236" s="30"/>
      <c r="D236" s="135" t="s">
        <v>141</v>
      </c>
      <c r="F236" s="136" t="s">
        <v>415</v>
      </c>
      <c r="I236" s="137"/>
      <c r="L236" s="30"/>
      <c r="M236" s="138"/>
      <c r="T236" s="51"/>
      <c r="AT236" s="15" t="s">
        <v>141</v>
      </c>
      <c r="AU236" s="15" t="s">
        <v>138</v>
      </c>
    </row>
    <row r="237" spans="2:65" s="11" customFormat="1" ht="22.9" customHeight="1">
      <c r="B237" s="109"/>
      <c r="D237" s="110" t="s">
        <v>75</v>
      </c>
      <c r="E237" s="119" t="s">
        <v>416</v>
      </c>
      <c r="F237" s="119" t="s">
        <v>417</v>
      </c>
      <c r="I237" s="112"/>
      <c r="J237" s="120">
        <f>BK237</f>
        <v>0</v>
      </c>
      <c r="L237" s="109"/>
      <c r="M237" s="114"/>
      <c r="P237" s="115">
        <f>SUM(P238:P292)</f>
        <v>0</v>
      </c>
      <c r="R237" s="115">
        <f>SUM(R238:R292)</f>
        <v>8.224999999999999E-2</v>
      </c>
      <c r="T237" s="116">
        <f>SUM(T238:T292)</f>
        <v>2.2503999999999996E-2</v>
      </c>
      <c r="AR237" s="110" t="s">
        <v>138</v>
      </c>
      <c r="AT237" s="117" t="s">
        <v>75</v>
      </c>
      <c r="AU237" s="117" t="s">
        <v>81</v>
      </c>
      <c r="AY237" s="110" t="s">
        <v>130</v>
      </c>
      <c r="BK237" s="118">
        <f>SUM(BK238:BK292)</f>
        <v>0</v>
      </c>
    </row>
    <row r="238" spans="2:65" s="1" customFormat="1" ht="24.2" customHeight="1">
      <c r="B238" s="30"/>
      <c r="C238" s="121" t="s">
        <v>418</v>
      </c>
      <c r="D238" s="121" t="s">
        <v>133</v>
      </c>
      <c r="E238" s="122" t="s">
        <v>419</v>
      </c>
      <c r="F238" s="123" t="s">
        <v>420</v>
      </c>
      <c r="G238" s="124" t="s">
        <v>421</v>
      </c>
      <c r="H238" s="125">
        <v>1</v>
      </c>
      <c r="I238" s="126"/>
      <c r="J238" s="127">
        <f>ROUND(I238*H238,2)</f>
        <v>0</v>
      </c>
      <c r="K238" s="128"/>
      <c r="L238" s="30"/>
      <c r="M238" s="129" t="s">
        <v>19</v>
      </c>
      <c r="N238" s="130" t="s">
        <v>50</v>
      </c>
      <c r="P238" s="131">
        <f>O238*H238</f>
        <v>0</v>
      </c>
      <c r="Q238" s="131">
        <v>0</v>
      </c>
      <c r="R238" s="131">
        <f>Q238*H238</f>
        <v>0</v>
      </c>
      <c r="S238" s="131">
        <v>2.2399999999999998E-3</v>
      </c>
      <c r="T238" s="132">
        <f>S238*H238</f>
        <v>2.2399999999999998E-3</v>
      </c>
      <c r="AR238" s="133" t="s">
        <v>158</v>
      </c>
      <c r="AT238" s="133" t="s">
        <v>133</v>
      </c>
      <c r="AU238" s="133" t="s">
        <v>138</v>
      </c>
      <c r="AY238" s="15" t="s">
        <v>130</v>
      </c>
      <c r="BE238" s="134">
        <f>IF(N238="základní",J238,0)</f>
        <v>0</v>
      </c>
      <c r="BF238" s="134">
        <f>IF(N238="snížená",J238,0)</f>
        <v>0</v>
      </c>
      <c r="BG238" s="134">
        <f>IF(N238="zákl. přenesená",J238,0)</f>
        <v>0</v>
      </c>
      <c r="BH238" s="134">
        <f>IF(N238="sníž. přenesená",J238,0)</f>
        <v>0</v>
      </c>
      <c r="BI238" s="134">
        <f>IF(N238="nulová",J238,0)</f>
        <v>0</v>
      </c>
      <c r="BJ238" s="15" t="s">
        <v>139</v>
      </c>
      <c r="BK238" s="134">
        <f>ROUND(I238*H238,2)</f>
        <v>0</v>
      </c>
      <c r="BL238" s="15" t="s">
        <v>158</v>
      </c>
      <c r="BM238" s="133" t="s">
        <v>422</v>
      </c>
    </row>
    <row r="239" spans="2:65" s="1" customFormat="1" ht="19.5">
      <c r="B239" s="30"/>
      <c r="D239" s="135" t="s">
        <v>141</v>
      </c>
      <c r="F239" s="136" t="s">
        <v>423</v>
      </c>
      <c r="I239" s="137"/>
      <c r="L239" s="30"/>
      <c r="M239" s="138"/>
      <c r="T239" s="51"/>
      <c r="AT239" s="15" t="s">
        <v>141</v>
      </c>
      <c r="AU239" s="15" t="s">
        <v>138</v>
      </c>
    </row>
    <row r="240" spans="2:65" s="1" customFormat="1" ht="11.25">
      <c r="B240" s="30"/>
      <c r="D240" s="139" t="s">
        <v>143</v>
      </c>
      <c r="F240" s="140" t="s">
        <v>424</v>
      </c>
      <c r="I240" s="137"/>
      <c r="L240" s="30"/>
      <c r="M240" s="138"/>
      <c r="T240" s="51"/>
      <c r="AT240" s="15" t="s">
        <v>143</v>
      </c>
      <c r="AU240" s="15" t="s">
        <v>138</v>
      </c>
    </row>
    <row r="241" spans="2:65" s="1" customFormat="1" ht="24.2" customHeight="1">
      <c r="B241" s="30"/>
      <c r="C241" s="121" t="s">
        <v>425</v>
      </c>
      <c r="D241" s="121" t="s">
        <v>133</v>
      </c>
      <c r="E241" s="122" t="s">
        <v>426</v>
      </c>
      <c r="F241" s="123" t="s">
        <v>427</v>
      </c>
      <c r="G241" s="124" t="s">
        <v>164</v>
      </c>
      <c r="H241" s="125">
        <v>1</v>
      </c>
      <c r="I241" s="126"/>
      <c r="J241" s="127">
        <f>ROUND(I241*H241,2)</f>
        <v>0</v>
      </c>
      <c r="K241" s="128"/>
      <c r="L241" s="30"/>
      <c r="M241" s="129" t="s">
        <v>19</v>
      </c>
      <c r="N241" s="130" t="s">
        <v>50</v>
      </c>
      <c r="P241" s="131">
        <f>O241*H241</f>
        <v>0</v>
      </c>
      <c r="Q241" s="131">
        <v>0</v>
      </c>
      <c r="R241" s="131">
        <f>Q241*H241</f>
        <v>0</v>
      </c>
      <c r="S241" s="131">
        <v>1.0999999999999999E-2</v>
      </c>
      <c r="T241" s="132">
        <f>S241*H241</f>
        <v>1.0999999999999999E-2</v>
      </c>
      <c r="AR241" s="133" t="s">
        <v>158</v>
      </c>
      <c r="AT241" s="133" t="s">
        <v>133</v>
      </c>
      <c r="AU241" s="133" t="s">
        <v>138</v>
      </c>
      <c r="AY241" s="15" t="s">
        <v>130</v>
      </c>
      <c r="BE241" s="134">
        <f>IF(N241="základní",J241,0)</f>
        <v>0</v>
      </c>
      <c r="BF241" s="134">
        <f>IF(N241="snížená",J241,0)</f>
        <v>0</v>
      </c>
      <c r="BG241" s="134">
        <f>IF(N241="zákl. přenesená",J241,0)</f>
        <v>0</v>
      </c>
      <c r="BH241" s="134">
        <f>IF(N241="sníž. přenesená",J241,0)</f>
        <v>0</v>
      </c>
      <c r="BI241" s="134">
        <f>IF(N241="nulová",J241,0)</f>
        <v>0</v>
      </c>
      <c r="BJ241" s="15" t="s">
        <v>139</v>
      </c>
      <c r="BK241" s="134">
        <f>ROUND(I241*H241,2)</f>
        <v>0</v>
      </c>
      <c r="BL241" s="15" t="s">
        <v>158</v>
      </c>
      <c r="BM241" s="133" t="s">
        <v>428</v>
      </c>
    </row>
    <row r="242" spans="2:65" s="1" customFormat="1" ht="11.25">
      <c r="B242" s="30"/>
      <c r="D242" s="135" t="s">
        <v>141</v>
      </c>
      <c r="F242" s="136" t="s">
        <v>429</v>
      </c>
      <c r="I242" s="137"/>
      <c r="L242" s="30"/>
      <c r="M242" s="138"/>
      <c r="T242" s="51"/>
      <c r="AT242" s="15" t="s">
        <v>141</v>
      </c>
      <c r="AU242" s="15" t="s">
        <v>138</v>
      </c>
    </row>
    <row r="243" spans="2:65" s="1" customFormat="1" ht="11.25">
      <c r="B243" s="30"/>
      <c r="D243" s="139" t="s">
        <v>143</v>
      </c>
      <c r="F243" s="140" t="s">
        <v>430</v>
      </c>
      <c r="I243" s="137"/>
      <c r="L243" s="30"/>
      <c r="M243" s="138"/>
      <c r="T243" s="51"/>
      <c r="AT243" s="15" t="s">
        <v>143</v>
      </c>
      <c r="AU243" s="15" t="s">
        <v>138</v>
      </c>
    </row>
    <row r="244" spans="2:65" s="1" customFormat="1" ht="33" customHeight="1">
      <c r="B244" s="30"/>
      <c r="C244" s="121" t="s">
        <v>431</v>
      </c>
      <c r="D244" s="121" t="s">
        <v>133</v>
      </c>
      <c r="E244" s="122" t="s">
        <v>432</v>
      </c>
      <c r="F244" s="123" t="s">
        <v>433</v>
      </c>
      <c r="G244" s="124" t="s">
        <v>164</v>
      </c>
      <c r="H244" s="125">
        <v>8</v>
      </c>
      <c r="I244" s="126"/>
      <c r="J244" s="127">
        <f>ROUND(I244*H244,2)</f>
        <v>0</v>
      </c>
      <c r="K244" s="128"/>
      <c r="L244" s="30"/>
      <c r="M244" s="129" t="s">
        <v>19</v>
      </c>
      <c r="N244" s="130" t="s">
        <v>50</v>
      </c>
      <c r="P244" s="131">
        <f>O244*H244</f>
        <v>0</v>
      </c>
      <c r="Q244" s="131">
        <v>0</v>
      </c>
      <c r="R244" s="131">
        <f>Q244*H244</f>
        <v>0</v>
      </c>
      <c r="S244" s="131">
        <v>4.8000000000000001E-5</v>
      </c>
      <c r="T244" s="132">
        <f>S244*H244</f>
        <v>3.8400000000000001E-4</v>
      </c>
      <c r="AR244" s="133" t="s">
        <v>158</v>
      </c>
      <c r="AT244" s="133" t="s">
        <v>133</v>
      </c>
      <c r="AU244" s="133" t="s">
        <v>138</v>
      </c>
      <c r="AY244" s="15" t="s">
        <v>130</v>
      </c>
      <c r="BE244" s="134">
        <f>IF(N244="základní",J244,0)</f>
        <v>0</v>
      </c>
      <c r="BF244" s="134">
        <f>IF(N244="snížená",J244,0)</f>
        <v>0</v>
      </c>
      <c r="BG244" s="134">
        <f>IF(N244="zákl. přenesená",J244,0)</f>
        <v>0</v>
      </c>
      <c r="BH244" s="134">
        <f>IF(N244="sníž. přenesená",J244,0)</f>
        <v>0</v>
      </c>
      <c r="BI244" s="134">
        <f>IF(N244="nulová",J244,0)</f>
        <v>0</v>
      </c>
      <c r="BJ244" s="15" t="s">
        <v>139</v>
      </c>
      <c r="BK244" s="134">
        <f>ROUND(I244*H244,2)</f>
        <v>0</v>
      </c>
      <c r="BL244" s="15" t="s">
        <v>158</v>
      </c>
      <c r="BM244" s="133" t="s">
        <v>434</v>
      </c>
    </row>
    <row r="245" spans="2:65" s="1" customFormat="1" ht="19.5">
      <c r="B245" s="30"/>
      <c r="D245" s="135" t="s">
        <v>141</v>
      </c>
      <c r="F245" s="136" t="s">
        <v>435</v>
      </c>
      <c r="I245" s="137"/>
      <c r="L245" s="30"/>
      <c r="M245" s="138"/>
      <c r="T245" s="51"/>
      <c r="AT245" s="15" t="s">
        <v>141</v>
      </c>
      <c r="AU245" s="15" t="s">
        <v>138</v>
      </c>
    </row>
    <row r="246" spans="2:65" s="1" customFormat="1" ht="11.25">
      <c r="B246" s="30"/>
      <c r="D246" s="139" t="s">
        <v>143</v>
      </c>
      <c r="F246" s="140" t="s">
        <v>436</v>
      </c>
      <c r="I246" s="137"/>
      <c r="L246" s="30"/>
      <c r="M246" s="138"/>
      <c r="T246" s="51"/>
      <c r="AT246" s="15" t="s">
        <v>143</v>
      </c>
      <c r="AU246" s="15" t="s">
        <v>138</v>
      </c>
    </row>
    <row r="247" spans="2:65" s="1" customFormat="1" ht="37.9" customHeight="1">
      <c r="B247" s="30"/>
      <c r="C247" s="121" t="s">
        <v>437</v>
      </c>
      <c r="D247" s="121" t="s">
        <v>133</v>
      </c>
      <c r="E247" s="122" t="s">
        <v>438</v>
      </c>
      <c r="F247" s="123" t="s">
        <v>439</v>
      </c>
      <c r="G247" s="124" t="s">
        <v>164</v>
      </c>
      <c r="H247" s="125">
        <v>10</v>
      </c>
      <c r="I247" s="126"/>
      <c r="J247" s="127">
        <f>ROUND(I247*H247,2)</f>
        <v>0</v>
      </c>
      <c r="K247" s="128"/>
      <c r="L247" s="30"/>
      <c r="M247" s="129" t="s">
        <v>19</v>
      </c>
      <c r="N247" s="130" t="s">
        <v>50</v>
      </c>
      <c r="P247" s="131">
        <f>O247*H247</f>
        <v>0</v>
      </c>
      <c r="Q247" s="131">
        <v>0</v>
      </c>
      <c r="R247" s="131">
        <f>Q247*H247</f>
        <v>0</v>
      </c>
      <c r="S247" s="131">
        <v>4.8000000000000001E-5</v>
      </c>
      <c r="T247" s="132">
        <f>S247*H247</f>
        <v>4.8000000000000001E-4</v>
      </c>
      <c r="AR247" s="133" t="s">
        <v>158</v>
      </c>
      <c r="AT247" s="133" t="s">
        <v>133</v>
      </c>
      <c r="AU247" s="133" t="s">
        <v>138</v>
      </c>
      <c r="AY247" s="15" t="s">
        <v>130</v>
      </c>
      <c r="BE247" s="134">
        <f>IF(N247="základní",J247,0)</f>
        <v>0</v>
      </c>
      <c r="BF247" s="134">
        <f>IF(N247="snížená",J247,0)</f>
        <v>0</v>
      </c>
      <c r="BG247" s="134">
        <f>IF(N247="zákl. přenesená",J247,0)</f>
        <v>0</v>
      </c>
      <c r="BH247" s="134">
        <f>IF(N247="sníž. přenesená",J247,0)</f>
        <v>0</v>
      </c>
      <c r="BI247" s="134">
        <f>IF(N247="nulová",J247,0)</f>
        <v>0</v>
      </c>
      <c r="BJ247" s="15" t="s">
        <v>139</v>
      </c>
      <c r="BK247" s="134">
        <f>ROUND(I247*H247,2)</f>
        <v>0</v>
      </c>
      <c r="BL247" s="15" t="s">
        <v>158</v>
      </c>
      <c r="BM247" s="133" t="s">
        <v>440</v>
      </c>
    </row>
    <row r="248" spans="2:65" s="1" customFormat="1" ht="29.25">
      <c r="B248" s="30"/>
      <c r="D248" s="135" t="s">
        <v>141</v>
      </c>
      <c r="F248" s="136" t="s">
        <v>441</v>
      </c>
      <c r="I248" s="137"/>
      <c r="L248" s="30"/>
      <c r="M248" s="138"/>
      <c r="T248" s="51"/>
      <c r="AT248" s="15" t="s">
        <v>141</v>
      </c>
      <c r="AU248" s="15" t="s">
        <v>138</v>
      </c>
    </row>
    <row r="249" spans="2:65" s="1" customFormat="1" ht="11.25">
      <c r="B249" s="30"/>
      <c r="D249" s="139" t="s">
        <v>143</v>
      </c>
      <c r="F249" s="140" t="s">
        <v>442</v>
      </c>
      <c r="I249" s="137"/>
      <c r="L249" s="30"/>
      <c r="M249" s="138"/>
      <c r="T249" s="51"/>
      <c r="AT249" s="15" t="s">
        <v>143</v>
      </c>
      <c r="AU249" s="15" t="s">
        <v>138</v>
      </c>
    </row>
    <row r="250" spans="2:65" s="1" customFormat="1" ht="33" customHeight="1">
      <c r="B250" s="30"/>
      <c r="C250" s="121" t="s">
        <v>443</v>
      </c>
      <c r="D250" s="121" t="s">
        <v>133</v>
      </c>
      <c r="E250" s="122" t="s">
        <v>444</v>
      </c>
      <c r="F250" s="123" t="s">
        <v>445</v>
      </c>
      <c r="G250" s="124" t="s">
        <v>164</v>
      </c>
      <c r="H250" s="125">
        <v>2</v>
      </c>
      <c r="I250" s="126"/>
      <c r="J250" s="127">
        <f>ROUND(I250*H250,2)</f>
        <v>0</v>
      </c>
      <c r="K250" s="128"/>
      <c r="L250" s="30"/>
      <c r="M250" s="129" t="s">
        <v>19</v>
      </c>
      <c r="N250" s="130" t="s">
        <v>50</v>
      </c>
      <c r="P250" s="131">
        <f>O250*H250</f>
        <v>0</v>
      </c>
      <c r="Q250" s="131">
        <v>0</v>
      </c>
      <c r="R250" s="131">
        <f>Q250*H250</f>
        <v>0</v>
      </c>
      <c r="S250" s="131">
        <v>3.0000000000000001E-3</v>
      </c>
      <c r="T250" s="132">
        <f>S250*H250</f>
        <v>6.0000000000000001E-3</v>
      </c>
      <c r="AR250" s="133" t="s">
        <v>158</v>
      </c>
      <c r="AT250" s="133" t="s">
        <v>133</v>
      </c>
      <c r="AU250" s="133" t="s">
        <v>138</v>
      </c>
      <c r="AY250" s="15" t="s">
        <v>130</v>
      </c>
      <c r="BE250" s="134">
        <f>IF(N250="základní",J250,0)</f>
        <v>0</v>
      </c>
      <c r="BF250" s="134">
        <f>IF(N250="snížená",J250,0)</f>
        <v>0</v>
      </c>
      <c r="BG250" s="134">
        <f>IF(N250="zákl. přenesená",J250,0)</f>
        <v>0</v>
      </c>
      <c r="BH250" s="134">
        <f>IF(N250="sníž. přenesená",J250,0)</f>
        <v>0</v>
      </c>
      <c r="BI250" s="134">
        <f>IF(N250="nulová",J250,0)</f>
        <v>0</v>
      </c>
      <c r="BJ250" s="15" t="s">
        <v>139</v>
      </c>
      <c r="BK250" s="134">
        <f>ROUND(I250*H250,2)</f>
        <v>0</v>
      </c>
      <c r="BL250" s="15" t="s">
        <v>158</v>
      </c>
      <c r="BM250" s="133" t="s">
        <v>446</v>
      </c>
    </row>
    <row r="251" spans="2:65" s="1" customFormat="1" ht="29.25">
      <c r="B251" s="30"/>
      <c r="D251" s="135" t="s">
        <v>141</v>
      </c>
      <c r="F251" s="136" t="s">
        <v>447</v>
      </c>
      <c r="I251" s="137"/>
      <c r="L251" s="30"/>
      <c r="M251" s="138"/>
      <c r="T251" s="51"/>
      <c r="AT251" s="15" t="s">
        <v>141</v>
      </c>
      <c r="AU251" s="15" t="s">
        <v>138</v>
      </c>
    </row>
    <row r="252" spans="2:65" s="1" customFormat="1" ht="11.25">
      <c r="B252" s="30"/>
      <c r="D252" s="139" t="s">
        <v>143</v>
      </c>
      <c r="F252" s="140" t="s">
        <v>448</v>
      </c>
      <c r="I252" s="137"/>
      <c r="L252" s="30"/>
      <c r="M252" s="138"/>
      <c r="T252" s="51"/>
      <c r="AT252" s="15" t="s">
        <v>143</v>
      </c>
      <c r="AU252" s="15" t="s">
        <v>138</v>
      </c>
    </row>
    <row r="253" spans="2:65" s="1" customFormat="1" ht="24.2" customHeight="1">
      <c r="B253" s="30"/>
      <c r="C253" s="121" t="s">
        <v>449</v>
      </c>
      <c r="D253" s="121" t="s">
        <v>133</v>
      </c>
      <c r="E253" s="122" t="s">
        <v>450</v>
      </c>
      <c r="F253" s="123" t="s">
        <v>451</v>
      </c>
      <c r="G253" s="124" t="s">
        <v>164</v>
      </c>
      <c r="H253" s="125">
        <v>6</v>
      </c>
      <c r="I253" s="126"/>
      <c r="J253" s="127">
        <f>ROUND(I253*H253,2)</f>
        <v>0</v>
      </c>
      <c r="K253" s="128"/>
      <c r="L253" s="30"/>
      <c r="M253" s="129" t="s">
        <v>19</v>
      </c>
      <c r="N253" s="130" t="s">
        <v>50</v>
      </c>
      <c r="P253" s="131">
        <f>O253*H253</f>
        <v>0</v>
      </c>
      <c r="Q253" s="131">
        <v>0</v>
      </c>
      <c r="R253" s="131">
        <f>Q253*H253</f>
        <v>0</v>
      </c>
      <c r="S253" s="131">
        <v>4.0000000000000002E-4</v>
      </c>
      <c r="T253" s="132">
        <f>S253*H253</f>
        <v>2.4000000000000002E-3</v>
      </c>
      <c r="AR253" s="133" t="s">
        <v>158</v>
      </c>
      <c r="AT253" s="133" t="s">
        <v>133</v>
      </c>
      <c r="AU253" s="133" t="s">
        <v>138</v>
      </c>
      <c r="AY253" s="15" t="s">
        <v>130</v>
      </c>
      <c r="BE253" s="134">
        <f>IF(N253="základní",J253,0)</f>
        <v>0</v>
      </c>
      <c r="BF253" s="134">
        <f>IF(N253="snížená",J253,0)</f>
        <v>0</v>
      </c>
      <c r="BG253" s="134">
        <f>IF(N253="zákl. přenesená",J253,0)</f>
        <v>0</v>
      </c>
      <c r="BH253" s="134">
        <f>IF(N253="sníž. přenesená",J253,0)</f>
        <v>0</v>
      </c>
      <c r="BI253" s="134">
        <f>IF(N253="nulová",J253,0)</f>
        <v>0</v>
      </c>
      <c r="BJ253" s="15" t="s">
        <v>139</v>
      </c>
      <c r="BK253" s="134">
        <f>ROUND(I253*H253,2)</f>
        <v>0</v>
      </c>
      <c r="BL253" s="15" t="s">
        <v>158</v>
      </c>
      <c r="BM253" s="133" t="s">
        <v>452</v>
      </c>
    </row>
    <row r="254" spans="2:65" s="1" customFormat="1" ht="19.5">
      <c r="B254" s="30"/>
      <c r="D254" s="135" t="s">
        <v>141</v>
      </c>
      <c r="F254" s="136" t="s">
        <v>453</v>
      </c>
      <c r="I254" s="137"/>
      <c r="L254" s="30"/>
      <c r="M254" s="138"/>
      <c r="T254" s="51"/>
      <c r="AT254" s="15" t="s">
        <v>141</v>
      </c>
      <c r="AU254" s="15" t="s">
        <v>138</v>
      </c>
    </row>
    <row r="255" spans="2:65" s="1" customFormat="1" ht="11.25">
      <c r="B255" s="30"/>
      <c r="D255" s="139" t="s">
        <v>143</v>
      </c>
      <c r="F255" s="140" t="s">
        <v>454</v>
      </c>
      <c r="I255" s="137"/>
      <c r="L255" s="30"/>
      <c r="M255" s="138"/>
      <c r="T255" s="51"/>
      <c r="AT255" s="15" t="s">
        <v>143</v>
      </c>
      <c r="AU255" s="15" t="s">
        <v>138</v>
      </c>
    </row>
    <row r="256" spans="2:65" s="1" customFormat="1" ht="33" customHeight="1">
      <c r="B256" s="30"/>
      <c r="C256" s="121" t="s">
        <v>455</v>
      </c>
      <c r="D256" s="121" t="s">
        <v>133</v>
      </c>
      <c r="E256" s="122" t="s">
        <v>456</v>
      </c>
      <c r="F256" s="123" t="s">
        <v>457</v>
      </c>
      <c r="G256" s="124" t="s">
        <v>421</v>
      </c>
      <c r="H256" s="125">
        <v>1</v>
      </c>
      <c r="I256" s="126"/>
      <c r="J256" s="127">
        <f>ROUND(I256*H256,2)</f>
        <v>0</v>
      </c>
      <c r="K256" s="128"/>
      <c r="L256" s="30"/>
      <c r="M256" s="129" t="s">
        <v>19</v>
      </c>
      <c r="N256" s="130" t="s">
        <v>50</v>
      </c>
      <c r="P256" s="131">
        <f>O256*H256</f>
        <v>0</v>
      </c>
      <c r="Q256" s="131">
        <v>0</v>
      </c>
      <c r="R256" s="131">
        <f>Q256*H256</f>
        <v>0</v>
      </c>
      <c r="S256" s="131">
        <v>0</v>
      </c>
      <c r="T256" s="132">
        <f>S256*H256</f>
        <v>0</v>
      </c>
      <c r="AR256" s="133" t="s">
        <v>158</v>
      </c>
      <c r="AT256" s="133" t="s">
        <v>133</v>
      </c>
      <c r="AU256" s="133" t="s">
        <v>138</v>
      </c>
      <c r="AY256" s="15" t="s">
        <v>130</v>
      </c>
      <c r="BE256" s="134">
        <f>IF(N256="základní",J256,0)</f>
        <v>0</v>
      </c>
      <c r="BF256" s="134">
        <f>IF(N256="snížená",J256,0)</f>
        <v>0</v>
      </c>
      <c r="BG256" s="134">
        <f>IF(N256="zákl. přenesená",J256,0)</f>
        <v>0</v>
      </c>
      <c r="BH256" s="134">
        <f>IF(N256="sníž. přenesená",J256,0)</f>
        <v>0</v>
      </c>
      <c r="BI256" s="134">
        <f>IF(N256="nulová",J256,0)</f>
        <v>0</v>
      </c>
      <c r="BJ256" s="15" t="s">
        <v>139</v>
      </c>
      <c r="BK256" s="134">
        <f>ROUND(I256*H256,2)</f>
        <v>0</v>
      </c>
      <c r="BL256" s="15" t="s">
        <v>158</v>
      </c>
      <c r="BM256" s="133" t="s">
        <v>458</v>
      </c>
    </row>
    <row r="257" spans="2:65" s="1" customFormat="1" ht="29.25">
      <c r="B257" s="30"/>
      <c r="D257" s="135" t="s">
        <v>141</v>
      </c>
      <c r="F257" s="136" t="s">
        <v>459</v>
      </c>
      <c r="I257" s="137"/>
      <c r="L257" s="30"/>
      <c r="M257" s="138"/>
      <c r="T257" s="51"/>
      <c r="AT257" s="15" t="s">
        <v>141</v>
      </c>
      <c r="AU257" s="15" t="s">
        <v>138</v>
      </c>
    </row>
    <row r="258" spans="2:65" s="1" customFormat="1" ht="11.25">
      <c r="B258" s="30"/>
      <c r="D258" s="139" t="s">
        <v>143</v>
      </c>
      <c r="F258" s="140" t="s">
        <v>460</v>
      </c>
      <c r="I258" s="137"/>
      <c r="L258" s="30"/>
      <c r="M258" s="138"/>
      <c r="T258" s="51"/>
      <c r="AT258" s="15" t="s">
        <v>143</v>
      </c>
      <c r="AU258" s="15" t="s">
        <v>138</v>
      </c>
    </row>
    <row r="259" spans="2:65" s="1" customFormat="1" ht="24.2" customHeight="1">
      <c r="B259" s="30"/>
      <c r="C259" s="121" t="s">
        <v>461</v>
      </c>
      <c r="D259" s="121" t="s">
        <v>133</v>
      </c>
      <c r="E259" s="122" t="s">
        <v>462</v>
      </c>
      <c r="F259" s="123" t="s">
        <v>463</v>
      </c>
      <c r="G259" s="124" t="s">
        <v>421</v>
      </c>
      <c r="H259" s="125">
        <v>1</v>
      </c>
      <c r="I259" s="126"/>
      <c r="J259" s="127">
        <f>ROUND(I259*H259,2)</f>
        <v>0</v>
      </c>
      <c r="K259" s="128"/>
      <c r="L259" s="30"/>
      <c r="M259" s="129" t="s">
        <v>19</v>
      </c>
      <c r="N259" s="130" t="s">
        <v>50</v>
      </c>
      <c r="P259" s="131">
        <f>O259*H259</f>
        <v>0</v>
      </c>
      <c r="Q259" s="131">
        <v>0</v>
      </c>
      <c r="R259" s="131">
        <f>Q259*H259</f>
        <v>0</v>
      </c>
      <c r="S259" s="131">
        <v>0</v>
      </c>
      <c r="T259" s="132">
        <f>S259*H259</f>
        <v>0</v>
      </c>
      <c r="AR259" s="133" t="s">
        <v>158</v>
      </c>
      <c r="AT259" s="133" t="s">
        <v>133</v>
      </c>
      <c r="AU259" s="133" t="s">
        <v>138</v>
      </c>
      <c r="AY259" s="15" t="s">
        <v>130</v>
      </c>
      <c r="BE259" s="134">
        <f>IF(N259="základní",J259,0)</f>
        <v>0</v>
      </c>
      <c r="BF259" s="134">
        <f>IF(N259="snížená",J259,0)</f>
        <v>0</v>
      </c>
      <c r="BG259" s="134">
        <f>IF(N259="zákl. přenesená",J259,0)</f>
        <v>0</v>
      </c>
      <c r="BH259" s="134">
        <f>IF(N259="sníž. přenesená",J259,0)</f>
        <v>0</v>
      </c>
      <c r="BI259" s="134">
        <f>IF(N259="nulová",J259,0)</f>
        <v>0</v>
      </c>
      <c r="BJ259" s="15" t="s">
        <v>139</v>
      </c>
      <c r="BK259" s="134">
        <f>ROUND(I259*H259,2)</f>
        <v>0</v>
      </c>
      <c r="BL259" s="15" t="s">
        <v>158</v>
      </c>
      <c r="BM259" s="133" t="s">
        <v>464</v>
      </c>
    </row>
    <row r="260" spans="2:65" s="1" customFormat="1" ht="19.5">
      <c r="B260" s="30"/>
      <c r="D260" s="135" t="s">
        <v>141</v>
      </c>
      <c r="F260" s="136" t="s">
        <v>465</v>
      </c>
      <c r="I260" s="137"/>
      <c r="L260" s="30"/>
      <c r="M260" s="138"/>
      <c r="T260" s="51"/>
      <c r="AT260" s="15" t="s">
        <v>141</v>
      </c>
      <c r="AU260" s="15" t="s">
        <v>138</v>
      </c>
    </row>
    <row r="261" spans="2:65" s="1" customFormat="1" ht="11.25">
      <c r="B261" s="30"/>
      <c r="D261" s="139" t="s">
        <v>143</v>
      </c>
      <c r="F261" s="140" t="s">
        <v>466</v>
      </c>
      <c r="I261" s="137"/>
      <c r="L261" s="30"/>
      <c r="M261" s="138"/>
      <c r="T261" s="51"/>
      <c r="AT261" s="15" t="s">
        <v>143</v>
      </c>
      <c r="AU261" s="15" t="s">
        <v>138</v>
      </c>
    </row>
    <row r="262" spans="2:65" s="1" customFormat="1" ht="24.2" customHeight="1">
      <c r="B262" s="30"/>
      <c r="C262" s="121" t="s">
        <v>467</v>
      </c>
      <c r="D262" s="121" t="s">
        <v>133</v>
      </c>
      <c r="E262" s="122" t="s">
        <v>468</v>
      </c>
      <c r="F262" s="123" t="s">
        <v>469</v>
      </c>
      <c r="G262" s="124" t="s">
        <v>164</v>
      </c>
      <c r="H262" s="125">
        <v>1</v>
      </c>
      <c r="I262" s="126"/>
      <c r="J262" s="127">
        <f>ROUND(I262*H262,2)</f>
        <v>0</v>
      </c>
      <c r="K262" s="128"/>
      <c r="L262" s="30"/>
      <c r="M262" s="129" t="s">
        <v>19</v>
      </c>
      <c r="N262" s="130" t="s">
        <v>50</v>
      </c>
      <c r="P262" s="131">
        <f>O262*H262</f>
        <v>0</v>
      </c>
      <c r="Q262" s="131">
        <v>0</v>
      </c>
      <c r="R262" s="131">
        <f>Q262*H262</f>
        <v>0</v>
      </c>
      <c r="S262" s="131">
        <v>0</v>
      </c>
      <c r="T262" s="132">
        <f>S262*H262</f>
        <v>0</v>
      </c>
      <c r="AR262" s="133" t="s">
        <v>158</v>
      </c>
      <c r="AT262" s="133" t="s">
        <v>133</v>
      </c>
      <c r="AU262" s="133" t="s">
        <v>138</v>
      </c>
      <c r="AY262" s="15" t="s">
        <v>130</v>
      </c>
      <c r="BE262" s="134">
        <f>IF(N262="základní",J262,0)</f>
        <v>0</v>
      </c>
      <c r="BF262" s="134">
        <f>IF(N262="snížená",J262,0)</f>
        <v>0</v>
      </c>
      <c r="BG262" s="134">
        <f>IF(N262="zákl. přenesená",J262,0)</f>
        <v>0</v>
      </c>
      <c r="BH262" s="134">
        <f>IF(N262="sníž. přenesená",J262,0)</f>
        <v>0</v>
      </c>
      <c r="BI262" s="134">
        <f>IF(N262="nulová",J262,0)</f>
        <v>0</v>
      </c>
      <c r="BJ262" s="15" t="s">
        <v>139</v>
      </c>
      <c r="BK262" s="134">
        <f>ROUND(I262*H262,2)</f>
        <v>0</v>
      </c>
      <c r="BL262" s="15" t="s">
        <v>158</v>
      </c>
      <c r="BM262" s="133" t="s">
        <v>470</v>
      </c>
    </row>
    <row r="263" spans="2:65" s="1" customFormat="1" ht="29.25">
      <c r="B263" s="30"/>
      <c r="D263" s="135" t="s">
        <v>141</v>
      </c>
      <c r="F263" s="136" t="s">
        <v>471</v>
      </c>
      <c r="I263" s="137"/>
      <c r="L263" s="30"/>
      <c r="M263" s="138"/>
      <c r="T263" s="51"/>
      <c r="AT263" s="15" t="s">
        <v>141</v>
      </c>
      <c r="AU263" s="15" t="s">
        <v>138</v>
      </c>
    </row>
    <row r="264" spans="2:65" s="1" customFormat="1" ht="11.25">
      <c r="B264" s="30"/>
      <c r="D264" s="139" t="s">
        <v>143</v>
      </c>
      <c r="F264" s="140" t="s">
        <v>472</v>
      </c>
      <c r="I264" s="137"/>
      <c r="L264" s="30"/>
      <c r="M264" s="138"/>
      <c r="T264" s="51"/>
      <c r="AT264" s="15" t="s">
        <v>143</v>
      </c>
      <c r="AU264" s="15" t="s">
        <v>138</v>
      </c>
    </row>
    <row r="265" spans="2:65" s="1" customFormat="1" ht="16.5" customHeight="1">
      <c r="B265" s="30"/>
      <c r="C265" s="141" t="s">
        <v>473</v>
      </c>
      <c r="D265" s="141" t="s">
        <v>173</v>
      </c>
      <c r="E265" s="142" t="s">
        <v>474</v>
      </c>
      <c r="F265" s="143" t="s">
        <v>475</v>
      </c>
      <c r="G265" s="144" t="s">
        <v>476</v>
      </c>
      <c r="H265" s="145">
        <v>0.2</v>
      </c>
      <c r="I265" s="146"/>
      <c r="J265" s="147">
        <f>ROUND(I265*H265,2)</f>
        <v>0</v>
      </c>
      <c r="K265" s="148"/>
      <c r="L265" s="149"/>
      <c r="M265" s="150" t="s">
        <v>19</v>
      </c>
      <c r="N265" s="151" t="s">
        <v>50</v>
      </c>
      <c r="P265" s="131">
        <f>O265*H265</f>
        <v>0</v>
      </c>
      <c r="Q265" s="131">
        <v>0.12</v>
      </c>
      <c r="R265" s="131">
        <f>Q265*H265</f>
        <v>2.4E-2</v>
      </c>
      <c r="S265" s="131">
        <v>0</v>
      </c>
      <c r="T265" s="132">
        <f>S265*H265</f>
        <v>0</v>
      </c>
      <c r="AR265" s="133" t="s">
        <v>255</v>
      </c>
      <c r="AT265" s="133" t="s">
        <v>173</v>
      </c>
      <c r="AU265" s="133" t="s">
        <v>138</v>
      </c>
      <c r="AY265" s="15" t="s">
        <v>130</v>
      </c>
      <c r="BE265" s="134">
        <f>IF(N265="základní",J265,0)</f>
        <v>0</v>
      </c>
      <c r="BF265" s="134">
        <f>IF(N265="snížená",J265,0)</f>
        <v>0</v>
      </c>
      <c r="BG265" s="134">
        <f>IF(N265="zákl. přenesená",J265,0)</f>
        <v>0</v>
      </c>
      <c r="BH265" s="134">
        <f>IF(N265="sníž. přenesená",J265,0)</f>
        <v>0</v>
      </c>
      <c r="BI265" s="134">
        <f>IF(N265="nulová",J265,0)</f>
        <v>0</v>
      </c>
      <c r="BJ265" s="15" t="s">
        <v>139</v>
      </c>
      <c r="BK265" s="134">
        <f>ROUND(I265*H265,2)</f>
        <v>0</v>
      </c>
      <c r="BL265" s="15" t="s">
        <v>158</v>
      </c>
      <c r="BM265" s="133" t="s">
        <v>477</v>
      </c>
    </row>
    <row r="266" spans="2:65" s="1" customFormat="1" ht="11.25">
      <c r="B266" s="30"/>
      <c r="D266" s="135" t="s">
        <v>141</v>
      </c>
      <c r="F266" s="136" t="s">
        <v>475</v>
      </c>
      <c r="I266" s="137"/>
      <c r="L266" s="30"/>
      <c r="M266" s="138"/>
      <c r="T266" s="51"/>
      <c r="AT266" s="15" t="s">
        <v>141</v>
      </c>
      <c r="AU266" s="15" t="s">
        <v>138</v>
      </c>
    </row>
    <row r="267" spans="2:65" s="1" customFormat="1" ht="16.5" customHeight="1">
      <c r="B267" s="30"/>
      <c r="C267" s="141" t="s">
        <v>478</v>
      </c>
      <c r="D267" s="141" t="s">
        <v>173</v>
      </c>
      <c r="E267" s="142" t="s">
        <v>479</v>
      </c>
      <c r="F267" s="143" t="s">
        <v>480</v>
      </c>
      <c r="G267" s="144" t="s">
        <v>476</v>
      </c>
      <c r="H267" s="145">
        <v>0.2</v>
      </c>
      <c r="I267" s="146"/>
      <c r="J267" s="147">
        <f>ROUND(I267*H267,2)</f>
        <v>0</v>
      </c>
      <c r="K267" s="148"/>
      <c r="L267" s="149"/>
      <c r="M267" s="150" t="s">
        <v>19</v>
      </c>
      <c r="N267" s="151" t="s">
        <v>50</v>
      </c>
      <c r="P267" s="131">
        <f>O267*H267</f>
        <v>0</v>
      </c>
      <c r="Q267" s="131">
        <v>0.17</v>
      </c>
      <c r="R267" s="131">
        <f>Q267*H267</f>
        <v>3.4000000000000002E-2</v>
      </c>
      <c r="S267" s="131">
        <v>0</v>
      </c>
      <c r="T267" s="132">
        <f>S267*H267</f>
        <v>0</v>
      </c>
      <c r="AR267" s="133" t="s">
        <v>255</v>
      </c>
      <c r="AT267" s="133" t="s">
        <v>173</v>
      </c>
      <c r="AU267" s="133" t="s">
        <v>138</v>
      </c>
      <c r="AY267" s="15" t="s">
        <v>130</v>
      </c>
      <c r="BE267" s="134">
        <f>IF(N267="základní",J267,0)</f>
        <v>0</v>
      </c>
      <c r="BF267" s="134">
        <f>IF(N267="snížená",J267,0)</f>
        <v>0</v>
      </c>
      <c r="BG267" s="134">
        <f>IF(N267="zákl. přenesená",J267,0)</f>
        <v>0</v>
      </c>
      <c r="BH267" s="134">
        <f>IF(N267="sníž. přenesená",J267,0)</f>
        <v>0</v>
      </c>
      <c r="BI267" s="134">
        <f>IF(N267="nulová",J267,0)</f>
        <v>0</v>
      </c>
      <c r="BJ267" s="15" t="s">
        <v>139</v>
      </c>
      <c r="BK267" s="134">
        <f>ROUND(I267*H267,2)</f>
        <v>0</v>
      </c>
      <c r="BL267" s="15" t="s">
        <v>158</v>
      </c>
      <c r="BM267" s="133" t="s">
        <v>481</v>
      </c>
    </row>
    <row r="268" spans="2:65" s="1" customFormat="1" ht="11.25">
      <c r="B268" s="30"/>
      <c r="D268" s="135" t="s">
        <v>141</v>
      </c>
      <c r="F268" s="136" t="s">
        <v>480</v>
      </c>
      <c r="I268" s="137"/>
      <c r="L268" s="30"/>
      <c r="M268" s="138"/>
      <c r="T268" s="51"/>
      <c r="AT268" s="15" t="s">
        <v>141</v>
      </c>
      <c r="AU268" s="15" t="s">
        <v>138</v>
      </c>
    </row>
    <row r="269" spans="2:65" s="1" customFormat="1" ht="16.5" customHeight="1">
      <c r="B269" s="30"/>
      <c r="C269" s="141" t="s">
        <v>482</v>
      </c>
      <c r="D269" s="141" t="s">
        <v>173</v>
      </c>
      <c r="E269" s="142" t="s">
        <v>483</v>
      </c>
      <c r="F269" s="143" t="s">
        <v>484</v>
      </c>
      <c r="G269" s="144" t="s">
        <v>476</v>
      </c>
      <c r="H269" s="145">
        <v>0.05</v>
      </c>
      <c r="I269" s="146"/>
      <c r="J269" s="147">
        <f>ROUND(I269*H269,2)</f>
        <v>0</v>
      </c>
      <c r="K269" s="148"/>
      <c r="L269" s="149"/>
      <c r="M269" s="150" t="s">
        <v>19</v>
      </c>
      <c r="N269" s="151" t="s">
        <v>50</v>
      </c>
      <c r="P269" s="131">
        <f>O269*H269</f>
        <v>0</v>
      </c>
      <c r="Q269" s="131">
        <v>0.25</v>
      </c>
      <c r="R269" s="131">
        <f>Q269*H269</f>
        <v>1.2500000000000001E-2</v>
      </c>
      <c r="S269" s="131">
        <v>0</v>
      </c>
      <c r="T269" s="132">
        <f>S269*H269</f>
        <v>0</v>
      </c>
      <c r="AR269" s="133" t="s">
        <v>255</v>
      </c>
      <c r="AT269" s="133" t="s">
        <v>173</v>
      </c>
      <c r="AU269" s="133" t="s">
        <v>138</v>
      </c>
      <c r="AY269" s="15" t="s">
        <v>130</v>
      </c>
      <c r="BE269" s="134">
        <f>IF(N269="základní",J269,0)</f>
        <v>0</v>
      </c>
      <c r="BF269" s="134">
        <f>IF(N269="snížená",J269,0)</f>
        <v>0</v>
      </c>
      <c r="BG269" s="134">
        <f>IF(N269="zákl. přenesená",J269,0)</f>
        <v>0</v>
      </c>
      <c r="BH269" s="134">
        <f>IF(N269="sníž. přenesená",J269,0)</f>
        <v>0</v>
      </c>
      <c r="BI269" s="134">
        <f>IF(N269="nulová",J269,0)</f>
        <v>0</v>
      </c>
      <c r="BJ269" s="15" t="s">
        <v>139</v>
      </c>
      <c r="BK269" s="134">
        <f>ROUND(I269*H269,2)</f>
        <v>0</v>
      </c>
      <c r="BL269" s="15" t="s">
        <v>158</v>
      </c>
      <c r="BM269" s="133" t="s">
        <v>485</v>
      </c>
    </row>
    <row r="270" spans="2:65" s="1" customFormat="1" ht="11.25">
      <c r="B270" s="30"/>
      <c r="D270" s="135" t="s">
        <v>141</v>
      </c>
      <c r="F270" s="136" t="s">
        <v>484</v>
      </c>
      <c r="I270" s="137"/>
      <c r="L270" s="30"/>
      <c r="M270" s="138"/>
      <c r="T270" s="51"/>
      <c r="AT270" s="15" t="s">
        <v>141</v>
      </c>
      <c r="AU270" s="15" t="s">
        <v>138</v>
      </c>
    </row>
    <row r="271" spans="2:65" s="1" customFormat="1" ht="21.75" customHeight="1">
      <c r="B271" s="30"/>
      <c r="C271" s="141" t="s">
        <v>486</v>
      </c>
      <c r="D271" s="141" t="s">
        <v>173</v>
      </c>
      <c r="E271" s="142" t="s">
        <v>487</v>
      </c>
      <c r="F271" s="143" t="s">
        <v>488</v>
      </c>
      <c r="G271" s="144" t="s">
        <v>164</v>
      </c>
      <c r="H271" s="145">
        <v>20</v>
      </c>
      <c r="I271" s="146"/>
      <c r="J271" s="147">
        <f>ROUND(I271*H271,2)</f>
        <v>0</v>
      </c>
      <c r="K271" s="148"/>
      <c r="L271" s="149"/>
      <c r="M271" s="150" t="s">
        <v>19</v>
      </c>
      <c r="N271" s="151" t="s">
        <v>50</v>
      </c>
      <c r="P271" s="131">
        <f>O271*H271</f>
        <v>0</v>
      </c>
      <c r="Q271" s="131">
        <v>4.0000000000000003E-5</v>
      </c>
      <c r="R271" s="131">
        <f>Q271*H271</f>
        <v>8.0000000000000004E-4</v>
      </c>
      <c r="S271" s="131">
        <v>0</v>
      </c>
      <c r="T271" s="132">
        <f>S271*H271</f>
        <v>0</v>
      </c>
      <c r="AR271" s="133" t="s">
        <v>255</v>
      </c>
      <c r="AT271" s="133" t="s">
        <v>173</v>
      </c>
      <c r="AU271" s="133" t="s">
        <v>138</v>
      </c>
      <c r="AY271" s="15" t="s">
        <v>130</v>
      </c>
      <c r="BE271" s="134">
        <f>IF(N271="základní",J271,0)</f>
        <v>0</v>
      </c>
      <c r="BF271" s="134">
        <f>IF(N271="snížená",J271,0)</f>
        <v>0</v>
      </c>
      <c r="BG271" s="134">
        <f>IF(N271="zákl. přenesená",J271,0)</f>
        <v>0</v>
      </c>
      <c r="BH271" s="134">
        <f>IF(N271="sníž. přenesená",J271,0)</f>
        <v>0</v>
      </c>
      <c r="BI271" s="134">
        <f>IF(N271="nulová",J271,0)</f>
        <v>0</v>
      </c>
      <c r="BJ271" s="15" t="s">
        <v>139</v>
      </c>
      <c r="BK271" s="134">
        <f>ROUND(I271*H271,2)</f>
        <v>0</v>
      </c>
      <c r="BL271" s="15" t="s">
        <v>158</v>
      </c>
      <c r="BM271" s="133" t="s">
        <v>489</v>
      </c>
    </row>
    <row r="272" spans="2:65" s="1" customFormat="1" ht="11.25">
      <c r="B272" s="30"/>
      <c r="D272" s="135" t="s">
        <v>141</v>
      </c>
      <c r="F272" s="136" t="s">
        <v>488</v>
      </c>
      <c r="I272" s="137"/>
      <c r="L272" s="30"/>
      <c r="M272" s="138"/>
      <c r="T272" s="51"/>
      <c r="AT272" s="15" t="s">
        <v>141</v>
      </c>
      <c r="AU272" s="15" t="s">
        <v>138</v>
      </c>
    </row>
    <row r="273" spans="2:65" s="1" customFormat="1" ht="16.5" customHeight="1">
      <c r="B273" s="30"/>
      <c r="C273" s="141" t="s">
        <v>490</v>
      </c>
      <c r="D273" s="141" t="s">
        <v>173</v>
      </c>
      <c r="E273" s="142" t="s">
        <v>491</v>
      </c>
      <c r="F273" s="143" t="s">
        <v>492</v>
      </c>
      <c r="G273" s="144" t="s">
        <v>164</v>
      </c>
      <c r="H273" s="145">
        <v>1</v>
      </c>
      <c r="I273" s="146"/>
      <c r="J273" s="147">
        <f>ROUND(I273*H273,2)</f>
        <v>0</v>
      </c>
      <c r="K273" s="148"/>
      <c r="L273" s="149"/>
      <c r="M273" s="150" t="s">
        <v>19</v>
      </c>
      <c r="N273" s="151" t="s">
        <v>50</v>
      </c>
      <c r="P273" s="131">
        <f>O273*H273</f>
        <v>0</v>
      </c>
      <c r="Q273" s="131">
        <v>1.0000000000000001E-5</v>
      </c>
      <c r="R273" s="131">
        <f>Q273*H273</f>
        <v>1.0000000000000001E-5</v>
      </c>
      <c r="S273" s="131">
        <v>0</v>
      </c>
      <c r="T273" s="132">
        <f>S273*H273</f>
        <v>0</v>
      </c>
      <c r="AR273" s="133" t="s">
        <v>255</v>
      </c>
      <c r="AT273" s="133" t="s">
        <v>173</v>
      </c>
      <c r="AU273" s="133" t="s">
        <v>138</v>
      </c>
      <c r="AY273" s="15" t="s">
        <v>130</v>
      </c>
      <c r="BE273" s="134">
        <f>IF(N273="základní",J273,0)</f>
        <v>0</v>
      </c>
      <c r="BF273" s="134">
        <f>IF(N273="snížená",J273,0)</f>
        <v>0</v>
      </c>
      <c r="BG273" s="134">
        <f>IF(N273="zákl. přenesená",J273,0)</f>
        <v>0</v>
      </c>
      <c r="BH273" s="134">
        <f>IF(N273="sníž. přenesená",J273,0)</f>
        <v>0</v>
      </c>
      <c r="BI273" s="134">
        <f>IF(N273="nulová",J273,0)</f>
        <v>0</v>
      </c>
      <c r="BJ273" s="15" t="s">
        <v>139</v>
      </c>
      <c r="BK273" s="134">
        <f>ROUND(I273*H273,2)</f>
        <v>0</v>
      </c>
      <c r="BL273" s="15" t="s">
        <v>158</v>
      </c>
      <c r="BM273" s="133" t="s">
        <v>493</v>
      </c>
    </row>
    <row r="274" spans="2:65" s="1" customFormat="1" ht="11.25">
      <c r="B274" s="30"/>
      <c r="D274" s="135" t="s">
        <v>141</v>
      </c>
      <c r="F274" s="136" t="s">
        <v>492</v>
      </c>
      <c r="I274" s="137"/>
      <c r="L274" s="30"/>
      <c r="M274" s="138"/>
      <c r="T274" s="51"/>
      <c r="AT274" s="15" t="s">
        <v>141</v>
      </c>
      <c r="AU274" s="15" t="s">
        <v>138</v>
      </c>
    </row>
    <row r="275" spans="2:65" s="1" customFormat="1" ht="21.75" customHeight="1">
      <c r="B275" s="30"/>
      <c r="C275" s="141" t="s">
        <v>494</v>
      </c>
      <c r="D275" s="141" t="s">
        <v>173</v>
      </c>
      <c r="E275" s="142" t="s">
        <v>495</v>
      </c>
      <c r="F275" s="143" t="s">
        <v>496</v>
      </c>
      <c r="G275" s="144" t="s">
        <v>164</v>
      </c>
      <c r="H275" s="145">
        <v>20</v>
      </c>
      <c r="I275" s="146"/>
      <c r="J275" s="147">
        <f>ROUND(I275*H275,2)</f>
        <v>0</v>
      </c>
      <c r="K275" s="148"/>
      <c r="L275" s="149"/>
      <c r="M275" s="150" t="s">
        <v>19</v>
      </c>
      <c r="N275" s="151" t="s">
        <v>50</v>
      </c>
      <c r="P275" s="131">
        <f>O275*H275</f>
        <v>0</v>
      </c>
      <c r="Q275" s="131">
        <v>2.0000000000000002E-5</v>
      </c>
      <c r="R275" s="131">
        <f>Q275*H275</f>
        <v>4.0000000000000002E-4</v>
      </c>
      <c r="S275" s="131">
        <v>0</v>
      </c>
      <c r="T275" s="132">
        <f>S275*H275</f>
        <v>0</v>
      </c>
      <c r="AR275" s="133" t="s">
        <v>255</v>
      </c>
      <c r="AT275" s="133" t="s">
        <v>173</v>
      </c>
      <c r="AU275" s="133" t="s">
        <v>138</v>
      </c>
      <c r="AY275" s="15" t="s">
        <v>130</v>
      </c>
      <c r="BE275" s="134">
        <f>IF(N275="základní",J275,0)</f>
        <v>0</v>
      </c>
      <c r="BF275" s="134">
        <f>IF(N275="snížená",J275,0)</f>
        <v>0</v>
      </c>
      <c r="BG275" s="134">
        <f>IF(N275="zákl. přenesená",J275,0)</f>
        <v>0</v>
      </c>
      <c r="BH275" s="134">
        <f>IF(N275="sníž. přenesená",J275,0)</f>
        <v>0</v>
      </c>
      <c r="BI275" s="134">
        <f>IF(N275="nulová",J275,0)</f>
        <v>0</v>
      </c>
      <c r="BJ275" s="15" t="s">
        <v>139</v>
      </c>
      <c r="BK275" s="134">
        <f>ROUND(I275*H275,2)</f>
        <v>0</v>
      </c>
      <c r="BL275" s="15" t="s">
        <v>158</v>
      </c>
      <c r="BM275" s="133" t="s">
        <v>497</v>
      </c>
    </row>
    <row r="276" spans="2:65" s="1" customFormat="1" ht="11.25">
      <c r="B276" s="30"/>
      <c r="D276" s="135" t="s">
        <v>141</v>
      </c>
      <c r="F276" s="136" t="s">
        <v>496</v>
      </c>
      <c r="I276" s="137"/>
      <c r="L276" s="30"/>
      <c r="M276" s="138"/>
      <c r="T276" s="51"/>
      <c r="AT276" s="15" t="s">
        <v>141</v>
      </c>
      <c r="AU276" s="15" t="s">
        <v>138</v>
      </c>
    </row>
    <row r="277" spans="2:65" s="1" customFormat="1" ht="16.5" customHeight="1">
      <c r="B277" s="30"/>
      <c r="C277" s="141" t="s">
        <v>498</v>
      </c>
      <c r="D277" s="141" t="s">
        <v>173</v>
      </c>
      <c r="E277" s="142" t="s">
        <v>499</v>
      </c>
      <c r="F277" s="143" t="s">
        <v>500</v>
      </c>
      <c r="G277" s="144" t="s">
        <v>164</v>
      </c>
      <c r="H277" s="145">
        <v>8</v>
      </c>
      <c r="I277" s="146"/>
      <c r="J277" s="147">
        <f>ROUND(I277*H277,2)</f>
        <v>0</v>
      </c>
      <c r="K277" s="148"/>
      <c r="L277" s="149"/>
      <c r="M277" s="150" t="s">
        <v>19</v>
      </c>
      <c r="N277" s="151" t="s">
        <v>50</v>
      </c>
      <c r="P277" s="131">
        <f>O277*H277</f>
        <v>0</v>
      </c>
      <c r="Q277" s="131">
        <v>4.0000000000000002E-4</v>
      </c>
      <c r="R277" s="131">
        <f>Q277*H277</f>
        <v>3.2000000000000002E-3</v>
      </c>
      <c r="S277" s="131">
        <v>0</v>
      </c>
      <c r="T277" s="132">
        <f>S277*H277</f>
        <v>0</v>
      </c>
      <c r="AR277" s="133" t="s">
        <v>255</v>
      </c>
      <c r="AT277" s="133" t="s">
        <v>173</v>
      </c>
      <c r="AU277" s="133" t="s">
        <v>138</v>
      </c>
      <c r="AY277" s="15" t="s">
        <v>130</v>
      </c>
      <c r="BE277" s="134">
        <f>IF(N277="základní",J277,0)</f>
        <v>0</v>
      </c>
      <c r="BF277" s="134">
        <f>IF(N277="snížená",J277,0)</f>
        <v>0</v>
      </c>
      <c r="BG277" s="134">
        <f>IF(N277="zákl. přenesená",J277,0)</f>
        <v>0</v>
      </c>
      <c r="BH277" s="134">
        <f>IF(N277="sníž. přenesená",J277,0)</f>
        <v>0</v>
      </c>
      <c r="BI277" s="134">
        <f>IF(N277="nulová",J277,0)</f>
        <v>0</v>
      </c>
      <c r="BJ277" s="15" t="s">
        <v>139</v>
      </c>
      <c r="BK277" s="134">
        <f>ROUND(I277*H277,2)</f>
        <v>0</v>
      </c>
      <c r="BL277" s="15" t="s">
        <v>158</v>
      </c>
      <c r="BM277" s="133" t="s">
        <v>501</v>
      </c>
    </row>
    <row r="278" spans="2:65" s="1" customFormat="1" ht="11.25">
      <c r="B278" s="30"/>
      <c r="D278" s="135" t="s">
        <v>141</v>
      </c>
      <c r="F278" s="136" t="s">
        <v>500</v>
      </c>
      <c r="I278" s="137"/>
      <c r="L278" s="30"/>
      <c r="M278" s="138"/>
      <c r="T278" s="51"/>
      <c r="AT278" s="15" t="s">
        <v>141</v>
      </c>
      <c r="AU278" s="15" t="s">
        <v>138</v>
      </c>
    </row>
    <row r="279" spans="2:65" s="1" customFormat="1" ht="16.5" customHeight="1">
      <c r="B279" s="30"/>
      <c r="C279" s="141" t="s">
        <v>502</v>
      </c>
      <c r="D279" s="141" t="s">
        <v>173</v>
      </c>
      <c r="E279" s="142" t="s">
        <v>503</v>
      </c>
      <c r="F279" s="143" t="s">
        <v>504</v>
      </c>
      <c r="G279" s="144" t="s">
        <v>164</v>
      </c>
      <c r="H279" s="145">
        <v>4</v>
      </c>
      <c r="I279" s="146"/>
      <c r="J279" s="147">
        <f>ROUND(I279*H279,2)</f>
        <v>0</v>
      </c>
      <c r="K279" s="148"/>
      <c r="L279" s="149"/>
      <c r="M279" s="150" t="s">
        <v>19</v>
      </c>
      <c r="N279" s="151" t="s">
        <v>50</v>
      </c>
      <c r="P279" s="131">
        <f>O279*H279</f>
        <v>0</v>
      </c>
      <c r="Q279" s="131">
        <v>4.0000000000000002E-4</v>
      </c>
      <c r="R279" s="131">
        <f>Q279*H279</f>
        <v>1.6000000000000001E-3</v>
      </c>
      <c r="S279" s="131">
        <v>0</v>
      </c>
      <c r="T279" s="132">
        <f>S279*H279</f>
        <v>0</v>
      </c>
      <c r="AR279" s="133" t="s">
        <v>255</v>
      </c>
      <c r="AT279" s="133" t="s">
        <v>173</v>
      </c>
      <c r="AU279" s="133" t="s">
        <v>138</v>
      </c>
      <c r="AY279" s="15" t="s">
        <v>130</v>
      </c>
      <c r="BE279" s="134">
        <f>IF(N279="základní",J279,0)</f>
        <v>0</v>
      </c>
      <c r="BF279" s="134">
        <f>IF(N279="snížená",J279,0)</f>
        <v>0</v>
      </c>
      <c r="BG279" s="134">
        <f>IF(N279="zákl. přenesená",J279,0)</f>
        <v>0</v>
      </c>
      <c r="BH279" s="134">
        <f>IF(N279="sníž. přenesená",J279,0)</f>
        <v>0</v>
      </c>
      <c r="BI279" s="134">
        <f>IF(N279="nulová",J279,0)</f>
        <v>0</v>
      </c>
      <c r="BJ279" s="15" t="s">
        <v>139</v>
      </c>
      <c r="BK279" s="134">
        <f>ROUND(I279*H279,2)</f>
        <v>0</v>
      </c>
      <c r="BL279" s="15" t="s">
        <v>158</v>
      </c>
      <c r="BM279" s="133" t="s">
        <v>505</v>
      </c>
    </row>
    <row r="280" spans="2:65" s="1" customFormat="1" ht="11.25">
      <c r="B280" s="30"/>
      <c r="D280" s="135" t="s">
        <v>141</v>
      </c>
      <c r="F280" s="136" t="s">
        <v>504</v>
      </c>
      <c r="I280" s="137"/>
      <c r="L280" s="30"/>
      <c r="M280" s="138"/>
      <c r="T280" s="51"/>
      <c r="AT280" s="15" t="s">
        <v>141</v>
      </c>
      <c r="AU280" s="15" t="s">
        <v>138</v>
      </c>
    </row>
    <row r="281" spans="2:65" s="1" customFormat="1" ht="16.5" customHeight="1">
      <c r="B281" s="30"/>
      <c r="C281" s="141" t="s">
        <v>506</v>
      </c>
      <c r="D281" s="141" t="s">
        <v>173</v>
      </c>
      <c r="E281" s="142" t="s">
        <v>507</v>
      </c>
      <c r="F281" s="143" t="s">
        <v>508</v>
      </c>
      <c r="G281" s="144" t="s">
        <v>164</v>
      </c>
      <c r="H281" s="145">
        <v>1</v>
      </c>
      <c r="I281" s="146"/>
      <c r="J281" s="147">
        <f>ROUND(I281*H281,2)</f>
        <v>0</v>
      </c>
      <c r="K281" s="148"/>
      <c r="L281" s="149"/>
      <c r="M281" s="150" t="s">
        <v>19</v>
      </c>
      <c r="N281" s="151" t="s">
        <v>50</v>
      </c>
      <c r="P281" s="131">
        <f>O281*H281</f>
        <v>0</v>
      </c>
      <c r="Q281" s="131">
        <v>8.0000000000000007E-5</v>
      </c>
      <c r="R281" s="131">
        <f>Q281*H281</f>
        <v>8.0000000000000007E-5</v>
      </c>
      <c r="S281" s="131">
        <v>0</v>
      </c>
      <c r="T281" s="132">
        <f>S281*H281</f>
        <v>0</v>
      </c>
      <c r="AR281" s="133" t="s">
        <v>255</v>
      </c>
      <c r="AT281" s="133" t="s">
        <v>173</v>
      </c>
      <c r="AU281" s="133" t="s">
        <v>138</v>
      </c>
      <c r="AY281" s="15" t="s">
        <v>130</v>
      </c>
      <c r="BE281" s="134">
        <f>IF(N281="základní",J281,0)</f>
        <v>0</v>
      </c>
      <c r="BF281" s="134">
        <f>IF(N281="snížená",J281,0)</f>
        <v>0</v>
      </c>
      <c r="BG281" s="134">
        <f>IF(N281="zákl. přenesená",J281,0)</f>
        <v>0</v>
      </c>
      <c r="BH281" s="134">
        <f>IF(N281="sníž. přenesená",J281,0)</f>
        <v>0</v>
      </c>
      <c r="BI281" s="134">
        <f>IF(N281="nulová",J281,0)</f>
        <v>0</v>
      </c>
      <c r="BJ281" s="15" t="s">
        <v>139</v>
      </c>
      <c r="BK281" s="134">
        <f>ROUND(I281*H281,2)</f>
        <v>0</v>
      </c>
      <c r="BL281" s="15" t="s">
        <v>158</v>
      </c>
      <c r="BM281" s="133" t="s">
        <v>509</v>
      </c>
    </row>
    <row r="282" spans="2:65" s="1" customFormat="1" ht="11.25">
      <c r="B282" s="30"/>
      <c r="D282" s="135" t="s">
        <v>141</v>
      </c>
      <c r="F282" s="136" t="s">
        <v>508</v>
      </c>
      <c r="I282" s="137"/>
      <c r="L282" s="30"/>
      <c r="M282" s="138"/>
      <c r="T282" s="51"/>
      <c r="AT282" s="15" t="s">
        <v>141</v>
      </c>
      <c r="AU282" s="15" t="s">
        <v>138</v>
      </c>
    </row>
    <row r="283" spans="2:65" s="1" customFormat="1" ht="16.5" customHeight="1">
      <c r="B283" s="30"/>
      <c r="C283" s="141" t="s">
        <v>510</v>
      </c>
      <c r="D283" s="141" t="s">
        <v>173</v>
      </c>
      <c r="E283" s="142" t="s">
        <v>511</v>
      </c>
      <c r="F283" s="143" t="s">
        <v>512</v>
      </c>
      <c r="G283" s="144" t="s">
        <v>164</v>
      </c>
      <c r="H283" s="145">
        <v>1</v>
      </c>
      <c r="I283" s="146"/>
      <c r="J283" s="147">
        <f>ROUND(I283*H283,2)</f>
        <v>0</v>
      </c>
      <c r="K283" s="148"/>
      <c r="L283" s="149"/>
      <c r="M283" s="150" t="s">
        <v>19</v>
      </c>
      <c r="N283" s="151" t="s">
        <v>50</v>
      </c>
      <c r="P283" s="131">
        <f>O283*H283</f>
        <v>0</v>
      </c>
      <c r="Q283" s="131">
        <v>6.9999999999999994E-5</v>
      </c>
      <c r="R283" s="131">
        <f>Q283*H283</f>
        <v>6.9999999999999994E-5</v>
      </c>
      <c r="S283" s="131">
        <v>0</v>
      </c>
      <c r="T283" s="132">
        <f>S283*H283</f>
        <v>0</v>
      </c>
      <c r="AR283" s="133" t="s">
        <v>255</v>
      </c>
      <c r="AT283" s="133" t="s">
        <v>173</v>
      </c>
      <c r="AU283" s="133" t="s">
        <v>138</v>
      </c>
      <c r="AY283" s="15" t="s">
        <v>130</v>
      </c>
      <c r="BE283" s="134">
        <f>IF(N283="základní",J283,0)</f>
        <v>0</v>
      </c>
      <c r="BF283" s="134">
        <f>IF(N283="snížená",J283,0)</f>
        <v>0</v>
      </c>
      <c r="BG283" s="134">
        <f>IF(N283="zákl. přenesená",J283,0)</f>
        <v>0</v>
      </c>
      <c r="BH283" s="134">
        <f>IF(N283="sníž. přenesená",J283,0)</f>
        <v>0</v>
      </c>
      <c r="BI283" s="134">
        <f>IF(N283="nulová",J283,0)</f>
        <v>0</v>
      </c>
      <c r="BJ283" s="15" t="s">
        <v>139</v>
      </c>
      <c r="BK283" s="134">
        <f>ROUND(I283*H283,2)</f>
        <v>0</v>
      </c>
      <c r="BL283" s="15" t="s">
        <v>158</v>
      </c>
      <c r="BM283" s="133" t="s">
        <v>513</v>
      </c>
    </row>
    <row r="284" spans="2:65" s="1" customFormat="1" ht="11.25">
      <c r="B284" s="30"/>
      <c r="D284" s="135" t="s">
        <v>141</v>
      </c>
      <c r="F284" s="136" t="s">
        <v>512</v>
      </c>
      <c r="I284" s="137"/>
      <c r="L284" s="30"/>
      <c r="M284" s="138"/>
      <c r="T284" s="51"/>
      <c r="AT284" s="15" t="s">
        <v>141</v>
      </c>
      <c r="AU284" s="15" t="s">
        <v>138</v>
      </c>
    </row>
    <row r="285" spans="2:65" s="1" customFormat="1" ht="33" customHeight="1">
      <c r="B285" s="30"/>
      <c r="C285" s="141" t="s">
        <v>514</v>
      </c>
      <c r="D285" s="141" t="s">
        <v>173</v>
      </c>
      <c r="E285" s="142" t="s">
        <v>515</v>
      </c>
      <c r="F285" s="143" t="s">
        <v>516</v>
      </c>
      <c r="G285" s="144" t="s">
        <v>164</v>
      </c>
      <c r="H285" s="145">
        <v>1</v>
      </c>
      <c r="I285" s="146"/>
      <c r="J285" s="147">
        <f>ROUND(I285*H285,2)</f>
        <v>0</v>
      </c>
      <c r="K285" s="148"/>
      <c r="L285" s="149"/>
      <c r="M285" s="150" t="s">
        <v>19</v>
      </c>
      <c r="N285" s="151" t="s">
        <v>50</v>
      </c>
      <c r="P285" s="131">
        <f>O285*H285</f>
        <v>0</v>
      </c>
      <c r="Q285" s="131">
        <v>4.8000000000000001E-4</v>
      </c>
      <c r="R285" s="131">
        <f>Q285*H285</f>
        <v>4.8000000000000001E-4</v>
      </c>
      <c r="S285" s="131">
        <v>0</v>
      </c>
      <c r="T285" s="132">
        <f>S285*H285</f>
        <v>0</v>
      </c>
      <c r="AR285" s="133" t="s">
        <v>255</v>
      </c>
      <c r="AT285" s="133" t="s">
        <v>173</v>
      </c>
      <c r="AU285" s="133" t="s">
        <v>138</v>
      </c>
      <c r="AY285" s="15" t="s">
        <v>130</v>
      </c>
      <c r="BE285" s="134">
        <f>IF(N285="základní",J285,0)</f>
        <v>0</v>
      </c>
      <c r="BF285" s="134">
        <f>IF(N285="snížená",J285,0)</f>
        <v>0</v>
      </c>
      <c r="BG285" s="134">
        <f>IF(N285="zákl. přenesená",J285,0)</f>
        <v>0</v>
      </c>
      <c r="BH285" s="134">
        <f>IF(N285="sníž. přenesená",J285,0)</f>
        <v>0</v>
      </c>
      <c r="BI285" s="134">
        <f>IF(N285="nulová",J285,0)</f>
        <v>0</v>
      </c>
      <c r="BJ285" s="15" t="s">
        <v>139</v>
      </c>
      <c r="BK285" s="134">
        <f>ROUND(I285*H285,2)</f>
        <v>0</v>
      </c>
      <c r="BL285" s="15" t="s">
        <v>158</v>
      </c>
      <c r="BM285" s="133" t="s">
        <v>517</v>
      </c>
    </row>
    <row r="286" spans="2:65" s="1" customFormat="1" ht="19.5">
      <c r="B286" s="30"/>
      <c r="D286" s="135" t="s">
        <v>141</v>
      </c>
      <c r="F286" s="136" t="s">
        <v>516</v>
      </c>
      <c r="I286" s="137"/>
      <c r="L286" s="30"/>
      <c r="M286" s="138"/>
      <c r="T286" s="51"/>
      <c r="AT286" s="15" t="s">
        <v>141</v>
      </c>
      <c r="AU286" s="15" t="s">
        <v>138</v>
      </c>
    </row>
    <row r="287" spans="2:65" s="1" customFormat="1" ht="16.5" customHeight="1">
      <c r="B287" s="30"/>
      <c r="C287" s="141" t="s">
        <v>518</v>
      </c>
      <c r="D287" s="141" t="s">
        <v>173</v>
      </c>
      <c r="E287" s="142" t="s">
        <v>519</v>
      </c>
      <c r="F287" s="143" t="s">
        <v>520</v>
      </c>
      <c r="G287" s="144" t="s">
        <v>164</v>
      </c>
      <c r="H287" s="145">
        <v>12</v>
      </c>
      <c r="I287" s="146"/>
      <c r="J287" s="147">
        <f>ROUND(I287*H287,2)</f>
        <v>0</v>
      </c>
      <c r="K287" s="148"/>
      <c r="L287" s="149"/>
      <c r="M287" s="150" t="s">
        <v>19</v>
      </c>
      <c r="N287" s="151" t="s">
        <v>50</v>
      </c>
      <c r="P287" s="131">
        <f>O287*H287</f>
        <v>0</v>
      </c>
      <c r="Q287" s="131">
        <v>2.0000000000000001E-4</v>
      </c>
      <c r="R287" s="131">
        <f>Q287*H287</f>
        <v>2.4000000000000002E-3</v>
      </c>
      <c r="S287" s="131">
        <v>0</v>
      </c>
      <c r="T287" s="132">
        <f>S287*H287</f>
        <v>0</v>
      </c>
      <c r="AR287" s="133" t="s">
        <v>255</v>
      </c>
      <c r="AT287" s="133" t="s">
        <v>173</v>
      </c>
      <c r="AU287" s="133" t="s">
        <v>138</v>
      </c>
      <c r="AY287" s="15" t="s">
        <v>130</v>
      </c>
      <c r="BE287" s="134">
        <f>IF(N287="základní",J287,0)</f>
        <v>0</v>
      </c>
      <c r="BF287" s="134">
        <f>IF(N287="snížená",J287,0)</f>
        <v>0</v>
      </c>
      <c r="BG287" s="134">
        <f>IF(N287="zákl. přenesená",J287,0)</f>
        <v>0</v>
      </c>
      <c r="BH287" s="134">
        <f>IF(N287="sníž. přenesená",J287,0)</f>
        <v>0</v>
      </c>
      <c r="BI287" s="134">
        <f>IF(N287="nulová",J287,0)</f>
        <v>0</v>
      </c>
      <c r="BJ287" s="15" t="s">
        <v>139</v>
      </c>
      <c r="BK287" s="134">
        <f>ROUND(I287*H287,2)</f>
        <v>0</v>
      </c>
      <c r="BL287" s="15" t="s">
        <v>158</v>
      </c>
      <c r="BM287" s="133" t="s">
        <v>521</v>
      </c>
    </row>
    <row r="288" spans="2:65" s="1" customFormat="1" ht="11.25">
      <c r="B288" s="30"/>
      <c r="D288" s="135" t="s">
        <v>141</v>
      </c>
      <c r="F288" s="136" t="s">
        <v>522</v>
      </c>
      <c r="I288" s="137"/>
      <c r="L288" s="30"/>
      <c r="M288" s="138"/>
      <c r="T288" s="51"/>
      <c r="AT288" s="15" t="s">
        <v>141</v>
      </c>
      <c r="AU288" s="15" t="s">
        <v>138</v>
      </c>
    </row>
    <row r="289" spans="2:65" s="1" customFormat="1" ht="24.2" customHeight="1">
      <c r="B289" s="30"/>
      <c r="C289" s="141" t="s">
        <v>523</v>
      </c>
      <c r="D289" s="141" t="s">
        <v>173</v>
      </c>
      <c r="E289" s="142" t="s">
        <v>524</v>
      </c>
      <c r="F289" s="143" t="s">
        <v>525</v>
      </c>
      <c r="G289" s="144" t="s">
        <v>164</v>
      </c>
      <c r="H289" s="145">
        <v>10</v>
      </c>
      <c r="I289" s="146"/>
      <c r="J289" s="147">
        <f>ROUND(I289*H289,2)</f>
        <v>0</v>
      </c>
      <c r="K289" s="148"/>
      <c r="L289" s="149"/>
      <c r="M289" s="150" t="s">
        <v>19</v>
      </c>
      <c r="N289" s="151" t="s">
        <v>50</v>
      </c>
      <c r="P289" s="131">
        <f>O289*H289</f>
        <v>0</v>
      </c>
      <c r="Q289" s="131">
        <v>2.0000000000000001E-4</v>
      </c>
      <c r="R289" s="131">
        <f>Q289*H289</f>
        <v>2E-3</v>
      </c>
      <c r="S289" s="131">
        <v>0</v>
      </c>
      <c r="T289" s="132">
        <f>S289*H289</f>
        <v>0</v>
      </c>
      <c r="AR289" s="133" t="s">
        <v>255</v>
      </c>
      <c r="AT289" s="133" t="s">
        <v>173</v>
      </c>
      <c r="AU289" s="133" t="s">
        <v>138</v>
      </c>
      <c r="AY289" s="15" t="s">
        <v>130</v>
      </c>
      <c r="BE289" s="134">
        <f>IF(N289="základní",J289,0)</f>
        <v>0</v>
      </c>
      <c r="BF289" s="134">
        <f>IF(N289="snížená",J289,0)</f>
        <v>0</v>
      </c>
      <c r="BG289" s="134">
        <f>IF(N289="zákl. přenesená",J289,0)</f>
        <v>0</v>
      </c>
      <c r="BH289" s="134">
        <f>IF(N289="sníž. přenesená",J289,0)</f>
        <v>0</v>
      </c>
      <c r="BI289" s="134">
        <f>IF(N289="nulová",J289,0)</f>
        <v>0</v>
      </c>
      <c r="BJ289" s="15" t="s">
        <v>139</v>
      </c>
      <c r="BK289" s="134">
        <f>ROUND(I289*H289,2)</f>
        <v>0</v>
      </c>
      <c r="BL289" s="15" t="s">
        <v>158</v>
      </c>
      <c r="BM289" s="133" t="s">
        <v>526</v>
      </c>
    </row>
    <row r="290" spans="2:65" s="1" customFormat="1" ht="11.25">
      <c r="B290" s="30"/>
      <c r="D290" s="135" t="s">
        <v>141</v>
      </c>
      <c r="F290" s="136" t="s">
        <v>527</v>
      </c>
      <c r="I290" s="137"/>
      <c r="L290" s="30"/>
      <c r="M290" s="138"/>
      <c r="T290" s="51"/>
      <c r="AT290" s="15" t="s">
        <v>141</v>
      </c>
      <c r="AU290" s="15" t="s">
        <v>138</v>
      </c>
    </row>
    <row r="291" spans="2:65" s="1" customFormat="1" ht="24.2" customHeight="1">
      <c r="B291" s="30"/>
      <c r="C291" s="141" t="s">
        <v>528</v>
      </c>
      <c r="D291" s="141" t="s">
        <v>173</v>
      </c>
      <c r="E291" s="142" t="s">
        <v>529</v>
      </c>
      <c r="F291" s="143" t="s">
        <v>530</v>
      </c>
      <c r="G291" s="144" t="s">
        <v>164</v>
      </c>
      <c r="H291" s="145">
        <v>1</v>
      </c>
      <c r="I291" s="146"/>
      <c r="J291" s="147">
        <f>ROUND(I291*H291,2)</f>
        <v>0</v>
      </c>
      <c r="K291" s="148"/>
      <c r="L291" s="149"/>
      <c r="M291" s="150" t="s">
        <v>19</v>
      </c>
      <c r="N291" s="151" t="s">
        <v>50</v>
      </c>
      <c r="P291" s="131">
        <f>O291*H291</f>
        <v>0</v>
      </c>
      <c r="Q291" s="131">
        <v>7.1000000000000002E-4</v>
      </c>
      <c r="R291" s="131">
        <f>Q291*H291</f>
        <v>7.1000000000000002E-4</v>
      </c>
      <c r="S291" s="131">
        <v>0</v>
      </c>
      <c r="T291" s="132">
        <f>S291*H291</f>
        <v>0</v>
      </c>
      <c r="AR291" s="133" t="s">
        <v>255</v>
      </c>
      <c r="AT291" s="133" t="s">
        <v>173</v>
      </c>
      <c r="AU291" s="133" t="s">
        <v>138</v>
      </c>
      <c r="AY291" s="15" t="s">
        <v>130</v>
      </c>
      <c r="BE291" s="134">
        <f>IF(N291="základní",J291,0)</f>
        <v>0</v>
      </c>
      <c r="BF291" s="134">
        <f>IF(N291="snížená",J291,0)</f>
        <v>0</v>
      </c>
      <c r="BG291" s="134">
        <f>IF(N291="zákl. přenesená",J291,0)</f>
        <v>0</v>
      </c>
      <c r="BH291" s="134">
        <f>IF(N291="sníž. přenesená",J291,0)</f>
        <v>0</v>
      </c>
      <c r="BI291" s="134">
        <f>IF(N291="nulová",J291,0)</f>
        <v>0</v>
      </c>
      <c r="BJ291" s="15" t="s">
        <v>139</v>
      </c>
      <c r="BK291" s="134">
        <f>ROUND(I291*H291,2)</f>
        <v>0</v>
      </c>
      <c r="BL291" s="15" t="s">
        <v>158</v>
      </c>
      <c r="BM291" s="133" t="s">
        <v>531</v>
      </c>
    </row>
    <row r="292" spans="2:65" s="1" customFormat="1" ht="19.5">
      <c r="B292" s="30"/>
      <c r="D292" s="135" t="s">
        <v>141</v>
      </c>
      <c r="F292" s="136" t="s">
        <v>530</v>
      </c>
      <c r="I292" s="137"/>
      <c r="L292" s="30"/>
      <c r="M292" s="138"/>
      <c r="T292" s="51"/>
      <c r="AT292" s="15" t="s">
        <v>141</v>
      </c>
      <c r="AU292" s="15" t="s">
        <v>138</v>
      </c>
    </row>
    <row r="293" spans="2:65" s="11" customFormat="1" ht="22.9" customHeight="1">
      <c r="B293" s="109"/>
      <c r="D293" s="110" t="s">
        <v>75</v>
      </c>
      <c r="E293" s="119" t="s">
        <v>532</v>
      </c>
      <c r="F293" s="119" t="s">
        <v>533</v>
      </c>
      <c r="I293" s="112"/>
      <c r="J293" s="120">
        <f>BK293</f>
        <v>0</v>
      </c>
      <c r="L293" s="109"/>
      <c r="M293" s="114"/>
      <c r="P293" s="115">
        <f>SUM(P294:P350)</f>
        <v>0</v>
      </c>
      <c r="R293" s="115">
        <f>SUM(R294:R350)</f>
        <v>0.25561</v>
      </c>
      <c r="T293" s="116">
        <f>SUM(T294:T350)</f>
        <v>0.28539999999999999</v>
      </c>
      <c r="AR293" s="110" t="s">
        <v>138</v>
      </c>
      <c r="AT293" s="117" t="s">
        <v>75</v>
      </c>
      <c r="AU293" s="117" t="s">
        <v>81</v>
      </c>
      <c r="AY293" s="110" t="s">
        <v>130</v>
      </c>
      <c r="BK293" s="118">
        <f>SUM(BK294:BK350)</f>
        <v>0</v>
      </c>
    </row>
    <row r="294" spans="2:65" s="1" customFormat="1" ht="24.2" customHeight="1">
      <c r="B294" s="30"/>
      <c r="C294" s="121" t="s">
        <v>534</v>
      </c>
      <c r="D294" s="121" t="s">
        <v>133</v>
      </c>
      <c r="E294" s="122" t="s">
        <v>535</v>
      </c>
      <c r="F294" s="123" t="s">
        <v>536</v>
      </c>
      <c r="G294" s="124" t="s">
        <v>164</v>
      </c>
      <c r="H294" s="125">
        <v>6</v>
      </c>
      <c r="I294" s="126"/>
      <c r="J294" s="127">
        <f>ROUND(I294*H294,2)</f>
        <v>0</v>
      </c>
      <c r="K294" s="128"/>
      <c r="L294" s="30"/>
      <c r="M294" s="129" t="s">
        <v>19</v>
      </c>
      <c r="N294" s="130" t="s">
        <v>50</v>
      </c>
      <c r="P294" s="131">
        <f>O294*H294</f>
        <v>0</v>
      </c>
      <c r="Q294" s="131">
        <v>0</v>
      </c>
      <c r="R294" s="131">
        <f>Q294*H294</f>
        <v>0</v>
      </c>
      <c r="S294" s="131">
        <v>0</v>
      </c>
      <c r="T294" s="132">
        <f>S294*H294</f>
        <v>0</v>
      </c>
      <c r="AR294" s="133" t="s">
        <v>158</v>
      </c>
      <c r="AT294" s="133" t="s">
        <v>133</v>
      </c>
      <c r="AU294" s="133" t="s">
        <v>138</v>
      </c>
      <c r="AY294" s="15" t="s">
        <v>130</v>
      </c>
      <c r="BE294" s="134">
        <f>IF(N294="základní",J294,0)</f>
        <v>0</v>
      </c>
      <c r="BF294" s="134">
        <f>IF(N294="snížená",J294,0)</f>
        <v>0</v>
      </c>
      <c r="BG294" s="134">
        <f>IF(N294="zákl. přenesená",J294,0)</f>
        <v>0</v>
      </c>
      <c r="BH294" s="134">
        <f>IF(N294="sníž. přenesená",J294,0)</f>
        <v>0</v>
      </c>
      <c r="BI294" s="134">
        <f>IF(N294="nulová",J294,0)</f>
        <v>0</v>
      </c>
      <c r="BJ294" s="15" t="s">
        <v>139</v>
      </c>
      <c r="BK294" s="134">
        <f>ROUND(I294*H294,2)</f>
        <v>0</v>
      </c>
      <c r="BL294" s="15" t="s">
        <v>158</v>
      </c>
      <c r="BM294" s="133" t="s">
        <v>537</v>
      </c>
    </row>
    <row r="295" spans="2:65" s="1" customFormat="1" ht="11.25">
      <c r="B295" s="30"/>
      <c r="D295" s="135" t="s">
        <v>141</v>
      </c>
      <c r="F295" s="136" t="s">
        <v>538</v>
      </c>
      <c r="I295" s="137"/>
      <c r="L295" s="30"/>
      <c r="M295" s="138"/>
      <c r="T295" s="51"/>
      <c r="AT295" s="15" t="s">
        <v>141</v>
      </c>
      <c r="AU295" s="15" t="s">
        <v>138</v>
      </c>
    </row>
    <row r="296" spans="2:65" s="1" customFormat="1" ht="11.25">
      <c r="B296" s="30"/>
      <c r="D296" s="139" t="s">
        <v>143</v>
      </c>
      <c r="F296" s="140" t="s">
        <v>539</v>
      </c>
      <c r="I296" s="137"/>
      <c r="L296" s="30"/>
      <c r="M296" s="138"/>
      <c r="T296" s="51"/>
      <c r="AT296" s="15" t="s">
        <v>143</v>
      </c>
      <c r="AU296" s="15" t="s">
        <v>138</v>
      </c>
    </row>
    <row r="297" spans="2:65" s="1" customFormat="1" ht="24.2" customHeight="1">
      <c r="B297" s="30"/>
      <c r="C297" s="121" t="s">
        <v>540</v>
      </c>
      <c r="D297" s="121" t="s">
        <v>133</v>
      </c>
      <c r="E297" s="122" t="s">
        <v>541</v>
      </c>
      <c r="F297" s="123" t="s">
        <v>542</v>
      </c>
      <c r="G297" s="124" t="s">
        <v>164</v>
      </c>
      <c r="H297" s="125">
        <v>1</v>
      </c>
      <c r="I297" s="126"/>
      <c r="J297" s="127">
        <f>ROUND(I297*H297,2)</f>
        <v>0</v>
      </c>
      <c r="K297" s="128"/>
      <c r="L297" s="30"/>
      <c r="M297" s="129" t="s">
        <v>19</v>
      </c>
      <c r="N297" s="130" t="s">
        <v>50</v>
      </c>
      <c r="P297" s="131">
        <f>O297*H297</f>
        <v>0</v>
      </c>
      <c r="Q297" s="131">
        <v>0</v>
      </c>
      <c r="R297" s="131">
        <f>Q297*H297</f>
        <v>0</v>
      </c>
      <c r="S297" s="131">
        <v>0.1104</v>
      </c>
      <c r="T297" s="132">
        <f>S297*H297</f>
        <v>0.1104</v>
      </c>
      <c r="AR297" s="133" t="s">
        <v>158</v>
      </c>
      <c r="AT297" s="133" t="s">
        <v>133</v>
      </c>
      <c r="AU297" s="133" t="s">
        <v>138</v>
      </c>
      <c r="AY297" s="15" t="s">
        <v>130</v>
      </c>
      <c r="BE297" s="134">
        <f>IF(N297="základní",J297,0)</f>
        <v>0</v>
      </c>
      <c r="BF297" s="134">
        <f>IF(N297="snížená",J297,0)</f>
        <v>0</v>
      </c>
      <c r="BG297" s="134">
        <f>IF(N297="zákl. přenesená",J297,0)</f>
        <v>0</v>
      </c>
      <c r="BH297" s="134">
        <f>IF(N297="sníž. přenesená",J297,0)</f>
        <v>0</v>
      </c>
      <c r="BI297" s="134">
        <f>IF(N297="nulová",J297,0)</f>
        <v>0</v>
      </c>
      <c r="BJ297" s="15" t="s">
        <v>139</v>
      </c>
      <c r="BK297" s="134">
        <f>ROUND(I297*H297,2)</f>
        <v>0</v>
      </c>
      <c r="BL297" s="15" t="s">
        <v>158</v>
      </c>
      <c r="BM297" s="133" t="s">
        <v>543</v>
      </c>
    </row>
    <row r="298" spans="2:65" s="1" customFormat="1" ht="11.25">
      <c r="B298" s="30"/>
      <c r="D298" s="135" t="s">
        <v>141</v>
      </c>
      <c r="F298" s="136" t="s">
        <v>544</v>
      </c>
      <c r="I298" s="137"/>
      <c r="L298" s="30"/>
      <c r="M298" s="138"/>
      <c r="T298" s="51"/>
      <c r="AT298" s="15" t="s">
        <v>141</v>
      </c>
      <c r="AU298" s="15" t="s">
        <v>138</v>
      </c>
    </row>
    <row r="299" spans="2:65" s="1" customFormat="1" ht="11.25">
      <c r="B299" s="30"/>
      <c r="D299" s="139" t="s">
        <v>143</v>
      </c>
      <c r="F299" s="140" t="s">
        <v>545</v>
      </c>
      <c r="I299" s="137"/>
      <c r="L299" s="30"/>
      <c r="M299" s="138"/>
      <c r="T299" s="51"/>
      <c r="AT299" s="15" t="s">
        <v>143</v>
      </c>
      <c r="AU299" s="15" t="s">
        <v>138</v>
      </c>
    </row>
    <row r="300" spans="2:65" s="1" customFormat="1" ht="24.2" customHeight="1">
      <c r="B300" s="30"/>
      <c r="C300" s="121" t="s">
        <v>546</v>
      </c>
      <c r="D300" s="121" t="s">
        <v>133</v>
      </c>
      <c r="E300" s="122" t="s">
        <v>547</v>
      </c>
      <c r="F300" s="123" t="s">
        <v>548</v>
      </c>
      <c r="G300" s="124" t="s">
        <v>164</v>
      </c>
      <c r="H300" s="125">
        <v>1</v>
      </c>
      <c r="I300" s="126"/>
      <c r="J300" s="127">
        <f>ROUND(I300*H300,2)</f>
        <v>0</v>
      </c>
      <c r="K300" s="128"/>
      <c r="L300" s="30"/>
      <c r="M300" s="129" t="s">
        <v>19</v>
      </c>
      <c r="N300" s="130" t="s">
        <v>50</v>
      </c>
      <c r="P300" s="131">
        <f>O300*H300</f>
        <v>0</v>
      </c>
      <c r="Q300" s="131">
        <v>0</v>
      </c>
      <c r="R300" s="131">
        <f>Q300*H300</f>
        <v>0</v>
      </c>
      <c r="S300" s="131">
        <v>0.16600000000000001</v>
      </c>
      <c r="T300" s="132">
        <f>S300*H300</f>
        <v>0.16600000000000001</v>
      </c>
      <c r="AR300" s="133" t="s">
        <v>158</v>
      </c>
      <c r="AT300" s="133" t="s">
        <v>133</v>
      </c>
      <c r="AU300" s="133" t="s">
        <v>138</v>
      </c>
      <c r="AY300" s="15" t="s">
        <v>130</v>
      </c>
      <c r="BE300" s="134">
        <f>IF(N300="základní",J300,0)</f>
        <v>0</v>
      </c>
      <c r="BF300" s="134">
        <f>IF(N300="snížená",J300,0)</f>
        <v>0</v>
      </c>
      <c r="BG300" s="134">
        <f>IF(N300="zákl. přenesená",J300,0)</f>
        <v>0</v>
      </c>
      <c r="BH300" s="134">
        <f>IF(N300="sníž. přenesená",J300,0)</f>
        <v>0</v>
      </c>
      <c r="BI300" s="134">
        <f>IF(N300="nulová",J300,0)</f>
        <v>0</v>
      </c>
      <c r="BJ300" s="15" t="s">
        <v>139</v>
      </c>
      <c r="BK300" s="134">
        <f>ROUND(I300*H300,2)</f>
        <v>0</v>
      </c>
      <c r="BL300" s="15" t="s">
        <v>158</v>
      </c>
      <c r="BM300" s="133" t="s">
        <v>549</v>
      </c>
    </row>
    <row r="301" spans="2:65" s="1" customFormat="1" ht="19.5">
      <c r="B301" s="30"/>
      <c r="D301" s="135" t="s">
        <v>141</v>
      </c>
      <c r="F301" s="136" t="s">
        <v>550</v>
      </c>
      <c r="I301" s="137"/>
      <c r="L301" s="30"/>
      <c r="M301" s="138"/>
      <c r="T301" s="51"/>
      <c r="AT301" s="15" t="s">
        <v>141</v>
      </c>
      <c r="AU301" s="15" t="s">
        <v>138</v>
      </c>
    </row>
    <row r="302" spans="2:65" s="1" customFormat="1" ht="11.25">
      <c r="B302" s="30"/>
      <c r="D302" s="139" t="s">
        <v>143</v>
      </c>
      <c r="F302" s="140" t="s">
        <v>551</v>
      </c>
      <c r="I302" s="137"/>
      <c r="L302" s="30"/>
      <c r="M302" s="138"/>
      <c r="T302" s="51"/>
      <c r="AT302" s="15" t="s">
        <v>143</v>
      </c>
      <c r="AU302" s="15" t="s">
        <v>138</v>
      </c>
    </row>
    <row r="303" spans="2:65" s="1" customFormat="1" ht="24.2" customHeight="1">
      <c r="B303" s="30"/>
      <c r="C303" s="121" t="s">
        <v>552</v>
      </c>
      <c r="D303" s="121" t="s">
        <v>133</v>
      </c>
      <c r="E303" s="122" t="s">
        <v>553</v>
      </c>
      <c r="F303" s="123" t="s">
        <v>554</v>
      </c>
      <c r="G303" s="124" t="s">
        <v>164</v>
      </c>
      <c r="H303" s="125">
        <v>6</v>
      </c>
      <c r="I303" s="126"/>
      <c r="J303" s="127">
        <f>ROUND(I303*H303,2)</f>
        <v>0</v>
      </c>
      <c r="K303" s="128"/>
      <c r="L303" s="30"/>
      <c r="M303" s="129" t="s">
        <v>19</v>
      </c>
      <c r="N303" s="130" t="s">
        <v>50</v>
      </c>
      <c r="P303" s="131">
        <f>O303*H303</f>
        <v>0</v>
      </c>
      <c r="Q303" s="131">
        <v>0</v>
      </c>
      <c r="R303" s="131">
        <f>Q303*H303</f>
        <v>0</v>
      </c>
      <c r="S303" s="131">
        <v>0</v>
      </c>
      <c r="T303" s="132">
        <f>S303*H303</f>
        <v>0</v>
      </c>
      <c r="AR303" s="133" t="s">
        <v>158</v>
      </c>
      <c r="AT303" s="133" t="s">
        <v>133</v>
      </c>
      <c r="AU303" s="133" t="s">
        <v>138</v>
      </c>
      <c r="AY303" s="15" t="s">
        <v>130</v>
      </c>
      <c r="BE303" s="134">
        <f>IF(N303="základní",J303,0)</f>
        <v>0</v>
      </c>
      <c r="BF303" s="134">
        <f>IF(N303="snížená",J303,0)</f>
        <v>0</v>
      </c>
      <c r="BG303" s="134">
        <f>IF(N303="zákl. přenesená",J303,0)</f>
        <v>0</v>
      </c>
      <c r="BH303" s="134">
        <f>IF(N303="sníž. přenesená",J303,0)</f>
        <v>0</v>
      </c>
      <c r="BI303" s="134">
        <f>IF(N303="nulová",J303,0)</f>
        <v>0</v>
      </c>
      <c r="BJ303" s="15" t="s">
        <v>139</v>
      </c>
      <c r="BK303" s="134">
        <f>ROUND(I303*H303,2)</f>
        <v>0</v>
      </c>
      <c r="BL303" s="15" t="s">
        <v>158</v>
      </c>
      <c r="BM303" s="133" t="s">
        <v>555</v>
      </c>
    </row>
    <row r="304" spans="2:65" s="1" customFormat="1" ht="29.25">
      <c r="B304" s="30"/>
      <c r="D304" s="135" t="s">
        <v>141</v>
      </c>
      <c r="F304" s="136" t="s">
        <v>556</v>
      </c>
      <c r="I304" s="137"/>
      <c r="L304" s="30"/>
      <c r="M304" s="138"/>
      <c r="T304" s="51"/>
      <c r="AT304" s="15" t="s">
        <v>141</v>
      </c>
      <c r="AU304" s="15" t="s">
        <v>138</v>
      </c>
    </row>
    <row r="305" spans="2:65" s="1" customFormat="1" ht="11.25">
      <c r="B305" s="30"/>
      <c r="D305" s="139" t="s">
        <v>143</v>
      </c>
      <c r="F305" s="140" t="s">
        <v>557</v>
      </c>
      <c r="I305" s="137"/>
      <c r="L305" s="30"/>
      <c r="M305" s="138"/>
      <c r="T305" s="51"/>
      <c r="AT305" s="15" t="s">
        <v>143</v>
      </c>
      <c r="AU305" s="15" t="s">
        <v>138</v>
      </c>
    </row>
    <row r="306" spans="2:65" s="1" customFormat="1" ht="21.75" customHeight="1">
      <c r="B306" s="30"/>
      <c r="C306" s="121" t="s">
        <v>558</v>
      </c>
      <c r="D306" s="121" t="s">
        <v>133</v>
      </c>
      <c r="E306" s="122" t="s">
        <v>559</v>
      </c>
      <c r="F306" s="123" t="s">
        <v>560</v>
      </c>
      <c r="G306" s="124" t="s">
        <v>164</v>
      </c>
      <c r="H306" s="125">
        <v>4</v>
      </c>
      <c r="I306" s="126"/>
      <c r="J306" s="127">
        <f>ROUND(I306*H306,2)</f>
        <v>0</v>
      </c>
      <c r="K306" s="128"/>
      <c r="L306" s="30"/>
      <c r="M306" s="129" t="s">
        <v>19</v>
      </c>
      <c r="N306" s="130" t="s">
        <v>50</v>
      </c>
      <c r="P306" s="131">
        <f>O306*H306</f>
        <v>0</v>
      </c>
      <c r="Q306" s="131">
        <v>0</v>
      </c>
      <c r="R306" s="131">
        <f>Q306*H306</f>
        <v>0</v>
      </c>
      <c r="S306" s="131">
        <v>0</v>
      </c>
      <c r="T306" s="132">
        <f>S306*H306</f>
        <v>0</v>
      </c>
      <c r="AR306" s="133" t="s">
        <v>158</v>
      </c>
      <c r="AT306" s="133" t="s">
        <v>133</v>
      </c>
      <c r="AU306" s="133" t="s">
        <v>138</v>
      </c>
      <c r="AY306" s="15" t="s">
        <v>130</v>
      </c>
      <c r="BE306" s="134">
        <f>IF(N306="základní",J306,0)</f>
        <v>0</v>
      </c>
      <c r="BF306" s="134">
        <f>IF(N306="snížená",J306,0)</f>
        <v>0</v>
      </c>
      <c r="BG306" s="134">
        <f>IF(N306="zákl. přenesená",J306,0)</f>
        <v>0</v>
      </c>
      <c r="BH306" s="134">
        <f>IF(N306="sníž. přenesená",J306,0)</f>
        <v>0</v>
      </c>
      <c r="BI306" s="134">
        <f>IF(N306="nulová",J306,0)</f>
        <v>0</v>
      </c>
      <c r="BJ306" s="15" t="s">
        <v>139</v>
      </c>
      <c r="BK306" s="134">
        <f>ROUND(I306*H306,2)</f>
        <v>0</v>
      </c>
      <c r="BL306" s="15" t="s">
        <v>158</v>
      </c>
      <c r="BM306" s="133" t="s">
        <v>561</v>
      </c>
    </row>
    <row r="307" spans="2:65" s="1" customFormat="1" ht="19.5">
      <c r="B307" s="30"/>
      <c r="D307" s="135" t="s">
        <v>141</v>
      </c>
      <c r="F307" s="136" t="s">
        <v>562</v>
      </c>
      <c r="I307" s="137"/>
      <c r="L307" s="30"/>
      <c r="M307" s="138"/>
      <c r="T307" s="51"/>
      <c r="AT307" s="15" t="s">
        <v>141</v>
      </c>
      <c r="AU307" s="15" t="s">
        <v>138</v>
      </c>
    </row>
    <row r="308" spans="2:65" s="1" customFormat="1" ht="11.25">
      <c r="B308" s="30"/>
      <c r="D308" s="139" t="s">
        <v>143</v>
      </c>
      <c r="F308" s="140" t="s">
        <v>563</v>
      </c>
      <c r="I308" s="137"/>
      <c r="L308" s="30"/>
      <c r="M308" s="138"/>
      <c r="T308" s="51"/>
      <c r="AT308" s="15" t="s">
        <v>143</v>
      </c>
      <c r="AU308" s="15" t="s">
        <v>138</v>
      </c>
    </row>
    <row r="309" spans="2:65" s="1" customFormat="1" ht="21.75" customHeight="1">
      <c r="B309" s="30"/>
      <c r="C309" s="121" t="s">
        <v>564</v>
      </c>
      <c r="D309" s="121" t="s">
        <v>133</v>
      </c>
      <c r="E309" s="122" t="s">
        <v>565</v>
      </c>
      <c r="F309" s="123" t="s">
        <v>566</v>
      </c>
      <c r="G309" s="124" t="s">
        <v>164</v>
      </c>
      <c r="H309" s="125">
        <v>1</v>
      </c>
      <c r="I309" s="126"/>
      <c r="J309" s="127">
        <f>ROUND(I309*H309,2)</f>
        <v>0</v>
      </c>
      <c r="K309" s="128"/>
      <c r="L309" s="30"/>
      <c r="M309" s="129" t="s">
        <v>19</v>
      </c>
      <c r="N309" s="130" t="s">
        <v>50</v>
      </c>
      <c r="P309" s="131">
        <f>O309*H309</f>
        <v>0</v>
      </c>
      <c r="Q309" s="131">
        <v>0</v>
      </c>
      <c r="R309" s="131">
        <f>Q309*H309</f>
        <v>0</v>
      </c>
      <c r="S309" s="131">
        <v>0</v>
      </c>
      <c r="T309" s="132">
        <f>S309*H309</f>
        <v>0</v>
      </c>
      <c r="AR309" s="133" t="s">
        <v>158</v>
      </c>
      <c r="AT309" s="133" t="s">
        <v>133</v>
      </c>
      <c r="AU309" s="133" t="s">
        <v>138</v>
      </c>
      <c r="AY309" s="15" t="s">
        <v>130</v>
      </c>
      <c r="BE309" s="134">
        <f>IF(N309="základní",J309,0)</f>
        <v>0</v>
      </c>
      <c r="BF309" s="134">
        <f>IF(N309="snížená",J309,0)</f>
        <v>0</v>
      </c>
      <c r="BG309" s="134">
        <f>IF(N309="zákl. přenesená",J309,0)</f>
        <v>0</v>
      </c>
      <c r="BH309" s="134">
        <f>IF(N309="sníž. přenesená",J309,0)</f>
        <v>0</v>
      </c>
      <c r="BI309" s="134">
        <f>IF(N309="nulová",J309,0)</f>
        <v>0</v>
      </c>
      <c r="BJ309" s="15" t="s">
        <v>139</v>
      </c>
      <c r="BK309" s="134">
        <f>ROUND(I309*H309,2)</f>
        <v>0</v>
      </c>
      <c r="BL309" s="15" t="s">
        <v>158</v>
      </c>
      <c r="BM309" s="133" t="s">
        <v>567</v>
      </c>
    </row>
    <row r="310" spans="2:65" s="1" customFormat="1" ht="19.5">
      <c r="B310" s="30"/>
      <c r="D310" s="135" t="s">
        <v>141</v>
      </c>
      <c r="F310" s="136" t="s">
        <v>568</v>
      </c>
      <c r="I310" s="137"/>
      <c r="L310" s="30"/>
      <c r="M310" s="138"/>
      <c r="T310" s="51"/>
      <c r="AT310" s="15" t="s">
        <v>141</v>
      </c>
      <c r="AU310" s="15" t="s">
        <v>138</v>
      </c>
    </row>
    <row r="311" spans="2:65" s="1" customFormat="1" ht="11.25">
      <c r="B311" s="30"/>
      <c r="D311" s="139" t="s">
        <v>143</v>
      </c>
      <c r="F311" s="140" t="s">
        <v>569</v>
      </c>
      <c r="I311" s="137"/>
      <c r="L311" s="30"/>
      <c r="M311" s="138"/>
      <c r="T311" s="51"/>
      <c r="AT311" s="15" t="s">
        <v>143</v>
      </c>
      <c r="AU311" s="15" t="s">
        <v>138</v>
      </c>
    </row>
    <row r="312" spans="2:65" s="1" customFormat="1" ht="24.2" customHeight="1">
      <c r="B312" s="30"/>
      <c r="C312" s="121" t="s">
        <v>570</v>
      </c>
      <c r="D312" s="121" t="s">
        <v>133</v>
      </c>
      <c r="E312" s="122" t="s">
        <v>571</v>
      </c>
      <c r="F312" s="123" t="s">
        <v>572</v>
      </c>
      <c r="G312" s="124" t="s">
        <v>164</v>
      </c>
      <c r="H312" s="125">
        <v>5</v>
      </c>
      <c r="I312" s="126"/>
      <c r="J312" s="127">
        <f>ROUND(I312*H312,2)</f>
        <v>0</v>
      </c>
      <c r="K312" s="128"/>
      <c r="L312" s="30"/>
      <c r="M312" s="129" t="s">
        <v>19</v>
      </c>
      <c r="N312" s="130" t="s">
        <v>50</v>
      </c>
      <c r="P312" s="131">
        <f>O312*H312</f>
        <v>0</v>
      </c>
      <c r="Q312" s="131">
        <v>0</v>
      </c>
      <c r="R312" s="131">
        <f>Q312*H312</f>
        <v>0</v>
      </c>
      <c r="S312" s="131">
        <v>1.8E-3</v>
      </c>
      <c r="T312" s="132">
        <f>S312*H312</f>
        <v>8.9999999999999993E-3</v>
      </c>
      <c r="AR312" s="133" t="s">
        <v>158</v>
      </c>
      <c r="AT312" s="133" t="s">
        <v>133</v>
      </c>
      <c r="AU312" s="133" t="s">
        <v>138</v>
      </c>
      <c r="AY312" s="15" t="s">
        <v>130</v>
      </c>
      <c r="BE312" s="134">
        <f>IF(N312="základní",J312,0)</f>
        <v>0</v>
      </c>
      <c r="BF312" s="134">
        <f>IF(N312="snížená",J312,0)</f>
        <v>0</v>
      </c>
      <c r="BG312" s="134">
        <f>IF(N312="zákl. přenesená",J312,0)</f>
        <v>0</v>
      </c>
      <c r="BH312" s="134">
        <f>IF(N312="sníž. přenesená",J312,0)</f>
        <v>0</v>
      </c>
      <c r="BI312" s="134">
        <f>IF(N312="nulová",J312,0)</f>
        <v>0</v>
      </c>
      <c r="BJ312" s="15" t="s">
        <v>139</v>
      </c>
      <c r="BK312" s="134">
        <f>ROUND(I312*H312,2)</f>
        <v>0</v>
      </c>
      <c r="BL312" s="15" t="s">
        <v>158</v>
      </c>
      <c r="BM312" s="133" t="s">
        <v>573</v>
      </c>
    </row>
    <row r="313" spans="2:65" s="1" customFormat="1" ht="11.25">
      <c r="B313" s="30"/>
      <c r="D313" s="135" t="s">
        <v>141</v>
      </c>
      <c r="F313" s="136" t="s">
        <v>574</v>
      </c>
      <c r="I313" s="137"/>
      <c r="L313" s="30"/>
      <c r="M313" s="138"/>
      <c r="T313" s="51"/>
      <c r="AT313" s="15" t="s">
        <v>141</v>
      </c>
      <c r="AU313" s="15" t="s">
        <v>138</v>
      </c>
    </row>
    <row r="314" spans="2:65" s="1" customFormat="1" ht="11.25">
      <c r="B314" s="30"/>
      <c r="D314" s="139" t="s">
        <v>143</v>
      </c>
      <c r="F314" s="140" t="s">
        <v>575</v>
      </c>
      <c r="I314" s="137"/>
      <c r="L314" s="30"/>
      <c r="M314" s="138"/>
      <c r="T314" s="51"/>
      <c r="AT314" s="15" t="s">
        <v>143</v>
      </c>
      <c r="AU314" s="15" t="s">
        <v>138</v>
      </c>
    </row>
    <row r="315" spans="2:65" s="1" customFormat="1" ht="24.2" customHeight="1">
      <c r="B315" s="30"/>
      <c r="C315" s="121" t="s">
        <v>576</v>
      </c>
      <c r="D315" s="121" t="s">
        <v>133</v>
      </c>
      <c r="E315" s="122" t="s">
        <v>577</v>
      </c>
      <c r="F315" s="123" t="s">
        <v>578</v>
      </c>
      <c r="G315" s="124" t="s">
        <v>164</v>
      </c>
      <c r="H315" s="125">
        <v>3</v>
      </c>
      <c r="I315" s="126"/>
      <c r="J315" s="127">
        <f>ROUND(I315*H315,2)</f>
        <v>0</v>
      </c>
      <c r="K315" s="128"/>
      <c r="L315" s="30"/>
      <c r="M315" s="129" t="s">
        <v>19</v>
      </c>
      <c r="N315" s="130" t="s">
        <v>50</v>
      </c>
      <c r="P315" s="131">
        <f>O315*H315</f>
        <v>0</v>
      </c>
      <c r="Q315" s="131">
        <v>0</v>
      </c>
      <c r="R315" s="131">
        <f>Q315*H315</f>
        <v>0</v>
      </c>
      <c r="S315" s="131">
        <v>0</v>
      </c>
      <c r="T315" s="132">
        <f>S315*H315</f>
        <v>0</v>
      </c>
      <c r="AR315" s="133" t="s">
        <v>158</v>
      </c>
      <c r="AT315" s="133" t="s">
        <v>133</v>
      </c>
      <c r="AU315" s="133" t="s">
        <v>138</v>
      </c>
      <c r="AY315" s="15" t="s">
        <v>130</v>
      </c>
      <c r="BE315" s="134">
        <f>IF(N315="základní",J315,0)</f>
        <v>0</v>
      </c>
      <c r="BF315" s="134">
        <f>IF(N315="snížená",J315,0)</f>
        <v>0</v>
      </c>
      <c r="BG315" s="134">
        <f>IF(N315="zákl. přenesená",J315,0)</f>
        <v>0</v>
      </c>
      <c r="BH315" s="134">
        <f>IF(N315="sníž. přenesená",J315,0)</f>
        <v>0</v>
      </c>
      <c r="BI315" s="134">
        <f>IF(N315="nulová",J315,0)</f>
        <v>0</v>
      </c>
      <c r="BJ315" s="15" t="s">
        <v>139</v>
      </c>
      <c r="BK315" s="134">
        <f>ROUND(I315*H315,2)</f>
        <v>0</v>
      </c>
      <c r="BL315" s="15" t="s">
        <v>158</v>
      </c>
      <c r="BM315" s="133" t="s">
        <v>579</v>
      </c>
    </row>
    <row r="316" spans="2:65" s="1" customFormat="1" ht="19.5">
      <c r="B316" s="30"/>
      <c r="D316" s="135" t="s">
        <v>141</v>
      </c>
      <c r="F316" s="136" t="s">
        <v>580</v>
      </c>
      <c r="I316" s="137"/>
      <c r="L316" s="30"/>
      <c r="M316" s="138"/>
      <c r="T316" s="51"/>
      <c r="AT316" s="15" t="s">
        <v>141</v>
      </c>
      <c r="AU316" s="15" t="s">
        <v>138</v>
      </c>
    </row>
    <row r="317" spans="2:65" s="1" customFormat="1" ht="11.25">
      <c r="B317" s="30"/>
      <c r="D317" s="139" t="s">
        <v>143</v>
      </c>
      <c r="F317" s="140" t="s">
        <v>581</v>
      </c>
      <c r="I317" s="137"/>
      <c r="L317" s="30"/>
      <c r="M317" s="138"/>
      <c r="T317" s="51"/>
      <c r="AT317" s="15" t="s">
        <v>143</v>
      </c>
      <c r="AU317" s="15" t="s">
        <v>138</v>
      </c>
    </row>
    <row r="318" spans="2:65" s="1" customFormat="1" ht="24.2" customHeight="1">
      <c r="B318" s="30"/>
      <c r="C318" s="121" t="s">
        <v>582</v>
      </c>
      <c r="D318" s="121" t="s">
        <v>133</v>
      </c>
      <c r="E318" s="122" t="s">
        <v>583</v>
      </c>
      <c r="F318" s="123" t="s">
        <v>584</v>
      </c>
      <c r="G318" s="124" t="s">
        <v>164</v>
      </c>
      <c r="H318" s="125">
        <v>3</v>
      </c>
      <c r="I318" s="126"/>
      <c r="J318" s="127">
        <f>ROUND(I318*H318,2)</f>
        <v>0</v>
      </c>
      <c r="K318" s="128"/>
      <c r="L318" s="30"/>
      <c r="M318" s="129" t="s">
        <v>19</v>
      </c>
      <c r="N318" s="130" t="s">
        <v>50</v>
      </c>
      <c r="P318" s="131">
        <f>O318*H318</f>
        <v>0</v>
      </c>
      <c r="Q318" s="131">
        <v>0</v>
      </c>
      <c r="R318" s="131">
        <f>Q318*H318</f>
        <v>0</v>
      </c>
      <c r="S318" s="131">
        <v>0</v>
      </c>
      <c r="T318" s="132">
        <f>S318*H318</f>
        <v>0</v>
      </c>
      <c r="AR318" s="133" t="s">
        <v>158</v>
      </c>
      <c r="AT318" s="133" t="s">
        <v>133</v>
      </c>
      <c r="AU318" s="133" t="s">
        <v>138</v>
      </c>
      <c r="AY318" s="15" t="s">
        <v>130</v>
      </c>
      <c r="BE318" s="134">
        <f>IF(N318="základní",J318,0)</f>
        <v>0</v>
      </c>
      <c r="BF318" s="134">
        <f>IF(N318="snížená",J318,0)</f>
        <v>0</v>
      </c>
      <c r="BG318" s="134">
        <f>IF(N318="zákl. přenesená",J318,0)</f>
        <v>0</v>
      </c>
      <c r="BH318" s="134">
        <f>IF(N318="sníž. přenesená",J318,0)</f>
        <v>0</v>
      </c>
      <c r="BI318" s="134">
        <f>IF(N318="nulová",J318,0)</f>
        <v>0</v>
      </c>
      <c r="BJ318" s="15" t="s">
        <v>139</v>
      </c>
      <c r="BK318" s="134">
        <f>ROUND(I318*H318,2)</f>
        <v>0</v>
      </c>
      <c r="BL318" s="15" t="s">
        <v>158</v>
      </c>
      <c r="BM318" s="133" t="s">
        <v>585</v>
      </c>
    </row>
    <row r="319" spans="2:65" s="1" customFormat="1" ht="19.5">
      <c r="B319" s="30"/>
      <c r="D319" s="135" t="s">
        <v>141</v>
      </c>
      <c r="F319" s="136" t="s">
        <v>586</v>
      </c>
      <c r="I319" s="137"/>
      <c r="L319" s="30"/>
      <c r="M319" s="138"/>
      <c r="T319" s="51"/>
      <c r="AT319" s="15" t="s">
        <v>141</v>
      </c>
      <c r="AU319" s="15" t="s">
        <v>138</v>
      </c>
    </row>
    <row r="320" spans="2:65" s="1" customFormat="1" ht="11.25">
      <c r="B320" s="30"/>
      <c r="D320" s="139" t="s">
        <v>143</v>
      </c>
      <c r="F320" s="140" t="s">
        <v>587</v>
      </c>
      <c r="I320" s="137"/>
      <c r="L320" s="30"/>
      <c r="M320" s="138"/>
      <c r="T320" s="51"/>
      <c r="AT320" s="15" t="s">
        <v>143</v>
      </c>
      <c r="AU320" s="15" t="s">
        <v>138</v>
      </c>
    </row>
    <row r="321" spans="2:65" s="1" customFormat="1" ht="24.2" customHeight="1">
      <c r="B321" s="30"/>
      <c r="C321" s="121" t="s">
        <v>588</v>
      </c>
      <c r="D321" s="121" t="s">
        <v>133</v>
      </c>
      <c r="E321" s="122" t="s">
        <v>589</v>
      </c>
      <c r="F321" s="123" t="s">
        <v>590</v>
      </c>
      <c r="G321" s="124" t="s">
        <v>164</v>
      </c>
      <c r="H321" s="125">
        <v>1</v>
      </c>
      <c r="I321" s="126"/>
      <c r="J321" s="127">
        <f>ROUND(I321*H321,2)</f>
        <v>0</v>
      </c>
      <c r="K321" s="128"/>
      <c r="L321" s="30"/>
      <c r="M321" s="129" t="s">
        <v>19</v>
      </c>
      <c r="N321" s="130" t="s">
        <v>50</v>
      </c>
      <c r="P321" s="131">
        <f>O321*H321</f>
        <v>0</v>
      </c>
      <c r="Q321" s="131">
        <v>0</v>
      </c>
      <c r="R321" s="131">
        <f>Q321*H321</f>
        <v>0</v>
      </c>
      <c r="S321" s="131">
        <v>0</v>
      </c>
      <c r="T321" s="132">
        <f>S321*H321</f>
        <v>0</v>
      </c>
      <c r="AR321" s="133" t="s">
        <v>158</v>
      </c>
      <c r="AT321" s="133" t="s">
        <v>133</v>
      </c>
      <c r="AU321" s="133" t="s">
        <v>138</v>
      </c>
      <c r="AY321" s="15" t="s">
        <v>130</v>
      </c>
      <c r="BE321" s="134">
        <f>IF(N321="základní",J321,0)</f>
        <v>0</v>
      </c>
      <c r="BF321" s="134">
        <f>IF(N321="snížená",J321,0)</f>
        <v>0</v>
      </c>
      <c r="BG321" s="134">
        <f>IF(N321="zákl. přenesená",J321,0)</f>
        <v>0</v>
      </c>
      <c r="BH321" s="134">
        <f>IF(N321="sníž. přenesená",J321,0)</f>
        <v>0</v>
      </c>
      <c r="BI321" s="134">
        <f>IF(N321="nulová",J321,0)</f>
        <v>0</v>
      </c>
      <c r="BJ321" s="15" t="s">
        <v>139</v>
      </c>
      <c r="BK321" s="134">
        <f>ROUND(I321*H321,2)</f>
        <v>0</v>
      </c>
      <c r="BL321" s="15" t="s">
        <v>158</v>
      </c>
      <c r="BM321" s="133" t="s">
        <v>591</v>
      </c>
    </row>
    <row r="322" spans="2:65" s="1" customFormat="1" ht="19.5">
      <c r="B322" s="30"/>
      <c r="D322" s="135" t="s">
        <v>141</v>
      </c>
      <c r="F322" s="136" t="s">
        <v>592</v>
      </c>
      <c r="I322" s="137"/>
      <c r="L322" s="30"/>
      <c r="M322" s="138"/>
      <c r="T322" s="51"/>
      <c r="AT322" s="15" t="s">
        <v>141</v>
      </c>
      <c r="AU322" s="15" t="s">
        <v>138</v>
      </c>
    </row>
    <row r="323" spans="2:65" s="1" customFormat="1" ht="11.25">
      <c r="B323" s="30"/>
      <c r="D323" s="139" t="s">
        <v>143</v>
      </c>
      <c r="F323" s="140" t="s">
        <v>593</v>
      </c>
      <c r="I323" s="137"/>
      <c r="L323" s="30"/>
      <c r="M323" s="138"/>
      <c r="T323" s="51"/>
      <c r="AT323" s="15" t="s">
        <v>143</v>
      </c>
      <c r="AU323" s="15" t="s">
        <v>138</v>
      </c>
    </row>
    <row r="324" spans="2:65" s="1" customFormat="1" ht="24.2" customHeight="1">
      <c r="B324" s="30"/>
      <c r="C324" s="121" t="s">
        <v>594</v>
      </c>
      <c r="D324" s="121" t="s">
        <v>133</v>
      </c>
      <c r="E324" s="122" t="s">
        <v>595</v>
      </c>
      <c r="F324" s="123" t="s">
        <v>596</v>
      </c>
      <c r="G324" s="124" t="s">
        <v>164</v>
      </c>
      <c r="H324" s="125">
        <v>1</v>
      </c>
      <c r="I324" s="126"/>
      <c r="J324" s="127">
        <f>ROUND(I324*H324,2)</f>
        <v>0</v>
      </c>
      <c r="K324" s="128"/>
      <c r="L324" s="30"/>
      <c r="M324" s="129" t="s">
        <v>19</v>
      </c>
      <c r="N324" s="130" t="s">
        <v>50</v>
      </c>
      <c r="P324" s="131">
        <f>O324*H324</f>
        <v>0</v>
      </c>
      <c r="Q324" s="131">
        <v>0</v>
      </c>
      <c r="R324" s="131">
        <f>Q324*H324</f>
        <v>0</v>
      </c>
      <c r="S324" s="131">
        <v>0</v>
      </c>
      <c r="T324" s="132">
        <f>S324*H324</f>
        <v>0</v>
      </c>
      <c r="AR324" s="133" t="s">
        <v>158</v>
      </c>
      <c r="AT324" s="133" t="s">
        <v>133</v>
      </c>
      <c r="AU324" s="133" t="s">
        <v>138</v>
      </c>
      <c r="AY324" s="15" t="s">
        <v>130</v>
      </c>
      <c r="BE324" s="134">
        <f>IF(N324="základní",J324,0)</f>
        <v>0</v>
      </c>
      <c r="BF324" s="134">
        <f>IF(N324="snížená",J324,0)</f>
        <v>0</v>
      </c>
      <c r="BG324" s="134">
        <f>IF(N324="zákl. přenesená",J324,0)</f>
        <v>0</v>
      </c>
      <c r="BH324" s="134">
        <f>IF(N324="sníž. přenesená",J324,0)</f>
        <v>0</v>
      </c>
      <c r="BI324" s="134">
        <f>IF(N324="nulová",J324,0)</f>
        <v>0</v>
      </c>
      <c r="BJ324" s="15" t="s">
        <v>139</v>
      </c>
      <c r="BK324" s="134">
        <f>ROUND(I324*H324,2)</f>
        <v>0</v>
      </c>
      <c r="BL324" s="15" t="s">
        <v>158</v>
      </c>
      <c r="BM324" s="133" t="s">
        <v>597</v>
      </c>
    </row>
    <row r="325" spans="2:65" s="1" customFormat="1" ht="19.5">
      <c r="B325" s="30"/>
      <c r="D325" s="135" t="s">
        <v>141</v>
      </c>
      <c r="F325" s="136" t="s">
        <v>598</v>
      </c>
      <c r="I325" s="137"/>
      <c r="L325" s="30"/>
      <c r="M325" s="138"/>
      <c r="T325" s="51"/>
      <c r="AT325" s="15" t="s">
        <v>141</v>
      </c>
      <c r="AU325" s="15" t="s">
        <v>138</v>
      </c>
    </row>
    <row r="326" spans="2:65" s="1" customFormat="1" ht="11.25">
      <c r="B326" s="30"/>
      <c r="D326" s="139" t="s">
        <v>143</v>
      </c>
      <c r="F326" s="140" t="s">
        <v>599</v>
      </c>
      <c r="I326" s="137"/>
      <c r="L326" s="30"/>
      <c r="M326" s="138"/>
      <c r="T326" s="51"/>
      <c r="AT326" s="15" t="s">
        <v>143</v>
      </c>
      <c r="AU326" s="15" t="s">
        <v>138</v>
      </c>
    </row>
    <row r="327" spans="2:65" s="1" customFormat="1" ht="21.75" customHeight="1">
      <c r="B327" s="30"/>
      <c r="C327" s="141" t="s">
        <v>600</v>
      </c>
      <c r="D327" s="141" t="s">
        <v>173</v>
      </c>
      <c r="E327" s="142" t="s">
        <v>601</v>
      </c>
      <c r="F327" s="143" t="s">
        <v>602</v>
      </c>
      <c r="G327" s="144" t="s">
        <v>164</v>
      </c>
      <c r="H327" s="145">
        <v>1</v>
      </c>
      <c r="I327" s="146"/>
      <c r="J327" s="147">
        <f>ROUND(I327*H327,2)</f>
        <v>0</v>
      </c>
      <c r="K327" s="148"/>
      <c r="L327" s="149"/>
      <c r="M327" s="150" t="s">
        <v>19</v>
      </c>
      <c r="N327" s="151" t="s">
        <v>50</v>
      </c>
      <c r="P327" s="131">
        <f>O327*H327</f>
        <v>0</v>
      </c>
      <c r="Q327" s="131">
        <v>0.06</v>
      </c>
      <c r="R327" s="131">
        <f>Q327*H327</f>
        <v>0.06</v>
      </c>
      <c r="S327" s="131">
        <v>0</v>
      </c>
      <c r="T327" s="132">
        <f>S327*H327</f>
        <v>0</v>
      </c>
      <c r="AR327" s="133" t="s">
        <v>176</v>
      </c>
      <c r="AT327" s="133" t="s">
        <v>173</v>
      </c>
      <c r="AU327" s="133" t="s">
        <v>138</v>
      </c>
      <c r="AY327" s="15" t="s">
        <v>130</v>
      </c>
      <c r="BE327" s="134">
        <f>IF(N327="základní",J327,0)</f>
        <v>0</v>
      </c>
      <c r="BF327" s="134">
        <f>IF(N327="snížená",J327,0)</f>
        <v>0</v>
      </c>
      <c r="BG327" s="134">
        <f>IF(N327="zákl. přenesená",J327,0)</f>
        <v>0</v>
      </c>
      <c r="BH327" s="134">
        <f>IF(N327="sníž. přenesená",J327,0)</f>
        <v>0</v>
      </c>
      <c r="BI327" s="134">
        <f>IF(N327="nulová",J327,0)</f>
        <v>0</v>
      </c>
      <c r="BJ327" s="15" t="s">
        <v>139</v>
      </c>
      <c r="BK327" s="134">
        <f>ROUND(I327*H327,2)</f>
        <v>0</v>
      </c>
      <c r="BL327" s="15" t="s">
        <v>176</v>
      </c>
      <c r="BM327" s="133" t="s">
        <v>603</v>
      </c>
    </row>
    <row r="328" spans="2:65" s="1" customFormat="1" ht="11.25">
      <c r="B328" s="30"/>
      <c r="D328" s="135" t="s">
        <v>141</v>
      </c>
      <c r="F328" s="136" t="s">
        <v>602</v>
      </c>
      <c r="I328" s="137"/>
      <c r="L328" s="30"/>
      <c r="M328" s="138"/>
      <c r="T328" s="51"/>
      <c r="AT328" s="15" t="s">
        <v>141</v>
      </c>
      <c r="AU328" s="15" t="s">
        <v>138</v>
      </c>
    </row>
    <row r="329" spans="2:65" s="1" customFormat="1" ht="16.5" customHeight="1">
      <c r="B329" s="30"/>
      <c r="C329" s="141" t="s">
        <v>604</v>
      </c>
      <c r="D329" s="141" t="s">
        <v>173</v>
      </c>
      <c r="E329" s="142" t="s">
        <v>605</v>
      </c>
      <c r="F329" s="143" t="s">
        <v>606</v>
      </c>
      <c r="G329" s="144" t="s">
        <v>164</v>
      </c>
      <c r="H329" s="145">
        <v>1</v>
      </c>
      <c r="I329" s="146"/>
      <c r="J329" s="147">
        <f>ROUND(I329*H329,2)</f>
        <v>0</v>
      </c>
      <c r="K329" s="148"/>
      <c r="L329" s="149"/>
      <c r="M329" s="150" t="s">
        <v>19</v>
      </c>
      <c r="N329" s="151" t="s">
        <v>50</v>
      </c>
      <c r="P329" s="131">
        <f>O329*H329</f>
        <v>0</v>
      </c>
      <c r="Q329" s="131">
        <v>5.4999999999999997E-3</v>
      </c>
      <c r="R329" s="131">
        <f>Q329*H329</f>
        <v>5.4999999999999997E-3</v>
      </c>
      <c r="S329" s="131">
        <v>0</v>
      </c>
      <c r="T329" s="132">
        <f>S329*H329</f>
        <v>0</v>
      </c>
      <c r="AR329" s="133" t="s">
        <v>176</v>
      </c>
      <c r="AT329" s="133" t="s">
        <v>173</v>
      </c>
      <c r="AU329" s="133" t="s">
        <v>138</v>
      </c>
      <c r="AY329" s="15" t="s">
        <v>130</v>
      </c>
      <c r="BE329" s="134">
        <f>IF(N329="základní",J329,0)</f>
        <v>0</v>
      </c>
      <c r="BF329" s="134">
        <f>IF(N329="snížená",J329,0)</f>
        <v>0</v>
      </c>
      <c r="BG329" s="134">
        <f>IF(N329="zákl. přenesená",J329,0)</f>
        <v>0</v>
      </c>
      <c r="BH329" s="134">
        <f>IF(N329="sníž. přenesená",J329,0)</f>
        <v>0</v>
      </c>
      <c r="BI329" s="134">
        <f>IF(N329="nulová",J329,0)</f>
        <v>0</v>
      </c>
      <c r="BJ329" s="15" t="s">
        <v>139</v>
      </c>
      <c r="BK329" s="134">
        <f>ROUND(I329*H329,2)</f>
        <v>0</v>
      </c>
      <c r="BL329" s="15" t="s">
        <v>176</v>
      </c>
      <c r="BM329" s="133" t="s">
        <v>607</v>
      </c>
    </row>
    <row r="330" spans="2:65" s="1" customFormat="1" ht="11.25">
      <c r="B330" s="30"/>
      <c r="D330" s="135" t="s">
        <v>141</v>
      </c>
      <c r="F330" s="136" t="s">
        <v>606</v>
      </c>
      <c r="I330" s="137"/>
      <c r="L330" s="30"/>
      <c r="M330" s="138"/>
      <c r="T330" s="51"/>
      <c r="AT330" s="15" t="s">
        <v>141</v>
      </c>
      <c r="AU330" s="15" t="s">
        <v>138</v>
      </c>
    </row>
    <row r="331" spans="2:65" s="1" customFormat="1" ht="24.2" customHeight="1">
      <c r="B331" s="30"/>
      <c r="C331" s="141" t="s">
        <v>608</v>
      </c>
      <c r="D331" s="141" t="s">
        <v>173</v>
      </c>
      <c r="E331" s="142" t="s">
        <v>609</v>
      </c>
      <c r="F331" s="143" t="s">
        <v>610</v>
      </c>
      <c r="G331" s="144" t="s">
        <v>164</v>
      </c>
      <c r="H331" s="145">
        <v>1</v>
      </c>
      <c r="I331" s="146"/>
      <c r="J331" s="147">
        <f>ROUND(I331*H331,2)</f>
        <v>0</v>
      </c>
      <c r="K331" s="148"/>
      <c r="L331" s="149"/>
      <c r="M331" s="150" t="s">
        <v>19</v>
      </c>
      <c r="N331" s="151" t="s">
        <v>50</v>
      </c>
      <c r="P331" s="131">
        <f>O331*H331</f>
        <v>0</v>
      </c>
      <c r="Q331" s="131">
        <v>1.8E-3</v>
      </c>
      <c r="R331" s="131">
        <f>Q331*H331</f>
        <v>1.8E-3</v>
      </c>
      <c r="S331" s="131">
        <v>0</v>
      </c>
      <c r="T331" s="132">
        <f>S331*H331</f>
        <v>0</v>
      </c>
      <c r="AR331" s="133" t="s">
        <v>176</v>
      </c>
      <c r="AT331" s="133" t="s">
        <v>173</v>
      </c>
      <c r="AU331" s="133" t="s">
        <v>138</v>
      </c>
      <c r="AY331" s="15" t="s">
        <v>130</v>
      </c>
      <c r="BE331" s="134">
        <f>IF(N331="základní",J331,0)</f>
        <v>0</v>
      </c>
      <c r="BF331" s="134">
        <f>IF(N331="snížená",J331,0)</f>
        <v>0</v>
      </c>
      <c r="BG331" s="134">
        <f>IF(N331="zákl. přenesená",J331,0)</f>
        <v>0</v>
      </c>
      <c r="BH331" s="134">
        <f>IF(N331="sníž. přenesená",J331,0)</f>
        <v>0</v>
      </c>
      <c r="BI331" s="134">
        <f>IF(N331="nulová",J331,0)</f>
        <v>0</v>
      </c>
      <c r="BJ331" s="15" t="s">
        <v>139</v>
      </c>
      <c r="BK331" s="134">
        <f>ROUND(I331*H331,2)</f>
        <v>0</v>
      </c>
      <c r="BL331" s="15" t="s">
        <v>176</v>
      </c>
      <c r="BM331" s="133" t="s">
        <v>611</v>
      </c>
    </row>
    <row r="332" spans="2:65" s="1" customFormat="1" ht="11.25">
      <c r="B332" s="30"/>
      <c r="D332" s="135" t="s">
        <v>141</v>
      </c>
      <c r="F332" s="136" t="s">
        <v>612</v>
      </c>
      <c r="I332" s="137"/>
      <c r="L332" s="30"/>
      <c r="M332" s="138"/>
      <c r="T332" s="51"/>
      <c r="AT332" s="15" t="s">
        <v>141</v>
      </c>
      <c r="AU332" s="15" t="s">
        <v>138</v>
      </c>
    </row>
    <row r="333" spans="2:65" s="1" customFormat="1" ht="24.2" customHeight="1">
      <c r="B333" s="30"/>
      <c r="C333" s="141" t="s">
        <v>613</v>
      </c>
      <c r="D333" s="141" t="s">
        <v>173</v>
      </c>
      <c r="E333" s="142" t="s">
        <v>614</v>
      </c>
      <c r="F333" s="143" t="s">
        <v>615</v>
      </c>
      <c r="G333" s="144" t="s">
        <v>164</v>
      </c>
      <c r="H333" s="145">
        <v>1</v>
      </c>
      <c r="I333" s="146"/>
      <c r="J333" s="147">
        <f>ROUND(I333*H333,2)</f>
        <v>0</v>
      </c>
      <c r="K333" s="148"/>
      <c r="L333" s="149"/>
      <c r="M333" s="150" t="s">
        <v>19</v>
      </c>
      <c r="N333" s="151" t="s">
        <v>50</v>
      </c>
      <c r="P333" s="131">
        <f>O333*H333</f>
        <v>0</v>
      </c>
      <c r="Q333" s="131">
        <v>2.5999999999999998E-4</v>
      </c>
      <c r="R333" s="131">
        <f>Q333*H333</f>
        <v>2.5999999999999998E-4</v>
      </c>
      <c r="S333" s="131">
        <v>0</v>
      </c>
      <c r="T333" s="132">
        <f>S333*H333</f>
        <v>0</v>
      </c>
      <c r="AR333" s="133" t="s">
        <v>176</v>
      </c>
      <c r="AT333" s="133" t="s">
        <v>173</v>
      </c>
      <c r="AU333" s="133" t="s">
        <v>138</v>
      </c>
      <c r="AY333" s="15" t="s">
        <v>130</v>
      </c>
      <c r="BE333" s="134">
        <f>IF(N333="základní",J333,0)</f>
        <v>0</v>
      </c>
      <c r="BF333" s="134">
        <f>IF(N333="snížená",J333,0)</f>
        <v>0</v>
      </c>
      <c r="BG333" s="134">
        <f>IF(N333="zákl. přenesená",J333,0)</f>
        <v>0</v>
      </c>
      <c r="BH333" s="134">
        <f>IF(N333="sníž. přenesená",J333,0)</f>
        <v>0</v>
      </c>
      <c r="BI333" s="134">
        <f>IF(N333="nulová",J333,0)</f>
        <v>0</v>
      </c>
      <c r="BJ333" s="15" t="s">
        <v>139</v>
      </c>
      <c r="BK333" s="134">
        <f>ROUND(I333*H333,2)</f>
        <v>0</v>
      </c>
      <c r="BL333" s="15" t="s">
        <v>176</v>
      </c>
      <c r="BM333" s="133" t="s">
        <v>616</v>
      </c>
    </row>
    <row r="334" spans="2:65" s="1" customFormat="1" ht="11.25">
      <c r="B334" s="30"/>
      <c r="D334" s="135" t="s">
        <v>141</v>
      </c>
      <c r="F334" s="136" t="s">
        <v>615</v>
      </c>
      <c r="I334" s="137"/>
      <c r="L334" s="30"/>
      <c r="M334" s="138"/>
      <c r="T334" s="51"/>
      <c r="AT334" s="15" t="s">
        <v>141</v>
      </c>
      <c r="AU334" s="15" t="s">
        <v>138</v>
      </c>
    </row>
    <row r="335" spans="2:65" s="1" customFormat="1" ht="16.5" customHeight="1">
      <c r="B335" s="30"/>
      <c r="C335" s="141" t="s">
        <v>617</v>
      </c>
      <c r="D335" s="141" t="s">
        <v>173</v>
      </c>
      <c r="E335" s="142" t="s">
        <v>618</v>
      </c>
      <c r="F335" s="143" t="s">
        <v>619</v>
      </c>
      <c r="G335" s="144" t="s">
        <v>164</v>
      </c>
      <c r="H335" s="145">
        <v>1</v>
      </c>
      <c r="I335" s="146"/>
      <c r="J335" s="147">
        <f>ROUND(I335*H335,2)</f>
        <v>0</v>
      </c>
      <c r="K335" s="148"/>
      <c r="L335" s="149"/>
      <c r="M335" s="150" t="s">
        <v>19</v>
      </c>
      <c r="N335" s="151" t="s">
        <v>50</v>
      </c>
      <c r="P335" s="131">
        <f>O335*H335</f>
        <v>0</v>
      </c>
      <c r="Q335" s="131">
        <v>7.6999999999999999E-2</v>
      </c>
      <c r="R335" s="131">
        <f>Q335*H335</f>
        <v>7.6999999999999999E-2</v>
      </c>
      <c r="S335" s="131">
        <v>0</v>
      </c>
      <c r="T335" s="132">
        <f>S335*H335</f>
        <v>0</v>
      </c>
      <c r="AR335" s="133" t="s">
        <v>176</v>
      </c>
      <c r="AT335" s="133" t="s">
        <v>173</v>
      </c>
      <c r="AU335" s="133" t="s">
        <v>138</v>
      </c>
      <c r="AY335" s="15" t="s">
        <v>130</v>
      </c>
      <c r="BE335" s="134">
        <f>IF(N335="základní",J335,0)</f>
        <v>0</v>
      </c>
      <c r="BF335" s="134">
        <f>IF(N335="snížená",J335,0)</f>
        <v>0</v>
      </c>
      <c r="BG335" s="134">
        <f>IF(N335="zákl. přenesená",J335,0)</f>
        <v>0</v>
      </c>
      <c r="BH335" s="134">
        <f>IF(N335="sníž. přenesená",J335,0)</f>
        <v>0</v>
      </c>
      <c r="BI335" s="134">
        <f>IF(N335="nulová",J335,0)</f>
        <v>0</v>
      </c>
      <c r="BJ335" s="15" t="s">
        <v>139</v>
      </c>
      <c r="BK335" s="134">
        <f>ROUND(I335*H335,2)</f>
        <v>0</v>
      </c>
      <c r="BL335" s="15" t="s">
        <v>176</v>
      </c>
      <c r="BM335" s="133" t="s">
        <v>620</v>
      </c>
    </row>
    <row r="336" spans="2:65" s="1" customFormat="1" ht="11.25">
      <c r="B336" s="30"/>
      <c r="D336" s="135" t="s">
        <v>141</v>
      </c>
      <c r="F336" s="136" t="s">
        <v>621</v>
      </c>
      <c r="I336" s="137"/>
      <c r="L336" s="30"/>
      <c r="M336" s="138"/>
      <c r="T336" s="51"/>
      <c r="AT336" s="15" t="s">
        <v>141</v>
      </c>
      <c r="AU336" s="15" t="s">
        <v>138</v>
      </c>
    </row>
    <row r="337" spans="2:65" s="1" customFormat="1" ht="24.2" customHeight="1">
      <c r="B337" s="30"/>
      <c r="C337" s="141" t="s">
        <v>622</v>
      </c>
      <c r="D337" s="141" t="s">
        <v>173</v>
      </c>
      <c r="E337" s="142" t="s">
        <v>623</v>
      </c>
      <c r="F337" s="143" t="s">
        <v>624</v>
      </c>
      <c r="G337" s="144" t="s">
        <v>164</v>
      </c>
      <c r="H337" s="145">
        <v>3</v>
      </c>
      <c r="I337" s="146"/>
      <c r="J337" s="147">
        <f>ROUND(I337*H337,2)</f>
        <v>0</v>
      </c>
      <c r="K337" s="148"/>
      <c r="L337" s="149"/>
      <c r="M337" s="150" t="s">
        <v>19</v>
      </c>
      <c r="N337" s="151" t="s">
        <v>50</v>
      </c>
      <c r="P337" s="131">
        <f>O337*H337</f>
        <v>0</v>
      </c>
      <c r="Q337" s="131">
        <v>1.2999999999999999E-2</v>
      </c>
      <c r="R337" s="131">
        <f>Q337*H337</f>
        <v>3.9E-2</v>
      </c>
      <c r="S337" s="131">
        <v>0</v>
      </c>
      <c r="T337" s="132">
        <f>S337*H337</f>
        <v>0</v>
      </c>
      <c r="AR337" s="133" t="s">
        <v>176</v>
      </c>
      <c r="AT337" s="133" t="s">
        <v>173</v>
      </c>
      <c r="AU337" s="133" t="s">
        <v>138</v>
      </c>
      <c r="AY337" s="15" t="s">
        <v>130</v>
      </c>
      <c r="BE337" s="134">
        <f>IF(N337="základní",J337,0)</f>
        <v>0</v>
      </c>
      <c r="BF337" s="134">
        <f>IF(N337="snížená",J337,0)</f>
        <v>0</v>
      </c>
      <c r="BG337" s="134">
        <f>IF(N337="zákl. přenesená",J337,0)</f>
        <v>0</v>
      </c>
      <c r="BH337" s="134">
        <f>IF(N337="sníž. přenesená",J337,0)</f>
        <v>0</v>
      </c>
      <c r="BI337" s="134">
        <f>IF(N337="nulová",J337,0)</f>
        <v>0</v>
      </c>
      <c r="BJ337" s="15" t="s">
        <v>139</v>
      </c>
      <c r="BK337" s="134">
        <f>ROUND(I337*H337,2)</f>
        <v>0</v>
      </c>
      <c r="BL337" s="15" t="s">
        <v>176</v>
      </c>
      <c r="BM337" s="133" t="s">
        <v>625</v>
      </c>
    </row>
    <row r="338" spans="2:65" s="1" customFormat="1" ht="11.25">
      <c r="B338" s="30"/>
      <c r="D338" s="135" t="s">
        <v>141</v>
      </c>
      <c r="F338" s="136" t="s">
        <v>624</v>
      </c>
      <c r="I338" s="137"/>
      <c r="L338" s="30"/>
      <c r="M338" s="138"/>
      <c r="T338" s="51"/>
      <c r="AT338" s="15" t="s">
        <v>141</v>
      </c>
      <c r="AU338" s="15" t="s">
        <v>138</v>
      </c>
    </row>
    <row r="339" spans="2:65" s="1" customFormat="1" ht="24.2" customHeight="1">
      <c r="B339" s="30"/>
      <c r="C339" s="141" t="s">
        <v>626</v>
      </c>
      <c r="D339" s="141" t="s">
        <v>173</v>
      </c>
      <c r="E339" s="142" t="s">
        <v>627</v>
      </c>
      <c r="F339" s="143" t="s">
        <v>628</v>
      </c>
      <c r="G339" s="144" t="s">
        <v>164</v>
      </c>
      <c r="H339" s="145">
        <v>3</v>
      </c>
      <c r="I339" s="146"/>
      <c r="J339" s="147">
        <f>ROUND(I339*H339,2)</f>
        <v>0</v>
      </c>
      <c r="K339" s="148"/>
      <c r="L339" s="149"/>
      <c r="M339" s="150" t="s">
        <v>19</v>
      </c>
      <c r="N339" s="151" t="s">
        <v>50</v>
      </c>
      <c r="P339" s="131">
        <f>O339*H339</f>
        <v>0</v>
      </c>
      <c r="Q339" s="131">
        <v>0.02</v>
      </c>
      <c r="R339" s="131">
        <f>Q339*H339</f>
        <v>0.06</v>
      </c>
      <c r="S339" s="131">
        <v>0</v>
      </c>
      <c r="T339" s="132">
        <f>S339*H339</f>
        <v>0</v>
      </c>
      <c r="AR339" s="133" t="s">
        <v>176</v>
      </c>
      <c r="AT339" s="133" t="s">
        <v>173</v>
      </c>
      <c r="AU339" s="133" t="s">
        <v>138</v>
      </c>
      <c r="AY339" s="15" t="s">
        <v>130</v>
      </c>
      <c r="BE339" s="134">
        <f>IF(N339="základní",J339,0)</f>
        <v>0</v>
      </c>
      <c r="BF339" s="134">
        <f>IF(N339="snížená",J339,0)</f>
        <v>0</v>
      </c>
      <c r="BG339" s="134">
        <f>IF(N339="zákl. přenesená",J339,0)</f>
        <v>0</v>
      </c>
      <c r="BH339" s="134">
        <f>IF(N339="sníž. přenesená",J339,0)</f>
        <v>0</v>
      </c>
      <c r="BI339" s="134">
        <f>IF(N339="nulová",J339,0)</f>
        <v>0</v>
      </c>
      <c r="BJ339" s="15" t="s">
        <v>139</v>
      </c>
      <c r="BK339" s="134">
        <f>ROUND(I339*H339,2)</f>
        <v>0</v>
      </c>
      <c r="BL339" s="15" t="s">
        <v>176</v>
      </c>
      <c r="BM339" s="133" t="s">
        <v>629</v>
      </c>
    </row>
    <row r="340" spans="2:65" s="1" customFormat="1" ht="19.5">
      <c r="B340" s="30"/>
      <c r="D340" s="135" t="s">
        <v>141</v>
      </c>
      <c r="F340" s="136" t="s">
        <v>628</v>
      </c>
      <c r="I340" s="137"/>
      <c r="L340" s="30"/>
      <c r="M340" s="138"/>
      <c r="T340" s="51"/>
      <c r="AT340" s="15" t="s">
        <v>141</v>
      </c>
      <c r="AU340" s="15" t="s">
        <v>138</v>
      </c>
    </row>
    <row r="341" spans="2:65" s="1" customFormat="1" ht="21.75" customHeight="1">
      <c r="B341" s="30"/>
      <c r="C341" s="141" t="s">
        <v>630</v>
      </c>
      <c r="D341" s="141" t="s">
        <v>173</v>
      </c>
      <c r="E341" s="142" t="s">
        <v>631</v>
      </c>
      <c r="F341" s="143" t="s">
        <v>632</v>
      </c>
      <c r="G341" s="144" t="s">
        <v>164</v>
      </c>
      <c r="H341" s="145">
        <v>1</v>
      </c>
      <c r="I341" s="146"/>
      <c r="J341" s="147">
        <f>ROUND(I341*H341,2)</f>
        <v>0</v>
      </c>
      <c r="K341" s="148"/>
      <c r="L341" s="149"/>
      <c r="M341" s="150" t="s">
        <v>19</v>
      </c>
      <c r="N341" s="151" t="s">
        <v>50</v>
      </c>
      <c r="P341" s="131">
        <f>O341*H341</f>
        <v>0</v>
      </c>
      <c r="Q341" s="131">
        <v>2.0999999999999999E-3</v>
      </c>
      <c r="R341" s="131">
        <f>Q341*H341</f>
        <v>2.0999999999999999E-3</v>
      </c>
      <c r="S341" s="131">
        <v>0</v>
      </c>
      <c r="T341" s="132">
        <f>S341*H341</f>
        <v>0</v>
      </c>
      <c r="AR341" s="133" t="s">
        <v>176</v>
      </c>
      <c r="AT341" s="133" t="s">
        <v>173</v>
      </c>
      <c r="AU341" s="133" t="s">
        <v>138</v>
      </c>
      <c r="AY341" s="15" t="s">
        <v>130</v>
      </c>
      <c r="BE341" s="134">
        <f>IF(N341="základní",J341,0)</f>
        <v>0</v>
      </c>
      <c r="BF341" s="134">
        <f>IF(N341="snížená",J341,0)</f>
        <v>0</v>
      </c>
      <c r="BG341" s="134">
        <f>IF(N341="zákl. přenesená",J341,0)</f>
        <v>0</v>
      </c>
      <c r="BH341" s="134">
        <f>IF(N341="sníž. přenesená",J341,0)</f>
        <v>0</v>
      </c>
      <c r="BI341" s="134">
        <f>IF(N341="nulová",J341,0)</f>
        <v>0</v>
      </c>
      <c r="BJ341" s="15" t="s">
        <v>139</v>
      </c>
      <c r="BK341" s="134">
        <f>ROUND(I341*H341,2)</f>
        <v>0</v>
      </c>
      <c r="BL341" s="15" t="s">
        <v>176</v>
      </c>
      <c r="BM341" s="133" t="s">
        <v>633</v>
      </c>
    </row>
    <row r="342" spans="2:65" s="1" customFormat="1" ht="11.25">
      <c r="B342" s="30"/>
      <c r="D342" s="135" t="s">
        <v>141</v>
      </c>
      <c r="F342" s="136" t="s">
        <v>632</v>
      </c>
      <c r="I342" s="137"/>
      <c r="L342" s="30"/>
      <c r="M342" s="138"/>
      <c r="T342" s="51"/>
      <c r="AT342" s="15" t="s">
        <v>141</v>
      </c>
      <c r="AU342" s="15" t="s">
        <v>138</v>
      </c>
    </row>
    <row r="343" spans="2:65" s="1" customFormat="1" ht="24.2" customHeight="1">
      <c r="B343" s="30"/>
      <c r="C343" s="141" t="s">
        <v>634</v>
      </c>
      <c r="D343" s="141" t="s">
        <v>173</v>
      </c>
      <c r="E343" s="142" t="s">
        <v>635</v>
      </c>
      <c r="F343" s="143" t="s">
        <v>636</v>
      </c>
      <c r="G343" s="144" t="s">
        <v>164</v>
      </c>
      <c r="H343" s="145">
        <v>1</v>
      </c>
      <c r="I343" s="146"/>
      <c r="J343" s="147">
        <f>ROUND(I343*H343,2)</f>
        <v>0</v>
      </c>
      <c r="K343" s="148"/>
      <c r="L343" s="149"/>
      <c r="M343" s="150" t="s">
        <v>19</v>
      </c>
      <c r="N343" s="151" t="s">
        <v>50</v>
      </c>
      <c r="P343" s="131">
        <f>O343*H343</f>
        <v>0</v>
      </c>
      <c r="Q343" s="131">
        <v>1.8500000000000001E-3</v>
      </c>
      <c r="R343" s="131">
        <f>Q343*H343</f>
        <v>1.8500000000000001E-3</v>
      </c>
      <c r="S343" s="131">
        <v>0</v>
      </c>
      <c r="T343" s="132">
        <f>S343*H343</f>
        <v>0</v>
      </c>
      <c r="AR343" s="133" t="s">
        <v>255</v>
      </c>
      <c r="AT343" s="133" t="s">
        <v>173</v>
      </c>
      <c r="AU343" s="133" t="s">
        <v>138</v>
      </c>
      <c r="AY343" s="15" t="s">
        <v>130</v>
      </c>
      <c r="BE343" s="134">
        <f>IF(N343="základní",J343,0)</f>
        <v>0</v>
      </c>
      <c r="BF343" s="134">
        <f>IF(N343="snížená",J343,0)</f>
        <v>0</v>
      </c>
      <c r="BG343" s="134">
        <f>IF(N343="zákl. přenesená",J343,0)</f>
        <v>0</v>
      </c>
      <c r="BH343" s="134">
        <f>IF(N343="sníž. přenesená",J343,0)</f>
        <v>0</v>
      </c>
      <c r="BI343" s="134">
        <f>IF(N343="nulová",J343,0)</f>
        <v>0</v>
      </c>
      <c r="BJ343" s="15" t="s">
        <v>139</v>
      </c>
      <c r="BK343" s="134">
        <f>ROUND(I343*H343,2)</f>
        <v>0</v>
      </c>
      <c r="BL343" s="15" t="s">
        <v>158</v>
      </c>
      <c r="BM343" s="133" t="s">
        <v>637</v>
      </c>
    </row>
    <row r="344" spans="2:65" s="1" customFormat="1" ht="11.25">
      <c r="B344" s="30"/>
      <c r="D344" s="135" t="s">
        <v>141</v>
      </c>
      <c r="F344" s="136" t="s">
        <v>636</v>
      </c>
      <c r="I344" s="137"/>
      <c r="L344" s="30"/>
      <c r="M344" s="138"/>
      <c r="T344" s="51"/>
      <c r="AT344" s="15" t="s">
        <v>141</v>
      </c>
      <c r="AU344" s="15" t="s">
        <v>138</v>
      </c>
    </row>
    <row r="345" spans="2:65" s="1" customFormat="1" ht="24.2" customHeight="1">
      <c r="B345" s="30"/>
      <c r="C345" s="141" t="s">
        <v>638</v>
      </c>
      <c r="D345" s="141" t="s">
        <v>173</v>
      </c>
      <c r="E345" s="142" t="s">
        <v>639</v>
      </c>
      <c r="F345" s="143" t="s">
        <v>640</v>
      </c>
      <c r="G345" s="144" t="s">
        <v>164</v>
      </c>
      <c r="H345" s="145">
        <v>6</v>
      </c>
      <c r="I345" s="146"/>
      <c r="J345" s="147">
        <f>ROUND(I345*H345,2)</f>
        <v>0</v>
      </c>
      <c r="K345" s="148"/>
      <c r="L345" s="149"/>
      <c r="M345" s="150" t="s">
        <v>19</v>
      </c>
      <c r="N345" s="151" t="s">
        <v>50</v>
      </c>
      <c r="P345" s="131">
        <f>O345*H345</f>
        <v>0</v>
      </c>
      <c r="Q345" s="131">
        <v>1.1999999999999999E-3</v>
      </c>
      <c r="R345" s="131">
        <f>Q345*H345</f>
        <v>7.1999999999999998E-3</v>
      </c>
      <c r="S345" s="131">
        <v>0</v>
      </c>
      <c r="T345" s="132">
        <f>S345*H345</f>
        <v>0</v>
      </c>
      <c r="AR345" s="133" t="s">
        <v>176</v>
      </c>
      <c r="AT345" s="133" t="s">
        <v>173</v>
      </c>
      <c r="AU345" s="133" t="s">
        <v>138</v>
      </c>
      <c r="AY345" s="15" t="s">
        <v>130</v>
      </c>
      <c r="BE345" s="134">
        <f>IF(N345="základní",J345,0)</f>
        <v>0</v>
      </c>
      <c r="BF345" s="134">
        <f>IF(N345="snížená",J345,0)</f>
        <v>0</v>
      </c>
      <c r="BG345" s="134">
        <f>IF(N345="zákl. přenesená",J345,0)</f>
        <v>0</v>
      </c>
      <c r="BH345" s="134">
        <f>IF(N345="sníž. přenesená",J345,0)</f>
        <v>0</v>
      </c>
      <c r="BI345" s="134">
        <f>IF(N345="nulová",J345,0)</f>
        <v>0</v>
      </c>
      <c r="BJ345" s="15" t="s">
        <v>139</v>
      </c>
      <c r="BK345" s="134">
        <f>ROUND(I345*H345,2)</f>
        <v>0</v>
      </c>
      <c r="BL345" s="15" t="s">
        <v>176</v>
      </c>
      <c r="BM345" s="133" t="s">
        <v>641</v>
      </c>
    </row>
    <row r="346" spans="2:65" s="1" customFormat="1" ht="19.5">
      <c r="B346" s="30"/>
      <c r="D346" s="135" t="s">
        <v>141</v>
      </c>
      <c r="F346" s="136" t="s">
        <v>640</v>
      </c>
      <c r="I346" s="137"/>
      <c r="L346" s="30"/>
      <c r="M346" s="138"/>
      <c r="T346" s="51"/>
      <c r="AT346" s="15" t="s">
        <v>141</v>
      </c>
      <c r="AU346" s="15" t="s">
        <v>138</v>
      </c>
    </row>
    <row r="347" spans="2:65" s="1" customFormat="1" ht="16.5" customHeight="1">
      <c r="B347" s="30"/>
      <c r="C347" s="141" t="s">
        <v>642</v>
      </c>
      <c r="D347" s="141" t="s">
        <v>173</v>
      </c>
      <c r="E347" s="142" t="s">
        <v>643</v>
      </c>
      <c r="F347" s="143" t="s">
        <v>644</v>
      </c>
      <c r="G347" s="144" t="s">
        <v>164</v>
      </c>
      <c r="H347" s="145">
        <v>1</v>
      </c>
      <c r="I347" s="146"/>
      <c r="J347" s="147">
        <f>ROUND(I347*H347,2)</f>
        <v>0</v>
      </c>
      <c r="K347" s="148"/>
      <c r="L347" s="149"/>
      <c r="M347" s="150" t="s">
        <v>19</v>
      </c>
      <c r="N347" s="151" t="s">
        <v>50</v>
      </c>
      <c r="P347" s="131">
        <f>O347*H347</f>
        <v>0</v>
      </c>
      <c r="Q347" s="131">
        <v>1E-4</v>
      </c>
      <c r="R347" s="131">
        <f>Q347*H347</f>
        <v>1E-4</v>
      </c>
      <c r="S347" s="131">
        <v>0</v>
      </c>
      <c r="T347" s="132">
        <f>S347*H347</f>
        <v>0</v>
      </c>
      <c r="AR347" s="133" t="s">
        <v>176</v>
      </c>
      <c r="AT347" s="133" t="s">
        <v>173</v>
      </c>
      <c r="AU347" s="133" t="s">
        <v>138</v>
      </c>
      <c r="AY347" s="15" t="s">
        <v>130</v>
      </c>
      <c r="BE347" s="134">
        <f>IF(N347="základní",J347,0)</f>
        <v>0</v>
      </c>
      <c r="BF347" s="134">
        <f>IF(N347="snížená",J347,0)</f>
        <v>0</v>
      </c>
      <c r="BG347" s="134">
        <f>IF(N347="zákl. přenesená",J347,0)</f>
        <v>0</v>
      </c>
      <c r="BH347" s="134">
        <f>IF(N347="sníž. přenesená",J347,0)</f>
        <v>0</v>
      </c>
      <c r="BI347" s="134">
        <f>IF(N347="nulová",J347,0)</f>
        <v>0</v>
      </c>
      <c r="BJ347" s="15" t="s">
        <v>139</v>
      </c>
      <c r="BK347" s="134">
        <f>ROUND(I347*H347,2)</f>
        <v>0</v>
      </c>
      <c r="BL347" s="15" t="s">
        <v>176</v>
      </c>
      <c r="BM347" s="133" t="s">
        <v>645</v>
      </c>
    </row>
    <row r="348" spans="2:65" s="1" customFormat="1" ht="11.25">
      <c r="B348" s="30"/>
      <c r="D348" s="135" t="s">
        <v>141</v>
      </c>
      <c r="F348" s="136" t="s">
        <v>644</v>
      </c>
      <c r="I348" s="137"/>
      <c r="L348" s="30"/>
      <c r="M348" s="138"/>
      <c r="T348" s="51"/>
      <c r="AT348" s="15" t="s">
        <v>141</v>
      </c>
      <c r="AU348" s="15" t="s">
        <v>138</v>
      </c>
    </row>
    <row r="349" spans="2:65" s="1" customFormat="1" ht="16.5" customHeight="1">
      <c r="B349" s="30"/>
      <c r="C349" s="141" t="s">
        <v>646</v>
      </c>
      <c r="D349" s="141" t="s">
        <v>173</v>
      </c>
      <c r="E349" s="142" t="s">
        <v>647</v>
      </c>
      <c r="F349" s="143" t="s">
        <v>648</v>
      </c>
      <c r="G349" s="144" t="s">
        <v>212</v>
      </c>
      <c r="H349" s="145">
        <v>4</v>
      </c>
      <c r="I349" s="146"/>
      <c r="J349" s="147">
        <f>ROUND(I349*H349,2)</f>
        <v>0</v>
      </c>
      <c r="K349" s="148"/>
      <c r="L349" s="149"/>
      <c r="M349" s="150" t="s">
        <v>19</v>
      </c>
      <c r="N349" s="151" t="s">
        <v>50</v>
      </c>
      <c r="P349" s="131">
        <f>O349*H349</f>
        <v>0</v>
      </c>
      <c r="Q349" s="131">
        <v>2.0000000000000001E-4</v>
      </c>
      <c r="R349" s="131">
        <f>Q349*H349</f>
        <v>8.0000000000000004E-4</v>
      </c>
      <c r="S349" s="131">
        <v>0</v>
      </c>
      <c r="T349" s="132">
        <f>S349*H349</f>
        <v>0</v>
      </c>
      <c r="AR349" s="133" t="s">
        <v>255</v>
      </c>
      <c r="AT349" s="133" t="s">
        <v>173</v>
      </c>
      <c r="AU349" s="133" t="s">
        <v>138</v>
      </c>
      <c r="AY349" s="15" t="s">
        <v>130</v>
      </c>
      <c r="BE349" s="134">
        <f>IF(N349="základní",J349,0)</f>
        <v>0</v>
      </c>
      <c r="BF349" s="134">
        <f>IF(N349="snížená",J349,0)</f>
        <v>0</v>
      </c>
      <c r="BG349" s="134">
        <f>IF(N349="zákl. přenesená",J349,0)</f>
        <v>0</v>
      </c>
      <c r="BH349" s="134">
        <f>IF(N349="sníž. přenesená",J349,0)</f>
        <v>0</v>
      </c>
      <c r="BI349" s="134">
        <f>IF(N349="nulová",J349,0)</f>
        <v>0</v>
      </c>
      <c r="BJ349" s="15" t="s">
        <v>139</v>
      </c>
      <c r="BK349" s="134">
        <f>ROUND(I349*H349,2)</f>
        <v>0</v>
      </c>
      <c r="BL349" s="15" t="s">
        <v>158</v>
      </c>
      <c r="BM349" s="133" t="s">
        <v>649</v>
      </c>
    </row>
    <row r="350" spans="2:65" s="1" customFormat="1" ht="11.25">
      <c r="B350" s="30"/>
      <c r="D350" s="135" t="s">
        <v>141</v>
      </c>
      <c r="F350" s="136" t="s">
        <v>650</v>
      </c>
      <c r="I350" s="137"/>
      <c r="L350" s="30"/>
      <c r="M350" s="138"/>
      <c r="T350" s="51"/>
      <c r="AT350" s="15" t="s">
        <v>141</v>
      </c>
      <c r="AU350" s="15" t="s">
        <v>138</v>
      </c>
    </row>
    <row r="351" spans="2:65" s="11" customFormat="1" ht="22.9" customHeight="1">
      <c r="B351" s="109"/>
      <c r="D351" s="110" t="s">
        <v>75</v>
      </c>
      <c r="E351" s="119" t="s">
        <v>651</v>
      </c>
      <c r="F351" s="119" t="s">
        <v>652</v>
      </c>
      <c r="I351" s="112"/>
      <c r="J351" s="120">
        <f>BK351</f>
        <v>0</v>
      </c>
      <c r="L351" s="109"/>
      <c r="M351" s="114"/>
      <c r="P351" s="115">
        <f>SUM(P352:P375)</f>
        <v>0</v>
      </c>
      <c r="R351" s="115">
        <f>SUM(R352:R375)</f>
        <v>0.14374000000000001</v>
      </c>
      <c r="T351" s="116">
        <f>SUM(T352:T375)</f>
        <v>0.41584999999999994</v>
      </c>
      <c r="AR351" s="110" t="s">
        <v>138</v>
      </c>
      <c r="AT351" s="117" t="s">
        <v>75</v>
      </c>
      <c r="AU351" s="117" t="s">
        <v>81</v>
      </c>
      <c r="AY351" s="110" t="s">
        <v>130</v>
      </c>
      <c r="BK351" s="118">
        <f>SUM(BK352:BK375)</f>
        <v>0</v>
      </c>
    </row>
    <row r="352" spans="2:65" s="1" customFormat="1" ht="24.2" customHeight="1">
      <c r="B352" s="30"/>
      <c r="C352" s="121" t="s">
        <v>653</v>
      </c>
      <c r="D352" s="121" t="s">
        <v>133</v>
      </c>
      <c r="E352" s="122" t="s">
        <v>654</v>
      </c>
      <c r="F352" s="123" t="s">
        <v>655</v>
      </c>
      <c r="G352" s="124" t="s">
        <v>136</v>
      </c>
      <c r="H352" s="125">
        <v>5</v>
      </c>
      <c r="I352" s="126"/>
      <c r="J352" s="127">
        <f>ROUND(I352*H352,2)</f>
        <v>0</v>
      </c>
      <c r="K352" s="128"/>
      <c r="L352" s="30"/>
      <c r="M352" s="129" t="s">
        <v>19</v>
      </c>
      <c r="N352" s="130" t="s">
        <v>50</v>
      </c>
      <c r="P352" s="131">
        <f>O352*H352</f>
        <v>0</v>
      </c>
      <c r="Q352" s="131">
        <v>0</v>
      </c>
      <c r="R352" s="131">
        <f>Q352*H352</f>
        <v>0</v>
      </c>
      <c r="S352" s="131">
        <v>8.3169999999999994E-2</v>
      </c>
      <c r="T352" s="132">
        <f>S352*H352</f>
        <v>0.41584999999999994</v>
      </c>
      <c r="AR352" s="133" t="s">
        <v>158</v>
      </c>
      <c r="AT352" s="133" t="s">
        <v>133</v>
      </c>
      <c r="AU352" s="133" t="s">
        <v>138</v>
      </c>
      <c r="AY352" s="15" t="s">
        <v>130</v>
      </c>
      <c r="BE352" s="134">
        <f>IF(N352="základní",J352,0)</f>
        <v>0</v>
      </c>
      <c r="BF352" s="134">
        <f>IF(N352="snížená",J352,0)</f>
        <v>0</v>
      </c>
      <c r="BG352" s="134">
        <f>IF(N352="zákl. přenesená",J352,0)</f>
        <v>0</v>
      </c>
      <c r="BH352" s="134">
        <f>IF(N352="sníž. přenesená",J352,0)</f>
        <v>0</v>
      </c>
      <c r="BI352" s="134">
        <f>IF(N352="nulová",J352,0)</f>
        <v>0</v>
      </c>
      <c r="BJ352" s="15" t="s">
        <v>139</v>
      </c>
      <c r="BK352" s="134">
        <f>ROUND(I352*H352,2)</f>
        <v>0</v>
      </c>
      <c r="BL352" s="15" t="s">
        <v>158</v>
      </c>
      <c r="BM352" s="133" t="s">
        <v>656</v>
      </c>
    </row>
    <row r="353" spans="2:65" s="1" customFormat="1" ht="11.25">
      <c r="B353" s="30"/>
      <c r="D353" s="135" t="s">
        <v>141</v>
      </c>
      <c r="F353" s="136" t="s">
        <v>655</v>
      </c>
      <c r="I353" s="137"/>
      <c r="L353" s="30"/>
      <c r="M353" s="138"/>
      <c r="T353" s="51"/>
      <c r="AT353" s="15" t="s">
        <v>141</v>
      </c>
      <c r="AU353" s="15" t="s">
        <v>138</v>
      </c>
    </row>
    <row r="354" spans="2:65" s="1" customFormat="1" ht="11.25">
      <c r="B354" s="30"/>
      <c r="D354" s="139" t="s">
        <v>143</v>
      </c>
      <c r="F354" s="140" t="s">
        <v>657</v>
      </c>
      <c r="I354" s="137"/>
      <c r="L354" s="30"/>
      <c r="M354" s="138"/>
      <c r="T354" s="51"/>
      <c r="AT354" s="15" t="s">
        <v>143</v>
      </c>
      <c r="AU354" s="15" t="s">
        <v>138</v>
      </c>
    </row>
    <row r="355" spans="2:65" s="1" customFormat="1" ht="33" customHeight="1">
      <c r="B355" s="30"/>
      <c r="C355" s="121" t="s">
        <v>658</v>
      </c>
      <c r="D355" s="121" t="s">
        <v>133</v>
      </c>
      <c r="E355" s="122" t="s">
        <v>659</v>
      </c>
      <c r="F355" s="123" t="s">
        <v>660</v>
      </c>
      <c r="G355" s="124" t="s">
        <v>136</v>
      </c>
      <c r="H355" s="125">
        <v>5</v>
      </c>
      <c r="I355" s="126"/>
      <c r="J355" s="127">
        <f>ROUND(I355*H355,2)</f>
        <v>0</v>
      </c>
      <c r="K355" s="128"/>
      <c r="L355" s="30"/>
      <c r="M355" s="129" t="s">
        <v>19</v>
      </c>
      <c r="N355" s="130" t="s">
        <v>50</v>
      </c>
      <c r="P355" s="131">
        <f>O355*H355</f>
        <v>0</v>
      </c>
      <c r="Q355" s="131">
        <v>8.9999999999999993E-3</v>
      </c>
      <c r="R355" s="131">
        <f>Q355*H355</f>
        <v>4.4999999999999998E-2</v>
      </c>
      <c r="S355" s="131">
        <v>0</v>
      </c>
      <c r="T355" s="132">
        <f>S355*H355</f>
        <v>0</v>
      </c>
      <c r="AR355" s="133" t="s">
        <v>158</v>
      </c>
      <c r="AT355" s="133" t="s">
        <v>133</v>
      </c>
      <c r="AU355" s="133" t="s">
        <v>138</v>
      </c>
      <c r="AY355" s="15" t="s">
        <v>130</v>
      </c>
      <c r="BE355" s="134">
        <f>IF(N355="základní",J355,0)</f>
        <v>0</v>
      </c>
      <c r="BF355" s="134">
        <f>IF(N355="snížená",J355,0)</f>
        <v>0</v>
      </c>
      <c r="BG355" s="134">
        <f>IF(N355="zákl. přenesená",J355,0)</f>
        <v>0</v>
      </c>
      <c r="BH355" s="134">
        <f>IF(N355="sníž. přenesená",J355,0)</f>
        <v>0</v>
      </c>
      <c r="BI355" s="134">
        <f>IF(N355="nulová",J355,0)</f>
        <v>0</v>
      </c>
      <c r="BJ355" s="15" t="s">
        <v>139</v>
      </c>
      <c r="BK355" s="134">
        <f>ROUND(I355*H355,2)</f>
        <v>0</v>
      </c>
      <c r="BL355" s="15" t="s">
        <v>158</v>
      </c>
      <c r="BM355" s="133" t="s">
        <v>661</v>
      </c>
    </row>
    <row r="356" spans="2:65" s="1" customFormat="1" ht="19.5">
      <c r="B356" s="30"/>
      <c r="D356" s="135" t="s">
        <v>141</v>
      </c>
      <c r="F356" s="136" t="s">
        <v>662</v>
      </c>
      <c r="I356" s="137"/>
      <c r="L356" s="30"/>
      <c r="M356" s="138"/>
      <c r="T356" s="51"/>
      <c r="AT356" s="15" t="s">
        <v>141</v>
      </c>
      <c r="AU356" s="15" t="s">
        <v>138</v>
      </c>
    </row>
    <row r="357" spans="2:65" s="1" customFormat="1" ht="11.25">
      <c r="B357" s="30"/>
      <c r="D357" s="139" t="s">
        <v>143</v>
      </c>
      <c r="F357" s="140" t="s">
        <v>663</v>
      </c>
      <c r="I357" s="137"/>
      <c r="L357" s="30"/>
      <c r="M357" s="138"/>
      <c r="T357" s="51"/>
      <c r="AT357" s="15" t="s">
        <v>143</v>
      </c>
      <c r="AU357" s="15" t="s">
        <v>138</v>
      </c>
    </row>
    <row r="358" spans="2:65" s="1" customFormat="1" ht="24.2" customHeight="1">
      <c r="B358" s="30"/>
      <c r="C358" s="121" t="s">
        <v>664</v>
      </c>
      <c r="D358" s="121" t="s">
        <v>133</v>
      </c>
      <c r="E358" s="122" t="s">
        <v>665</v>
      </c>
      <c r="F358" s="123" t="s">
        <v>666</v>
      </c>
      <c r="G358" s="124" t="s">
        <v>421</v>
      </c>
      <c r="H358" s="125">
        <v>1</v>
      </c>
      <c r="I358" s="126"/>
      <c r="J358" s="127">
        <f>ROUND(I358*H358,2)</f>
        <v>0</v>
      </c>
      <c r="K358" s="128"/>
      <c r="L358" s="30"/>
      <c r="M358" s="129" t="s">
        <v>19</v>
      </c>
      <c r="N358" s="130" t="s">
        <v>50</v>
      </c>
      <c r="P358" s="131">
        <f>O358*H358</f>
        <v>0</v>
      </c>
      <c r="Q358" s="131">
        <v>0</v>
      </c>
      <c r="R358" s="131">
        <f>Q358*H358</f>
        <v>0</v>
      </c>
      <c r="S358" s="131">
        <v>0</v>
      </c>
      <c r="T358" s="132">
        <f>S358*H358</f>
        <v>0</v>
      </c>
      <c r="AR358" s="133" t="s">
        <v>158</v>
      </c>
      <c r="AT358" s="133" t="s">
        <v>133</v>
      </c>
      <c r="AU358" s="133" t="s">
        <v>138</v>
      </c>
      <c r="AY358" s="15" t="s">
        <v>130</v>
      </c>
      <c r="BE358" s="134">
        <f>IF(N358="základní",J358,0)</f>
        <v>0</v>
      </c>
      <c r="BF358" s="134">
        <f>IF(N358="snížená",J358,0)</f>
        <v>0</v>
      </c>
      <c r="BG358" s="134">
        <f>IF(N358="zákl. přenesená",J358,0)</f>
        <v>0</v>
      </c>
      <c r="BH358" s="134">
        <f>IF(N358="sníž. přenesená",J358,0)</f>
        <v>0</v>
      </c>
      <c r="BI358" s="134">
        <f>IF(N358="nulová",J358,0)</f>
        <v>0</v>
      </c>
      <c r="BJ358" s="15" t="s">
        <v>139</v>
      </c>
      <c r="BK358" s="134">
        <f>ROUND(I358*H358,2)</f>
        <v>0</v>
      </c>
      <c r="BL358" s="15" t="s">
        <v>158</v>
      </c>
      <c r="BM358" s="133" t="s">
        <v>667</v>
      </c>
    </row>
    <row r="359" spans="2:65" s="1" customFormat="1" ht="19.5">
      <c r="B359" s="30"/>
      <c r="D359" s="135" t="s">
        <v>141</v>
      </c>
      <c r="F359" s="136" t="s">
        <v>668</v>
      </c>
      <c r="I359" s="137"/>
      <c r="L359" s="30"/>
      <c r="M359" s="138"/>
      <c r="T359" s="51"/>
      <c r="AT359" s="15" t="s">
        <v>141</v>
      </c>
      <c r="AU359" s="15" t="s">
        <v>138</v>
      </c>
    </row>
    <row r="360" spans="2:65" s="1" customFormat="1" ht="11.25">
      <c r="B360" s="30"/>
      <c r="D360" s="139" t="s">
        <v>143</v>
      </c>
      <c r="F360" s="140" t="s">
        <v>669</v>
      </c>
      <c r="I360" s="137"/>
      <c r="L360" s="30"/>
      <c r="M360" s="138"/>
      <c r="T360" s="51"/>
      <c r="AT360" s="15" t="s">
        <v>143</v>
      </c>
      <c r="AU360" s="15" t="s">
        <v>138</v>
      </c>
    </row>
    <row r="361" spans="2:65" s="1" customFormat="1" ht="33" customHeight="1">
      <c r="B361" s="30"/>
      <c r="C361" s="121" t="s">
        <v>670</v>
      </c>
      <c r="D361" s="121" t="s">
        <v>133</v>
      </c>
      <c r="E361" s="122" t="s">
        <v>671</v>
      </c>
      <c r="F361" s="123" t="s">
        <v>672</v>
      </c>
      <c r="G361" s="124" t="s">
        <v>421</v>
      </c>
      <c r="H361" s="125">
        <v>1</v>
      </c>
      <c r="I361" s="126"/>
      <c r="J361" s="127">
        <f>ROUND(I361*H361,2)</f>
        <v>0</v>
      </c>
      <c r="K361" s="128"/>
      <c r="L361" s="30"/>
      <c r="M361" s="129" t="s">
        <v>19</v>
      </c>
      <c r="N361" s="130" t="s">
        <v>50</v>
      </c>
      <c r="P361" s="131">
        <f>O361*H361</f>
        <v>0</v>
      </c>
      <c r="Q361" s="131">
        <v>6.2E-4</v>
      </c>
      <c r="R361" s="131">
        <f>Q361*H361</f>
        <v>6.2E-4</v>
      </c>
      <c r="S361" s="131">
        <v>0</v>
      </c>
      <c r="T361" s="132">
        <f>S361*H361</f>
        <v>0</v>
      </c>
      <c r="AR361" s="133" t="s">
        <v>158</v>
      </c>
      <c r="AT361" s="133" t="s">
        <v>133</v>
      </c>
      <c r="AU361" s="133" t="s">
        <v>138</v>
      </c>
      <c r="AY361" s="15" t="s">
        <v>130</v>
      </c>
      <c r="BE361" s="134">
        <f>IF(N361="základní",J361,0)</f>
        <v>0</v>
      </c>
      <c r="BF361" s="134">
        <f>IF(N361="snížená",J361,0)</f>
        <v>0</v>
      </c>
      <c r="BG361" s="134">
        <f>IF(N361="zákl. přenesená",J361,0)</f>
        <v>0</v>
      </c>
      <c r="BH361" s="134">
        <f>IF(N361="sníž. přenesená",J361,0)</f>
        <v>0</v>
      </c>
      <c r="BI361" s="134">
        <f>IF(N361="nulová",J361,0)</f>
        <v>0</v>
      </c>
      <c r="BJ361" s="15" t="s">
        <v>139</v>
      </c>
      <c r="BK361" s="134">
        <f>ROUND(I361*H361,2)</f>
        <v>0</v>
      </c>
      <c r="BL361" s="15" t="s">
        <v>158</v>
      </c>
      <c r="BM361" s="133" t="s">
        <v>673</v>
      </c>
    </row>
    <row r="362" spans="2:65" s="1" customFormat="1" ht="19.5">
      <c r="B362" s="30"/>
      <c r="D362" s="135" t="s">
        <v>141</v>
      </c>
      <c r="F362" s="136" t="s">
        <v>674</v>
      </c>
      <c r="I362" s="137"/>
      <c r="L362" s="30"/>
      <c r="M362" s="138"/>
      <c r="T362" s="51"/>
      <c r="AT362" s="15" t="s">
        <v>141</v>
      </c>
      <c r="AU362" s="15" t="s">
        <v>138</v>
      </c>
    </row>
    <row r="363" spans="2:65" s="1" customFormat="1" ht="11.25">
      <c r="B363" s="30"/>
      <c r="D363" s="139" t="s">
        <v>143</v>
      </c>
      <c r="F363" s="140" t="s">
        <v>675</v>
      </c>
      <c r="I363" s="137"/>
      <c r="L363" s="30"/>
      <c r="M363" s="138"/>
      <c r="T363" s="51"/>
      <c r="AT363" s="15" t="s">
        <v>143</v>
      </c>
      <c r="AU363" s="15" t="s">
        <v>138</v>
      </c>
    </row>
    <row r="364" spans="2:65" s="1" customFormat="1" ht="24.2" customHeight="1">
      <c r="B364" s="30"/>
      <c r="C364" s="121" t="s">
        <v>676</v>
      </c>
      <c r="D364" s="121" t="s">
        <v>133</v>
      </c>
      <c r="E364" s="122" t="s">
        <v>677</v>
      </c>
      <c r="F364" s="123" t="s">
        <v>678</v>
      </c>
      <c r="G364" s="124" t="s">
        <v>136</v>
      </c>
      <c r="H364" s="125">
        <v>4</v>
      </c>
      <c r="I364" s="126"/>
      <c r="J364" s="127">
        <f>ROUND(I364*H364,2)</f>
        <v>0</v>
      </c>
      <c r="K364" s="128"/>
      <c r="L364" s="30"/>
      <c r="M364" s="129" t="s">
        <v>19</v>
      </c>
      <c r="N364" s="130" t="s">
        <v>50</v>
      </c>
      <c r="P364" s="131">
        <f>O364*H364</f>
        <v>0</v>
      </c>
      <c r="Q364" s="131">
        <v>1.5E-3</v>
      </c>
      <c r="R364" s="131">
        <f>Q364*H364</f>
        <v>6.0000000000000001E-3</v>
      </c>
      <c r="S364" s="131">
        <v>0</v>
      </c>
      <c r="T364" s="132">
        <f>S364*H364</f>
        <v>0</v>
      </c>
      <c r="AR364" s="133" t="s">
        <v>158</v>
      </c>
      <c r="AT364" s="133" t="s">
        <v>133</v>
      </c>
      <c r="AU364" s="133" t="s">
        <v>138</v>
      </c>
      <c r="AY364" s="15" t="s">
        <v>130</v>
      </c>
      <c r="BE364" s="134">
        <f>IF(N364="základní",J364,0)</f>
        <v>0</v>
      </c>
      <c r="BF364" s="134">
        <f>IF(N364="snížená",J364,0)</f>
        <v>0</v>
      </c>
      <c r="BG364" s="134">
        <f>IF(N364="zákl. přenesená",J364,0)</f>
        <v>0</v>
      </c>
      <c r="BH364" s="134">
        <f>IF(N364="sníž. přenesená",J364,0)</f>
        <v>0</v>
      </c>
      <c r="BI364" s="134">
        <f>IF(N364="nulová",J364,0)</f>
        <v>0</v>
      </c>
      <c r="BJ364" s="15" t="s">
        <v>139</v>
      </c>
      <c r="BK364" s="134">
        <f>ROUND(I364*H364,2)</f>
        <v>0</v>
      </c>
      <c r="BL364" s="15" t="s">
        <v>158</v>
      </c>
      <c r="BM364" s="133" t="s">
        <v>679</v>
      </c>
    </row>
    <row r="365" spans="2:65" s="1" customFormat="1" ht="11.25">
      <c r="B365" s="30"/>
      <c r="D365" s="135" t="s">
        <v>141</v>
      </c>
      <c r="F365" s="136" t="s">
        <v>680</v>
      </c>
      <c r="I365" s="137"/>
      <c r="L365" s="30"/>
      <c r="M365" s="138"/>
      <c r="T365" s="51"/>
      <c r="AT365" s="15" t="s">
        <v>141</v>
      </c>
      <c r="AU365" s="15" t="s">
        <v>138</v>
      </c>
    </row>
    <row r="366" spans="2:65" s="1" customFormat="1" ht="11.25">
      <c r="B366" s="30"/>
      <c r="D366" s="139" t="s">
        <v>143</v>
      </c>
      <c r="F366" s="140" t="s">
        <v>681</v>
      </c>
      <c r="I366" s="137"/>
      <c r="L366" s="30"/>
      <c r="M366" s="138"/>
      <c r="T366" s="51"/>
      <c r="AT366" s="15" t="s">
        <v>143</v>
      </c>
      <c r="AU366" s="15" t="s">
        <v>138</v>
      </c>
    </row>
    <row r="367" spans="2:65" s="1" customFormat="1" ht="16.5" customHeight="1">
      <c r="B367" s="30"/>
      <c r="C367" s="121" t="s">
        <v>682</v>
      </c>
      <c r="D367" s="121" t="s">
        <v>133</v>
      </c>
      <c r="E367" s="122" t="s">
        <v>683</v>
      </c>
      <c r="F367" s="123" t="s">
        <v>684</v>
      </c>
      <c r="G367" s="124" t="s">
        <v>157</v>
      </c>
      <c r="H367" s="125">
        <v>6</v>
      </c>
      <c r="I367" s="126"/>
      <c r="J367" s="127">
        <f>ROUND(I367*H367,2)</f>
        <v>0</v>
      </c>
      <c r="K367" s="128"/>
      <c r="L367" s="30"/>
      <c r="M367" s="129" t="s">
        <v>19</v>
      </c>
      <c r="N367" s="130" t="s">
        <v>50</v>
      </c>
      <c r="P367" s="131">
        <f>O367*H367</f>
        <v>0</v>
      </c>
      <c r="Q367" s="131">
        <v>3.2000000000000003E-4</v>
      </c>
      <c r="R367" s="131">
        <f>Q367*H367</f>
        <v>1.9200000000000003E-3</v>
      </c>
      <c r="S367" s="131">
        <v>0</v>
      </c>
      <c r="T367" s="132">
        <f>S367*H367</f>
        <v>0</v>
      </c>
      <c r="AR367" s="133" t="s">
        <v>158</v>
      </c>
      <c r="AT367" s="133" t="s">
        <v>133</v>
      </c>
      <c r="AU367" s="133" t="s">
        <v>138</v>
      </c>
      <c r="AY367" s="15" t="s">
        <v>130</v>
      </c>
      <c r="BE367" s="134">
        <f>IF(N367="základní",J367,0)</f>
        <v>0</v>
      </c>
      <c r="BF367" s="134">
        <f>IF(N367="snížená",J367,0)</f>
        <v>0</v>
      </c>
      <c r="BG367" s="134">
        <f>IF(N367="zákl. přenesená",J367,0)</f>
        <v>0</v>
      </c>
      <c r="BH367" s="134">
        <f>IF(N367="sníž. přenesená",J367,0)</f>
        <v>0</v>
      </c>
      <c r="BI367" s="134">
        <f>IF(N367="nulová",J367,0)</f>
        <v>0</v>
      </c>
      <c r="BJ367" s="15" t="s">
        <v>139</v>
      </c>
      <c r="BK367" s="134">
        <f>ROUND(I367*H367,2)</f>
        <v>0</v>
      </c>
      <c r="BL367" s="15" t="s">
        <v>158</v>
      </c>
      <c r="BM367" s="133" t="s">
        <v>685</v>
      </c>
    </row>
    <row r="368" spans="2:65" s="1" customFormat="1" ht="19.5">
      <c r="B368" s="30"/>
      <c r="D368" s="135" t="s">
        <v>141</v>
      </c>
      <c r="F368" s="136" t="s">
        <v>686</v>
      </c>
      <c r="I368" s="137"/>
      <c r="L368" s="30"/>
      <c r="M368" s="138"/>
      <c r="T368" s="51"/>
      <c r="AT368" s="15" t="s">
        <v>141</v>
      </c>
      <c r="AU368" s="15" t="s">
        <v>138</v>
      </c>
    </row>
    <row r="369" spans="2:65" s="1" customFormat="1" ht="11.25">
      <c r="B369" s="30"/>
      <c r="D369" s="139" t="s">
        <v>143</v>
      </c>
      <c r="F369" s="140" t="s">
        <v>687</v>
      </c>
      <c r="I369" s="137"/>
      <c r="L369" s="30"/>
      <c r="M369" s="138"/>
      <c r="T369" s="51"/>
      <c r="AT369" s="15" t="s">
        <v>143</v>
      </c>
      <c r="AU369" s="15" t="s">
        <v>138</v>
      </c>
    </row>
    <row r="370" spans="2:65" s="1" customFormat="1" ht="37.9" customHeight="1">
      <c r="B370" s="30"/>
      <c r="C370" s="141" t="s">
        <v>688</v>
      </c>
      <c r="D370" s="141" t="s">
        <v>173</v>
      </c>
      <c r="E370" s="142" t="s">
        <v>689</v>
      </c>
      <c r="F370" s="143" t="s">
        <v>690</v>
      </c>
      <c r="G370" s="144" t="s">
        <v>136</v>
      </c>
      <c r="H370" s="145">
        <v>6</v>
      </c>
      <c r="I370" s="146"/>
      <c r="J370" s="147">
        <f>ROUND(I370*H370,2)</f>
        <v>0</v>
      </c>
      <c r="K370" s="148"/>
      <c r="L370" s="149"/>
      <c r="M370" s="150" t="s">
        <v>19</v>
      </c>
      <c r="N370" s="151" t="s">
        <v>50</v>
      </c>
      <c r="P370" s="131">
        <f>O370*H370</f>
        <v>0</v>
      </c>
      <c r="Q370" s="131">
        <v>1.4200000000000001E-2</v>
      </c>
      <c r="R370" s="131">
        <f>Q370*H370</f>
        <v>8.5199999999999998E-2</v>
      </c>
      <c r="S370" s="131">
        <v>0</v>
      </c>
      <c r="T370" s="132">
        <f>S370*H370</f>
        <v>0</v>
      </c>
      <c r="AR370" s="133" t="s">
        <v>255</v>
      </c>
      <c r="AT370" s="133" t="s">
        <v>173</v>
      </c>
      <c r="AU370" s="133" t="s">
        <v>138</v>
      </c>
      <c r="AY370" s="15" t="s">
        <v>130</v>
      </c>
      <c r="BE370" s="134">
        <f>IF(N370="základní",J370,0)</f>
        <v>0</v>
      </c>
      <c r="BF370" s="134">
        <f>IF(N370="snížená",J370,0)</f>
        <v>0</v>
      </c>
      <c r="BG370" s="134">
        <f>IF(N370="zákl. přenesená",J370,0)</f>
        <v>0</v>
      </c>
      <c r="BH370" s="134">
        <f>IF(N370="sníž. přenesená",J370,0)</f>
        <v>0</v>
      </c>
      <c r="BI370" s="134">
        <f>IF(N370="nulová",J370,0)</f>
        <v>0</v>
      </c>
      <c r="BJ370" s="15" t="s">
        <v>139</v>
      </c>
      <c r="BK370" s="134">
        <f>ROUND(I370*H370,2)</f>
        <v>0</v>
      </c>
      <c r="BL370" s="15" t="s">
        <v>158</v>
      </c>
      <c r="BM370" s="133" t="s">
        <v>691</v>
      </c>
    </row>
    <row r="371" spans="2:65" s="1" customFormat="1" ht="11.25">
      <c r="B371" s="30"/>
      <c r="D371" s="135" t="s">
        <v>141</v>
      </c>
      <c r="F371" s="136" t="s">
        <v>692</v>
      </c>
      <c r="I371" s="137"/>
      <c r="L371" s="30"/>
      <c r="M371" s="138"/>
      <c r="T371" s="51"/>
      <c r="AT371" s="15" t="s">
        <v>141</v>
      </c>
      <c r="AU371" s="15" t="s">
        <v>138</v>
      </c>
    </row>
    <row r="372" spans="2:65" s="1" customFormat="1" ht="24.2" customHeight="1">
      <c r="B372" s="30"/>
      <c r="C372" s="141" t="s">
        <v>693</v>
      </c>
      <c r="D372" s="141" t="s">
        <v>173</v>
      </c>
      <c r="E372" s="142" t="s">
        <v>694</v>
      </c>
      <c r="F372" s="143" t="s">
        <v>695</v>
      </c>
      <c r="G372" s="144" t="s">
        <v>696</v>
      </c>
      <c r="H372" s="145">
        <v>1</v>
      </c>
      <c r="I372" s="146"/>
      <c r="J372" s="147">
        <f>ROUND(I372*H372,2)</f>
        <v>0</v>
      </c>
      <c r="K372" s="148"/>
      <c r="L372" s="149"/>
      <c r="M372" s="150" t="s">
        <v>19</v>
      </c>
      <c r="N372" s="151" t="s">
        <v>50</v>
      </c>
      <c r="P372" s="131">
        <f>O372*H372</f>
        <v>0</v>
      </c>
      <c r="Q372" s="131">
        <v>1E-3</v>
      </c>
      <c r="R372" s="131">
        <f>Q372*H372</f>
        <v>1E-3</v>
      </c>
      <c r="S372" s="131">
        <v>0</v>
      </c>
      <c r="T372" s="132">
        <f>S372*H372</f>
        <v>0</v>
      </c>
      <c r="AR372" s="133" t="s">
        <v>255</v>
      </c>
      <c r="AT372" s="133" t="s">
        <v>173</v>
      </c>
      <c r="AU372" s="133" t="s">
        <v>138</v>
      </c>
      <c r="AY372" s="15" t="s">
        <v>130</v>
      </c>
      <c r="BE372" s="134">
        <f>IF(N372="základní",J372,0)</f>
        <v>0</v>
      </c>
      <c r="BF372" s="134">
        <f>IF(N372="snížená",J372,0)</f>
        <v>0</v>
      </c>
      <c r="BG372" s="134">
        <f>IF(N372="zákl. přenesená",J372,0)</f>
        <v>0</v>
      </c>
      <c r="BH372" s="134">
        <f>IF(N372="sníž. přenesená",J372,0)</f>
        <v>0</v>
      </c>
      <c r="BI372" s="134">
        <f>IF(N372="nulová",J372,0)</f>
        <v>0</v>
      </c>
      <c r="BJ372" s="15" t="s">
        <v>139</v>
      </c>
      <c r="BK372" s="134">
        <f>ROUND(I372*H372,2)</f>
        <v>0</v>
      </c>
      <c r="BL372" s="15" t="s">
        <v>158</v>
      </c>
      <c r="BM372" s="133" t="s">
        <v>697</v>
      </c>
    </row>
    <row r="373" spans="2:65" s="1" customFormat="1" ht="11.25">
      <c r="B373" s="30"/>
      <c r="D373" s="135" t="s">
        <v>141</v>
      </c>
      <c r="F373" s="136" t="s">
        <v>695</v>
      </c>
      <c r="I373" s="137"/>
      <c r="L373" s="30"/>
      <c r="M373" s="138"/>
      <c r="T373" s="51"/>
      <c r="AT373" s="15" t="s">
        <v>141</v>
      </c>
      <c r="AU373" s="15" t="s">
        <v>138</v>
      </c>
    </row>
    <row r="374" spans="2:65" s="1" customFormat="1" ht="24.2" customHeight="1">
      <c r="B374" s="30"/>
      <c r="C374" s="141" t="s">
        <v>698</v>
      </c>
      <c r="D374" s="141" t="s">
        <v>173</v>
      </c>
      <c r="E374" s="142" t="s">
        <v>699</v>
      </c>
      <c r="F374" s="143" t="s">
        <v>700</v>
      </c>
      <c r="G374" s="144" t="s">
        <v>212</v>
      </c>
      <c r="H374" s="145">
        <v>4</v>
      </c>
      <c r="I374" s="146"/>
      <c r="J374" s="147">
        <f>ROUND(I374*H374,2)</f>
        <v>0</v>
      </c>
      <c r="K374" s="148"/>
      <c r="L374" s="149"/>
      <c r="M374" s="150" t="s">
        <v>19</v>
      </c>
      <c r="N374" s="151" t="s">
        <v>50</v>
      </c>
      <c r="P374" s="131">
        <f>O374*H374</f>
        <v>0</v>
      </c>
      <c r="Q374" s="131">
        <v>1E-3</v>
      </c>
      <c r="R374" s="131">
        <f>Q374*H374</f>
        <v>4.0000000000000001E-3</v>
      </c>
      <c r="S374" s="131">
        <v>0</v>
      </c>
      <c r="T374" s="132">
        <f>S374*H374</f>
        <v>0</v>
      </c>
      <c r="AR374" s="133" t="s">
        <v>255</v>
      </c>
      <c r="AT374" s="133" t="s">
        <v>173</v>
      </c>
      <c r="AU374" s="133" t="s">
        <v>138</v>
      </c>
      <c r="AY374" s="15" t="s">
        <v>130</v>
      </c>
      <c r="BE374" s="134">
        <f>IF(N374="základní",J374,0)</f>
        <v>0</v>
      </c>
      <c r="BF374" s="134">
        <f>IF(N374="snížená",J374,0)</f>
        <v>0</v>
      </c>
      <c r="BG374" s="134">
        <f>IF(N374="zákl. přenesená",J374,0)</f>
        <v>0</v>
      </c>
      <c r="BH374" s="134">
        <f>IF(N374="sníž. přenesená",J374,0)</f>
        <v>0</v>
      </c>
      <c r="BI374" s="134">
        <f>IF(N374="nulová",J374,0)</f>
        <v>0</v>
      </c>
      <c r="BJ374" s="15" t="s">
        <v>139</v>
      </c>
      <c r="BK374" s="134">
        <f>ROUND(I374*H374,2)</f>
        <v>0</v>
      </c>
      <c r="BL374" s="15" t="s">
        <v>158</v>
      </c>
      <c r="BM374" s="133" t="s">
        <v>701</v>
      </c>
    </row>
    <row r="375" spans="2:65" s="1" customFormat="1" ht="11.25">
      <c r="B375" s="30"/>
      <c r="D375" s="135" t="s">
        <v>141</v>
      </c>
      <c r="F375" s="136" t="s">
        <v>700</v>
      </c>
      <c r="I375" s="137"/>
      <c r="L375" s="30"/>
      <c r="M375" s="138"/>
      <c r="T375" s="51"/>
      <c r="AT375" s="15" t="s">
        <v>141</v>
      </c>
      <c r="AU375" s="15" t="s">
        <v>138</v>
      </c>
    </row>
    <row r="376" spans="2:65" s="11" customFormat="1" ht="22.9" customHeight="1">
      <c r="B376" s="109"/>
      <c r="D376" s="110" t="s">
        <v>75</v>
      </c>
      <c r="E376" s="119" t="s">
        <v>702</v>
      </c>
      <c r="F376" s="119" t="s">
        <v>703</v>
      </c>
      <c r="I376" s="112"/>
      <c r="J376" s="120">
        <f>BK376</f>
        <v>0</v>
      </c>
      <c r="L376" s="109"/>
      <c r="M376" s="114"/>
      <c r="P376" s="115">
        <f>SUM(P377:P395)</f>
        <v>0</v>
      </c>
      <c r="R376" s="115">
        <f>SUM(R377:R395)</f>
        <v>0.14710400000000001</v>
      </c>
      <c r="T376" s="116">
        <f>SUM(T377:T395)</f>
        <v>0.16800000000000001</v>
      </c>
      <c r="AR376" s="110" t="s">
        <v>138</v>
      </c>
      <c r="AT376" s="117" t="s">
        <v>75</v>
      </c>
      <c r="AU376" s="117" t="s">
        <v>81</v>
      </c>
      <c r="AY376" s="110" t="s">
        <v>130</v>
      </c>
      <c r="BK376" s="118">
        <f>SUM(BK377:BK395)</f>
        <v>0</v>
      </c>
    </row>
    <row r="377" spans="2:65" s="1" customFormat="1" ht="16.5" customHeight="1">
      <c r="B377" s="30"/>
      <c r="C377" s="121" t="s">
        <v>704</v>
      </c>
      <c r="D377" s="121" t="s">
        <v>133</v>
      </c>
      <c r="E377" s="122" t="s">
        <v>705</v>
      </c>
      <c r="F377" s="123" t="s">
        <v>706</v>
      </c>
      <c r="G377" s="124" t="s">
        <v>157</v>
      </c>
      <c r="H377" s="125">
        <v>20</v>
      </c>
      <c r="I377" s="126"/>
      <c r="J377" s="127">
        <f>ROUND(I377*H377,2)</f>
        <v>0</v>
      </c>
      <c r="K377" s="128"/>
      <c r="L377" s="30"/>
      <c r="M377" s="129" t="s">
        <v>19</v>
      </c>
      <c r="N377" s="130" t="s">
        <v>50</v>
      </c>
      <c r="P377" s="131">
        <f>O377*H377</f>
        <v>0</v>
      </c>
      <c r="Q377" s="131">
        <v>0</v>
      </c>
      <c r="R377" s="131">
        <f>Q377*H377</f>
        <v>0</v>
      </c>
      <c r="S377" s="131">
        <v>0</v>
      </c>
      <c r="T377" s="132">
        <f>S377*H377</f>
        <v>0</v>
      </c>
      <c r="AR377" s="133" t="s">
        <v>158</v>
      </c>
      <c r="AT377" s="133" t="s">
        <v>133</v>
      </c>
      <c r="AU377" s="133" t="s">
        <v>138</v>
      </c>
      <c r="AY377" s="15" t="s">
        <v>130</v>
      </c>
      <c r="BE377" s="134">
        <f>IF(N377="základní",J377,0)</f>
        <v>0</v>
      </c>
      <c r="BF377" s="134">
        <f>IF(N377="snížená",J377,0)</f>
        <v>0</v>
      </c>
      <c r="BG377" s="134">
        <f>IF(N377="zákl. přenesená",J377,0)</f>
        <v>0</v>
      </c>
      <c r="BH377" s="134">
        <f>IF(N377="sníž. přenesená",J377,0)</f>
        <v>0</v>
      </c>
      <c r="BI377" s="134">
        <f>IF(N377="nulová",J377,0)</f>
        <v>0</v>
      </c>
      <c r="BJ377" s="15" t="s">
        <v>139</v>
      </c>
      <c r="BK377" s="134">
        <f>ROUND(I377*H377,2)</f>
        <v>0</v>
      </c>
      <c r="BL377" s="15" t="s">
        <v>158</v>
      </c>
      <c r="BM377" s="133" t="s">
        <v>707</v>
      </c>
    </row>
    <row r="378" spans="2:65" s="1" customFormat="1" ht="11.25">
      <c r="B378" s="30"/>
      <c r="D378" s="135" t="s">
        <v>141</v>
      </c>
      <c r="F378" s="136" t="s">
        <v>706</v>
      </c>
      <c r="I378" s="137"/>
      <c r="L378" s="30"/>
      <c r="M378" s="138"/>
      <c r="T378" s="51"/>
      <c r="AT378" s="15" t="s">
        <v>141</v>
      </c>
      <c r="AU378" s="15" t="s">
        <v>138</v>
      </c>
    </row>
    <row r="379" spans="2:65" s="1" customFormat="1" ht="11.25">
      <c r="B379" s="30"/>
      <c r="D379" s="139" t="s">
        <v>143</v>
      </c>
      <c r="F379" s="140" t="s">
        <v>708</v>
      </c>
      <c r="I379" s="137"/>
      <c r="L379" s="30"/>
      <c r="M379" s="138"/>
      <c r="T379" s="51"/>
      <c r="AT379" s="15" t="s">
        <v>143</v>
      </c>
      <c r="AU379" s="15" t="s">
        <v>138</v>
      </c>
    </row>
    <row r="380" spans="2:65" s="1" customFormat="1" ht="16.5" customHeight="1">
      <c r="B380" s="30"/>
      <c r="C380" s="121" t="s">
        <v>709</v>
      </c>
      <c r="D380" s="121" t="s">
        <v>133</v>
      </c>
      <c r="E380" s="122" t="s">
        <v>710</v>
      </c>
      <c r="F380" s="123" t="s">
        <v>711</v>
      </c>
      <c r="G380" s="124" t="s">
        <v>136</v>
      </c>
      <c r="H380" s="125">
        <v>23</v>
      </c>
      <c r="I380" s="126"/>
      <c r="J380" s="127">
        <f>ROUND(I380*H380,2)</f>
        <v>0</v>
      </c>
      <c r="K380" s="128"/>
      <c r="L380" s="30"/>
      <c r="M380" s="129" t="s">
        <v>19</v>
      </c>
      <c r="N380" s="130" t="s">
        <v>50</v>
      </c>
      <c r="P380" s="131">
        <f>O380*H380</f>
        <v>0</v>
      </c>
      <c r="Q380" s="131">
        <v>0</v>
      </c>
      <c r="R380" s="131">
        <f>Q380*H380</f>
        <v>0</v>
      </c>
      <c r="S380" s="131">
        <v>0</v>
      </c>
      <c r="T380" s="132">
        <f>S380*H380</f>
        <v>0</v>
      </c>
      <c r="AR380" s="133" t="s">
        <v>158</v>
      </c>
      <c r="AT380" s="133" t="s">
        <v>133</v>
      </c>
      <c r="AU380" s="133" t="s">
        <v>138</v>
      </c>
      <c r="AY380" s="15" t="s">
        <v>130</v>
      </c>
      <c r="BE380" s="134">
        <f>IF(N380="základní",J380,0)</f>
        <v>0</v>
      </c>
      <c r="BF380" s="134">
        <f>IF(N380="snížená",J380,0)</f>
        <v>0</v>
      </c>
      <c r="BG380" s="134">
        <f>IF(N380="zákl. přenesená",J380,0)</f>
        <v>0</v>
      </c>
      <c r="BH380" s="134">
        <f>IF(N380="sníž. přenesená",J380,0)</f>
        <v>0</v>
      </c>
      <c r="BI380" s="134">
        <f>IF(N380="nulová",J380,0)</f>
        <v>0</v>
      </c>
      <c r="BJ380" s="15" t="s">
        <v>139</v>
      </c>
      <c r="BK380" s="134">
        <f>ROUND(I380*H380,2)</f>
        <v>0</v>
      </c>
      <c r="BL380" s="15" t="s">
        <v>158</v>
      </c>
      <c r="BM380" s="133" t="s">
        <v>712</v>
      </c>
    </row>
    <row r="381" spans="2:65" s="1" customFormat="1" ht="19.5">
      <c r="B381" s="30"/>
      <c r="D381" s="135" t="s">
        <v>141</v>
      </c>
      <c r="F381" s="136" t="s">
        <v>713</v>
      </c>
      <c r="I381" s="137"/>
      <c r="L381" s="30"/>
      <c r="M381" s="138"/>
      <c r="T381" s="51"/>
      <c r="AT381" s="15" t="s">
        <v>141</v>
      </c>
      <c r="AU381" s="15" t="s">
        <v>138</v>
      </c>
    </row>
    <row r="382" spans="2:65" s="1" customFormat="1" ht="11.25">
      <c r="B382" s="30"/>
      <c r="D382" s="139" t="s">
        <v>143</v>
      </c>
      <c r="F382" s="140" t="s">
        <v>714</v>
      </c>
      <c r="I382" s="137"/>
      <c r="L382" s="30"/>
      <c r="M382" s="138"/>
      <c r="T382" s="51"/>
      <c r="AT382" s="15" t="s">
        <v>143</v>
      </c>
      <c r="AU382" s="15" t="s">
        <v>138</v>
      </c>
    </row>
    <row r="383" spans="2:65" s="1" customFormat="1" ht="24.2" customHeight="1">
      <c r="B383" s="30"/>
      <c r="C383" s="141" t="s">
        <v>715</v>
      </c>
      <c r="D383" s="141" t="s">
        <v>173</v>
      </c>
      <c r="E383" s="142" t="s">
        <v>716</v>
      </c>
      <c r="F383" s="143" t="s">
        <v>717</v>
      </c>
      <c r="G383" s="144" t="s">
        <v>136</v>
      </c>
      <c r="H383" s="145">
        <v>24.84</v>
      </c>
      <c r="I383" s="146"/>
      <c r="J383" s="147">
        <f>ROUND(I383*H383,2)</f>
        <v>0</v>
      </c>
      <c r="K383" s="148"/>
      <c r="L383" s="149"/>
      <c r="M383" s="150" t="s">
        <v>19</v>
      </c>
      <c r="N383" s="151" t="s">
        <v>50</v>
      </c>
      <c r="P383" s="131">
        <f>O383*H383</f>
        <v>0</v>
      </c>
      <c r="Q383" s="131">
        <v>5.5999999999999999E-3</v>
      </c>
      <c r="R383" s="131">
        <f>Q383*H383</f>
        <v>0.13910400000000001</v>
      </c>
      <c r="S383" s="131">
        <v>0</v>
      </c>
      <c r="T383" s="132">
        <f>S383*H383</f>
        <v>0</v>
      </c>
      <c r="AR383" s="133" t="s">
        <v>255</v>
      </c>
      <c r="AT383" s="133" t="s">
        <v>173</v>
      </c>
      <c r="AU383" s="133" t="s">
        <v>138</v>
      </c>
      <c r="AY383" s="15" t="s">
        <v>130</v>
      </c>
      <c r="BE383" s="134">
        <f>IF(N383="základní",J383,0)</f>
        <v>0</v>
      </c>
      <c r="BF383" s="134">
        <f>IF(N383="snížená",J383,0)</f>
        <v>0</v>
      </c>
      <c r="BG383" s="134">
        <f>IF(N383="zákl. přenesená",J383,0)</f>
        <v>0</v>
      </c>
      <c r="BH383" s="134">
        <f>IF(N383="sníž. přenesená",J383,0)</f>
        <v>0</v>
      </c>
      <c r="BI383" s="134">
        <f>IF(N383="nulová",J383,0)</f>
        <v>0</v>
      </c>
      <c r="BJ383" s="15" t="s">
        <v>139</v>
      </c>
      <c r="BK383" s="134">
        <f>ROUND(I383*H383,2)</f>
        <v>0</v>
      </c>
      <c r="BL383" s="15" t="s">
        <v>158</v>
      </c>
      <c r="BM383" s="133" t="s">
        <v>718</v>
      </c>
    </row>
    <row r="384" spans="2:65" s="1" customFormat="1" ht="11.25">
      <c r="B384" s="30"/>
      <c r="D384" s="135" t="s">
        <v>141</v>
      </c>
      <c r="F384" s="136" t="s">
        <v>717</v>
      </c>
      <c r="I384" s="137"/>
      <c r="L384" s="30"/>
      <c r="M384" s="138"/>
      <c r="T384" s="51"/>
      <c r="AT384" s="15" t="s">
        <v>141</v>
      </c>
      <c r="AU384" s="15" t="s">
        <v>138</v>
      </c>
    </row>
    <row r="385" spans="2:65" s="12" customFormat="1" ht="11.25">
      <c r="B385" s="152"/>
      <c r="D385" s="135" t="s">
        <v>719</v>
      </c>
      <c r="F385" s="153" t="s">
        <v>720</v>
      </c>
      <c r="H385" s="154">
        <v>24.84</v>
      </c>
      <c r="I385" s="155"/>
      <c r="L385" s="152"/>
      <c r="M385" s="156"/>
      <c r="T385" s="157"/>
      <c r="AT385" s="158" t="s">
        <v>719</v>
      </c>
      <c r="AU385" s="158" t="s">
        <v>138</v>
      </c>
      <c r="AV385" s="12" t="s">
        <v>138</v>
      </c>
      <c r="AW385" s="12" t="s">
        <v>4</v>
      </c>
      <c r="AX385" s="12" t="s">
        <v>81</v>
      </c>
      <c r="AY385" s="158" t="s">
        <v>130</v>
      </c>
    </row>
    <row r="386" spans="2:65" s="1" customFormat="1" ht="24.2" customHeight="1">
      <c r="B386" s="30"/>
      <c r="C386" s="121" t="s">
        <v>721</v>
      </c>
      <c r="D386" s="121" t="s">
        <v>133</v>
      </c>
      <c r="E386" s="122" t="s">
        <v>722</v>
      </c>
      <c r="F386" s="123" t="s">
        <v>723</v>
      </c>
      <c r="G386" s="124" t="s">
        <v>136</v>
      </c>
      <c r="H386" s="125">
        <v>24</v>
      </c>
      <c r="I386" s="126"/>
      <c r="J386" s="127">
        <f>ROUND(I386*H386,2)</f>
        <v>0</v>
      </c>
      <c r="K386" s="128"/>
      <c r="L386" s="30"/>
      <c r="M386" s="129" t="s">
        <v>19</v>
      </c>
      <c r="N386" s="130" t="s">
        <v>50</v>
      </c>
      <c r="P386" s="131">
        <f>O386*H386</f>
        <v>0</v>
      </c>
      <c r="Q386" s="131">
        <v>0</v>
      </c>
      <c r="R386" s="131">
        <f>Q386*H386</f>
        <v>0</v>
      </c>
      <c r="S386" s="131">
        <v>7.0000000000000001E-3</v>
      </c>
      <c r="T386" s="132">
        <f>S386*H386</f>
        <v>0.16800000000000001</v>
      </c>
      <c r="AR386" s="133" t="s">
        <v>158</v>
      </c>
      <c r="AT386" s="133" t="s">
        <v>133</v>
      </c>
      <c r="AU386" s="133" t="s">
        <v>138</v>
      </c>
      <c r="AY386" s="15" t="s">
        <v>130</v>
      </c>
      <c r="BE386" s="134">
        <f>IF(N386="základní",J386,0)</f>
        <v>0</v>
      </c>
      <c r="BF386" s="134">
        <f>IF(N386="snížená",J386,0)</f>
        <v>0</v>
      </c>
      <c r="BG386" s="134">
        <f>IF(N386="zákl. přenesená",J386,0)</f>
        <v>0</v>
      </c>
      <c r="BH386" s="134">
        <f>IF(N386="sníž. přenesená",J386,0)</f>
        <v>0</v>
      </c>
      <c r="BI386" s="134">
        <f>IF(N386="nulová",J386,0)</f>
        <v>0</v>
      </c>
      <c r="BJ386" s="15" t="s">
        <v>139</v>
      </c>
      <c r="BK386" s="134">
        <f>ROUND(I386*H386,2)</f>
        <v>0</v>
      </c>
      <c r="BL386" s="15" t="s">
        <v>158</v>
      </c>
      <c r="BM386" s="133" t="s">
        <v>724</v>
      </c>
    </row>
    <row r="387" spans="2:65" s="1" customFormat="1" ht="11.25">
      <c r="B387" s="30"/>
      <c r="D387" s="135" t="s">
        <v>141</v>
      </c>
      <c r="F387" s="136" t="s">
        <v>723</v>
      </c>
      <c r="I387" s="137"/>
      <c r="L387" s="30"/>
      <c r="M387" s="138"/>
      <c r="T387" s="51"/>
      <c r="AT387" s="15" t="s">
        <v>141</v>
      </c>
      <c r="AU387" s="15" t="s">
        <v>138</v>
      </c>
    </row>
    <row r="388" spans="2:65" s="1" customFormat="1" ht="11.25">
      <c r="B388" s="30"/>
      <c r="D388" s="139" t="s">
        <v>143</v>
      </c>
      <c r="F388" s="140" t="s">
        <v>725</v>
      </c>
      <c r="I388" s="137"/>
      <c r="L388" s="30"/>
      <c r="M388" s="138"/>
      <c r="T388" s="51"/>
      <c r="AT388" s="15" t="s">
        <v>143</v>
      </c>
      <c r="AU388" s="15" t="s">
        <v>138</v>
      </c>
    </row>
    <row r="389" spans="2:65" s="12" customFormat="1" ht="11.25">
      <c r="B389" s="152"/>
      <c r="D389" s="135" t="s">
        <v>719</v>
      </c>
      <c r="E389" s="158" t="s">
        <v>19</v>
      </c>
      <c r="F389" s="153" t="s">
        <v>271</v>
      </c>
      <c r="H389" s="154">
        <v>24</v>
      </c>
      <c r="I389" s="155"/>
      <c r="L389" s="152"/>
      <c r="M389" s="156"/>
      <c r="T389" s="157"/>
      <c r="AT389" s="158" t="s">
        <v>719</v>
      </c>
      <c r="AU389" s="158" t="s">
        <v>138</v>
      </c>
      <c r="AV389" s="12" t="s">
        <v>138</v>
      </c>
      <c r="AW389" s="12" t="s">
        <v>35</v>
      </c>
      <c r="AX389" s="12" t="s">
        <v>76</v>
      </c>
      <c r="AY389" s="158" t="s">
        <v>130</v>
      </c>
    </row>
    <row r="390" spans="2:65" s="13" customFormat="1" ht="11.25">
      <c r="B390" s="159"/>
      <c r="D390" s="135" t="s">
        <v>719</v>
      </c>
      <c r="E390" s="160" t="s">
        <v>19</v>
      </c>
      <c r="F390" s="161" t="s">
        <v>726</v>
      </c>
      <c r="H390" s="162">
        <v>24</v>
      </c>
      <c r="I390" s="163"/>
      <c r="L390" s="159"/>
      <c r="M390" s="164"/>
      <c r="T390" s="165"/>
      <c r="AT390" s="160" t="s">
        <v>719</v>
      </c>
      <c r="AU390" s="160" t="s">
        <v>138</v>
      </c>
      <c r="AV390" s="13" t="s">
        <v>137</v>
      </c>
      <c r="AW390" s="13" t="s">
        <v>35</v>
      </c>
      <c r="AX390" s="13" t="s">
        <v>81</v>
      </c>
      <c r="AY390" s="160" t="s">
        <v>130</v>
      </c>
    </row>
    <row r="391" spans="2:65" s="1" customFormat="1" ht="16.5" customHeight="1">
      <c r="B391" s="30"/>
      <c r="C391" s="121" t="s">
        <v>727</v>
      </c>
      <c r="D391" s="121" t="s">
        <v>133</v>
      </c>
      <c r="E391" s="122" t="s">
        <v>728</v>
      </c>
      <c r="F391" s="123" t="s">
        <v>729</v>
      </c>
      <c r="G391" s="124" t="s">
        <v>136</v>
      </c>
      <c r="H391" s="125">
        <v>24</v>
      </c>
      <c r="I391" s="126"/>
      <c r="J391" s="127">
        <f>ROUND(I391*H391,2)</f>
        <v>0</v>
      </c>
      <c r="K391" s="128"/>
      <c r="L391" s="30"/>
      <c r="M391" s="129" t="s">
        <v>19</v>
      </c>
      <c r="N391" s="130" t="s">
        <v>50</v>
      </c>
      <c r="P391" s="131">
        <f>O391*H391</f>
        <v>0</v>
      </c>
      <c r="Q391" s="131">
        <v>0</v>
      </c>
      <c r="R391" s="131">
        <f>Q391*H391</f>
        <v>0</v>
      </c>
      <c r="S391" s="131">
        <v>0</v>
      </c>
      <c r="T391" s="132">
        <f>S391*H391</f>
        <v>0</v>
      </c>
      <c r="AR391" s="133" t="s">
        <v>158</v>
      </c>
      <c r="AT391" s="133" t="s">
        <v>133</v>
      </c>
      <c r="AU391" s="133" t="s">
        <v>138</v>
      </c>
      <c r="AY391" s="15" t="s">
        <v>130</v>
      </c>
      <c r="BE391" s="134">
        <f>IF(N391="základní",J391,0)</f>
        <v>0</v>
      </c>
      <c r="BF391" s="134">
        <f>IF(N391="snížená",J391,0)</f>
        <v>0</v>
      </c>
      <c r="BG391" s="134">
        <f>IF(N391="zákl. přenesená",J391,0)</f>
        <v>0</v>
      </c>
      <c r="BH391" s="134">
        <f>IF(N391="sníž. přenesená",J391,0)</f>
        <v>0</v>
      </c>
      <c r="BI391" s="134">
        <f>IF(N391="nulová",J391,0)</f>
        <v>0</v>
      </c>
      <c r="BJ391" s="15" t="s">
        <v>139</v>
      </c>
      <c r="BK391" s="134">
        <f>ROUND(I391*H391,2)</f>
        <v>0</v>
      </c>
      <c r="BL391" s="15" t="s">
        <v>158</v>
      </c>
      <c r="BM391" s="133" t="s">
        <v>730</v>
      </c>
    </row>
    <row r="392" spans="2:65" s="1" customFormat="1" ht="11.25">
      <c r="B392" s="30"/>
      <c r="D392" s="135" t="s">
        <v>141</v>
      </c>
      <c r="F392" s="136" t="s">
        <v>731</v>
      </c>
      <c r="I392" s="137"/>
      <c r="L392" s="30"/>
      <c r="M392" s="138"/>
      <c r="T392" s="51"/>
      <c r="AT392" s="15" t="s">
        <v>141</v>
      </c>
      <c r="AU392" s="15" t="s">
        <v>138</v>
      </c>
    </row>
    <row r="393" spans="2:65" s="1" customFormat="1" ht="11.25">
      <c r="B393" s="30"/>
      <c r="D393" s="139" t="s">
        <v>143</v>
      </c>
      <c r="F393" s="140" t="s">
        <v>732</v>
      </c>
      <c r="I393" s="137"/>
      <c r="L393" s="30"/>
      <c r="M393" s="138"/>
      <c r="T393" s="51"/>
      <c r="AT393" s="15" t="s">
        <v>143</v>
      </c>
      <c r="AU393" s="15" t="s">
        <v>138</v>
      </c>
    </row>
    <row r="394" spans="2:65" s="1" customFormat="1" ht="16.5" customHeight="1">
      <c r="B394" s="30"/>
      <c r="C394" s="141" t="s">
        <v>733</v>
      </c>
      <c r="D394" s="141" t="s">
        <v>173</v>
      </c>
      <c r="E394" s="142" t="s">
        <v>734</v>
      </c>
      <c r="F394" s="143" t="s">
        <v>735</v>
      </c>
      <c r="G394" s="144" t="s">
        <v>157</v>
      </c>
      <c r="H394" s="145">
        <v>40</v>
      </c>
      <c r="I394" s="146"/>
      <c r="J394" s="147">
        <f>ROUND(I394*H394,2)</f>
        <v>0</v>
      </c>
      <c r="K394" s="148"/>
      <c r="L394" s="149"/>
      <c r="M394" s="150" t="s">
        <v>19</v>
      </c>
      <c r="N394" s="151" t="s">
        <v>50</v>
      </c>
      <c r="P394" s="131">
        <f>O394*H394</f>
        <v>0</v>
      </c>
      <c r="Q394" s="131">
        <v>2.0000000000000001E-4</v>
      </c>
      <c r="R394" s="131">
        <f>Q394*H394</f>
        <v>8.0000000000000002E-3</v>
      </c>
      <c r="S394" s="131">
        <v>0</v>
      </c>
      <c r="T394" s="132">
        <f>S394*H394</f>
        <v>0</v>
      </c>
      <c r="AR394" s="133" t="s">
        <v>255</v>
      </c>
      <c r="AT394" s="133" t="s">
        <v>173</v>
      </c>
      <c r="AU394" s="133" t="s">
        <v>138</v>
      </c>
      <c r="AY394" s="15" t="s">
        <v>130</v>
      </c>
      <c r="BE394" s="134">
        <f>IF(N394="základní",J394,0)</f>
        <v>0</v>
      </c>
      <c r="BF394" s="134">
        <f>IF(N394="snížená",J394,0)</f>
        <v>0</v>
      </c>
      <c r="BG394" s="134">
        <f>IF(N394="zákl. přenesená",J394,0)</f>
        <v>0</v>
      </c>
      <c r="BH394" s="134">
        <f>IF(N394="sníž. přenesená",J394,0)</f>
        <v>0</v>
      </c>
      <c r="BI394" s="134">
        <f>IF(N394="nulová",J394,0)</f>
        <v>0</v>
      </c>
      <c r="BJ394" s="15" t="s">
        <v>139</v>
      </c>
      <c r="BK394" s="134">
        <f>ROUND(I394*H394,2)</f>
        <v>0</v>
      </c>
      <c r="BL394" s="15" t="s">
        <v>158</v>
      </c>
      <c r="BM394" s="133" t="s">
        <v>736</v>
      </c>
    </row>
    <row r="395" spans="2:65" s="1" customFormat="1" ht="11.25">
      <c r="B395" s="30"/>
      <c r="D395" s="135" t="s">
        <v>141</v>
      </c>
      <c r="F395" s="136" t="s">
        <v>735</v>
      </c>
      <c r="I395" s="137"/>
      <c r="L395" s="30"/>
      <c r="M395" s="138"/>
      <c r="T395" s="51"/>
      <c r="AT395" s="15" t="s">
        <v>141</v>
      </c>
      <c r="AU395" s="15" t="s">
        <v>138</v>
      </c>
    </row>
    <row r="396" spans="2:65" s="11" customFormat="1" ht="22.9" customHeight="1">
      <c r="B396" s="109"/>
      <c r="D396" s="110" t="s">
        <v>75</v>
      </c>
      <c r="E396" s="119" t="s">
        <v>737</v>
      </c>
      <c r="F396" s="119" t="s">
        <v>738</v>
      </c>
      <c r="I396" s="112"/>
      <c r="J396" s="120">
        <f>BK396</f>
        <v>0</v>
      </c>
      <c r="L396" s="109"/>
      <c r="M396" s="114"/>
      <c r="P396" s="115">
        <f>SUM(P397:P420)</f>
        <v>0</v>
      </c>
      <c r="R396" s="115">
        <f>SUM(R397:R420)</f>
        <v>0.14169000000000001</v>
      </c>
      <c r="T396" s="116">
        <f>SUM(T397:T420)</f>
        <v>5.4200000000000005E-2</v>
      </c>
      <c r="AR396" s="110" t="s">
        <v>138</v>
      </c>
      <c r="AT396" s="117" t="s">
        <v>75</v>
      </c>
      <c r="AU396" s="117" t="s">
        <v>81</v>
      </c>
      <c r="AY396" s="110" t="s">
        <v>130</v>
      </c>
      <c r="BK396" s="118">
        <f>SUM(BK397:BK420)</f>
        <v>0</v>
      </c>
    </row>
    <row r="397" spans="2:65" s="1" customFormat="1" ht="24.2" customHeight="1">
      <c r="B397" s="30"/>
      <c r="C397" s="121" t="s">
        <v>739</v>
      </c>
      <c r="D397" s="121" t="s">
        <v>133</v>
      </c>
      <c r="E397" s="122" t="s">
        <v>740</v>
      </c>
      <c r="F397" s="123" t="s">
        <v>741</v>
      </c>
      <c r="G397" s="124" t="s">
        <v>136</v>
      </c>
      <c r="H397" s="125">
        <v>8.5</v>
      </c>
      <c r="I397" s="126"/>
      <c r="J397" s="127">
        <f>ROUND(I397*H397,2)</f>
        <v>0</v>
      </c>
      <c r="K397" s="128"/>
      <c r="L397" s="30"/>
      <c r="M397" s="129" t="s">
        <v>19</v>
      </c>
      <c r="N397" s="130" t="s">
        <v>50</v>
      </c>
      <c r="P397" s="131">
        <f>O397*H397</f>
        <v>0</v>
      </c>
      <c r="Q397" s="131">
        <v>7.5799999999999999E-3</v>
      </c>
      <c r="R397" s="131">
        <f>Q397*H397</f>
        <v>6.4430000000000001E-2</v>
      </c>
      <c r="S397" s="131">
        <v>0</v>
      </c>
      <c r="T397" s="132">
        <f>S397*H397</f>
        <v>0</v>
      </c>
      <c r="AR397" s="133" t="s">
        <v>158</v>
      </c>
      <c r="AT397" s="133" t="s">
        <v>133</v>
      </c>
      <c r="AU397" s="133" t="s">
        <v>138</v>
      </c>
      <c r="AY397" s="15" t="s">
        <v>130</v>
      </c>
      <c r="BE397" s="134">
        <f>IF(N397="základní",J397,0)</f>
        <v>0</v>
      </c>
      <c r="BF397" s="134">
        <f>IF(N397="snížená",J397,0)</f>
        <v>0</v>
      </c>
      <c r="BG397" s="134">
        <f>IF(N397="zákl. přenesená",J397,0)</f>
        <v>0</v>
      </c>
      <c r="BH397" s="134">
        <f>IF(N397="sníž. přenesená",J397,0)</f>
        <v>0</v>
      </c>
      <c r="BI397" s="134">
        <f>IF(N397="nulová",J397,0)</f>
        <v>0</v>
      </c>
      <c r="BJ397" s="15" t="s">
        <v>139</v>
      </c>
      <c r="BK397" s="134">
        <f>ROUND(I397*H397,2)</f>
        <v>0</v>
      </c>
      <c r="BL397" s="15" t="s">
        <v>158</v>
      </c>
      <c r="BM397" s="133" t="s">
        <v>742</v>
      </c>
    </row>
    <row r="398" spans="2:65" s="1" customFormat="1" ht="19.5">
      <c r="B398" s="30"/>
      <c r="D398" s="135" t="s">
        <v>141</v>
      </c>
      <c r="F398" s="136" t="s">
        <v>743</v>
      </c>
      <c r="I398" s="137"/>
      <c r="L398" s="30"/>
      <c r="M398" s="138"/>
      <c r="T398" s="51"/>
      <c r="AT398" s="15" t="s">
        <v>141</v>
      </c>
      <c r="AU398" s="15" t="s">
        <v>138</v>
      </c>
    </row>
    <row r="399" spans="2:65" s="1" customFormat="1" ht="11.25">
      <c r="B399" s="30"/>
      <c r="D399" s="139" t="s">
        <v>143</v>
      </c>
      <c r="F399" s="140" t="s">
        <v>744</v>
      </c>
      <c r="I399" s="137"/>
      <c r="L399" s="30"/>
      <c r="M399" s="138"/>
      <c r="T399" s="51"/>
      <c r="AT399" s="15" t="s">
        <v>143</v>
      </c>
      <c r="AU399" s="15" t="s">
        <v>138</v>
      </c>
    </row>
    <row r="400" spans="2:65" s="1" customFormat="1" ht="24.2" customHeight="1">
      <c r="B400" s="30"/>
      <c r="C400" s="121" t="s">
        <v>745</v>
      </c>
      <c r="D400" s="121" t="s">
        <v>133</v>
      </c>
      <c r="E400" s="122" t="s">
        <v>746</v>
      </c>
      <c r="F400" s="123" t="s">
        <v>747</v>
      </c>
      <c r="G400" s="124" t="s">
        <v>136</v>
      </c>
      <c r="H400" s="125">
        <v>20</v>
      </c>
      <c r="I400" s="126"/>
      <c r="J400" s="127">
        <f>ROUND(I400*H400,2)</f>
        <v>0</v>
      </c>
      <c r="K400" s="128"/>
      <c r="L400" s="30"/>
      <c r="M400" s="129" t="s">
        <v>19</v>
      </c>
      <c r="N400" s="130" t="s">
        <v>50</v>
      </c>
      <c r="P400" s="131">
        <f>O400*H400</f>
        <v>0</v>
      </c>
      <c r="Q400" s="131">
        <v>0</v>
      </c>
      <c r="R400" s="131">
        <f>Q400*H400</f>
        <v>0</v>
      </c>
      <c r="S400" s="131">
        <v>2.5000000000000001E-3</v>
      </c>
      <c r="T400" s="132">
        <f>S400*H400</f>
        <v>0.05</v>
      </c>
      <c r="AR400" s="133" t="s">
        <v>158</v>
      </c>
      <c r="AT400" s="133" t="s">
        <v>133</v>
      </c>
      <c r="AU400" s="133" t="s">
        <v>138</v>
      </c>
      <c r="AY400" s="15" t="s">
        <v>130</v>
      </c>
      <c r="BE400" s="134">
        <f>IF(N400="základní",J400,0)</f>
        <v>0</v>
      </c>
      <c r="BF400" s="134">
        <f>IF(N400="snížená",J400,0)</f>
        <v>0</v>
      </c>
      <c r="BG400" s="134">
        <f>IF(N400="zákl. přenesená",J400,0)</f>
        <v>0</v>
      </c>
      <c r="BH400" s="134">
        <f>IF(N400="sníž. přenesená",J400,0)</f>
        <v>0</v>
      </c>
      <c r="BI400" s="134">
        <f>IF(N400="nulová",J400,0)</f>
        <v>0</v>
      </c>
      <c r="BJ400" s="15" t="s">
        <v>139</v>
      </c>
      <c r="BK400" s="134">
        <f>ROUND(I400*H400,2)</f>
        <v>0</v>
      </c>
      <c r="BL400" s="15" t="s">
        <v>158</v>
      </c>
      <c r="BM400" s="133" t="s">
        <v>748</v>
      </c>
    </row>
    <row r="401" spans="2:65" s="1" customFormat="1" ht="19.5">
      <c r="B401" s="30"/>
      <c r="D401" s="135" t="s">
        <v>141</v>
      </c>
      <c r="F401" s="136" t="s">
        <v>749</v>
      </c>
      <c r="I401" s="137"/>
      <c r="L401" s="30"/>
      <c r="M401" s="138"/>
      <c r="T401" s="51"/>
      <c r="AT401" s="15" t="s">
        <v>141</v>
      </c>
      <c r="AU401" s="15" t="s">
        <v>138</v>
      </c>
    </row>
    <row r="402" spans="2:65" s="1" customFormat="1" ht="11.25">
      <c r="B402" s="30"/>
      <c r="D402" s="139" t="s">
        <v>143</v>
      </c>
      <c r="F402" s="140" t="s">
        <v>750</v>
      </c>
      <c r="I402" s="137"/>
      <c r="L402" s="30"/>
      <c r="M402" s="138"/>
      <c r="T402" s="51"/>
      <c r="AT402" s="15" t="s">
        <v>143</v>
      </c>
      <c r="AU402" s="15" t="s">
        <v>138</v>
      </c>
    </row>
    <row r="403" spans="2:65" s="1" customFormat="1" ht="16.5" customHeight="1">
      <c r="B403" s="30"/>
      <c r="C403" s="121" t="s">
        <v>751</v>
      </c>
      <c r="D403" s="121" t="s">
        <v>133</v>
      </c>
      <c r="E403" s="122" t="s">
        <v>752</v>
      </c>
      <c r="F403" s="123" t="s">
        <v>753</v>
      </c>
      <c r="G403" s="124" t="s">
        <v>136</v>
      </c>
      <c r="H403" s="125">
        <v>20</v>
      </c>
      <c r="I403" s="126"/>
      <c r="J403" s="127">
        <f>ROUND(I403*H403,2)</f>
        <v>0</v>
      </c>
      <c r="K403" s="128"/>
      <c r="L403" s="30"/>
      <c r="M403" s="129" t="s">
        <v>19</v>
      </c>
      <c r="N403" s="130" t="s">
        <v>50</v>
      </c>
      <c r="P403" s="131">
        <f>O403*H403</f>
        <v>0</v>
      </c>
      <c r="Q403" s="131">
        <v>2.9999999999999997E-4</v>
      </c>
      <c r="R403" s="131">
        <f>Q403*H403</f>
        <v>5.9999999999999993E-3</v>
      </c>
      <c r="S403" s="131">
        <v>0</v>
      </c>
      <c r="T403" s="132">
        <f>S403*H403</f>
        <v>0</v>
      </c>
      <c r="AR403" s="133" t="s">
        <v>158</v>
      </c>
      <c r="AT403" s="133" t="s">
        <v>133</v>
      </c>
      <c r="AU403" s="133" t="s">
        <v>138</v>
      </c>
      <c r="AY403" s="15" t="s">
        <v>130</v>
      </c>
      <c r="BE403" s="134">
        <f>IF(N403="základní",J403,0)</f>
        <v>0</v>
      </c>
      <c r="BF403" s="134">
        <f>IF(N403="snížená",J403,0)</f>
        <v>0</v>
      </c>
      <c r="BG403" s="134">
        <f>IF(N403="zákl. přenesená",J403,0)</f>
        <v>0</v>
      </c>
      <c r="BH403" s="134">
        <f>IF(N403="sníž. přenesená",J403,0)</f>
        <v>0</v>
      </c>
      <c r="BI403" s="134">
        <f>IF(N403="nulová",J403,0)</f>
        <v>0</v>
      </c>
      <c r="BJ403" s="15" t="s">
        <v>139</v>
      </c>
      <c r="BK403" s="134">
        <f>ROUND(I403*H403,2)</f>
        <v>0</v>
      </c>
      <c r="BL403" s="15" t="s">
        <v>158</v>
      </c>
      <c r="BM403" s="133" t="s">
        <v>754</v>
      </c>
    </row>
    <row r="404" spans="2:65" s="1" customFormat="1" ht="19.5">
      <c r="B404" s="30"/>
      <c r="D404" s="135" t="s">
        <v>141</v>
      </c>
      <c r="F404" s="136" t="s">
        <v>755</v>
      </c>
      <c r="I404" s="137"/>
      <c r="L404" s="30"/>
      <c r="M404" s="138"/>
      <c r="T404" s="51"/>
      <c r="AT404" s="15" t="s">
        <v>141</v>
      </c>
      <c r="AU404" s="15" t="s">
        <v>138</v>
      </c>
    </row>
    <row r="405" spans="2:65" s="1" customFormat="1" ht="11.25">
      <c r="B405" s="30"/>
      <c r="D405" s="139" t="s">
        <v>143</v>
      </c>
      <c r="F405" s="140" t="s">
        <v>756</v>
      </c>
      <c r="I405" s="137"/>
      <c r="L405" s="30"/>
      <c r="M405" s="138"/>
      <c r="T405" s="51"/>
      <c r="AT405" s="15" t="s">
        <v>143</v>
      </c>
      <c r="AU405" s="15" t="s">
        <v>138</v>
      </c>
    </row>
    <row r="406" spans="2:65" s="1" customFormat="1" ht="21.75" customHeight="1">
      <c r="B406" s="30"/>
      <c r="C406" s="121" t="s">
        <v>757</v>
      </c>
      <c r="D406" s="121" t="s">
        <v>133</v>
      </c>
      <c r="E406" s="122" t="s">
        <v>758</v>
      </c>
      <c r="F406" s="123" t="s">
        <v>759</v>
      </c>
      <c r="G406" s="124" t="s">
        <v>760</v>
      </c>
      <c r="H406" s="125">
        <v>14</v>
      </c>
      <c r="I406" s="126"/>
      <c r="J406" s="127">
        <f>ROUND(I406*H406,2)</f>
        <v>0</v>
      </c>
      <c r="K406" s="128"/>
      <c r="L406" s="30"/>
      <c r="M406" s="129" t="s">
        <v>19</v>
      </c>
      <c r="N406" s="130" t="s">
        <v>50</v>
      </c>
      <c r="P406" s="131">
        <f>O406*H406</f>
        <v>0</v>
      </c>
      <c r="Q406" s="131">
        <v>0</v>
      </c>
      <c r="R406" s="131">
        <f>Q406*H406</f>
        <v>0</v>
      </c>
      <c r="S406" s="131">
        <v>2.9999999999999997E-4</v>
      </c>
      <c r="T406" s="132">
        <f>S406*H406</f>
        <v>4.1999999999999997E-3</v>
      </c>
      <c r="AR406" s="133" t="s">
        <v>158</v>
      </c>
      <c r="AT406" s="133" t="s">
        <v>133</v>
      </c>
      <c r="AU406" s="133" t="s">
        <v>138</v>
      </c>
      <c r="AY406" s="15" t="s">
        <v>130</v>
      </c>
      <c r="BE406" s="134">
        <f>IF(N406="základní",J406,0)</f>
        <v>0</v>
      </c>
      <c r="BF406" s="134">
        <f>IF(N406="snížená",J406,0)</f>
        <v>0</v>
      </c>
      <c r="BG406" s="134">
        <f>IF(N406="zákl. přenesená",J406,0)</f>
        <v>0</v>
      </c>
      <c r="BH406" s="134">
        <f>IF(N406="sníž. přenesená",J406,0)</f>
        <v>0</v>
      </c>
      <c r="BI406" s="134">
        <f>IF(N406="nulová",J406,0)</f>
        <v>0</v>
      </c>
      <c r="BJ406" s="15" t="s">
        <v>139</v>
      </c>
      <c r="BK406" s="134">
        <f>ROUND(I406*H406,2)</f>
        <v>0</v>
      </c>
      <c r="BL406" s="15" t="s">
        <v>158</v>
      </c>
      <c r="BM406" s="133" t="s">
        <v>761</v>
      </c>
    </row>
    <row r="407" spans="2:65" s="1" customFormat="1" ht="11.25">
      <c r="B407" s="30"/>
      <c r="D407" s="135" t="s">
        <v>141</v>
      </c>
      <c r="F407" s="136" t="s">
        <v>762</v>
      </c>
      <c r="I407" s="137"/>
      <c r="L407" s="30"/>
      <c r="M407" s="138"/>
      <c r="T407" s="51"/>
      <c r="AT407" s="15" t="s">
        <v>141</v>
      </c>
      <c r="AU407" s="15" t="s">
        <v>138</v>
      </c>
    </row>
    <row r="408" spans="2:65" s="1" customFormat="1" ht="11.25">
      <c r="B408" s="30"/>
      <c r="D408" s="139" t="s">
        <v>143</v>
      </c>
      <c r="F408" s="140" t="s">
        <v>763</v>
      </c>
      <c r="I408" s="137"/>
      <c r="L408" s="30"/>
      <c r="M408" s="138"/>
      <c r="T408" s="51"/>
      <c r="AT408" s="15" t="s">
        <v>143</v>
      </c>
      <c r="AU408" s="15" t="s">
        <v>138</v>
      </c>
    </row>
    <row r="409" spans="2:65" s="1" customFormat="1" ht="16.5" customHeight="1">
      <c r="B409" s="30"/>
      <c r="C409" s="121" t="s">
        <v>764</v>
      </c>
      <c r="D409" s="121" t="s">
        <v>133</v>
      </c>
      <c r="E409" s="122" t="s">
        <v>765</v>
      </c>
      <c r="F409" s="123" t="s">
        <v>766</v>
      </c>
      <c r="G409" s="124" t="s">
        <v>157</v>
      </c>
      <c r="H409" s="125">
        <v>40</v>
      </c>
      <c r="I409" s="126"/>
      <c r="J409" s="127">
        <f>ROUND(I409*H409,2)</f>
        <v>0</v>
      </c>
      <c r="K409" s="128"/>
      <c r="L409" s="30"/>
      <c r="M409" s="129" t="s">
        <v>19</v>
      </c>
      <c r="N409" s="130" t="s">
        <v>50</v>
      </c>
      <c r="P409" s="131">
        <f>O409*H409</f>
        <v>0</v>
      </c>
      <c r="Q409" s="131">
        <v>1.0000000000000001E-5</v>
      </c>
      <c r="R409" s="131">
        <f>Q409*H409</f>
        <v>4.0000000000000002E-4</v>
      </c>
      <c r="S409" s="131">
        <v>0</v>
      </c>
      <c r="T409" s="132">
        <f>S409*H409</f>
        <v>0</v>
      </c>
      <c r="AR409" s="133" t="s">
        <v>158</v>
      </c>
      <c r="AT409" s="133" t="s">
        <v>133</v>
      </c>
      <c r="AU409" s="133" t="s">
        <v>138</v>
      </c>
      <c r="AY409" s="15" t="s">
        <v>130</v>
      </c>
      <c r="BE409" s="134">
        <f>IF(N409="základní",J409,0)</f>
        <v>0</v>
      </c>
      <c r="BF409" s="134">
        <f>IF(N409="snížená",J409,0)</f>
        <v>0</v>
      </c>
      <c r="BG409" s="134">
        <f>IF(N409="zákl. přenesená",J409,0)</f>
        <v>0</v>
      </c>
      <c r="BH409" s="134">
        <f>IF(N409="sníž. přenesená",J409,0)</f>
        <v>0</v>
      </c>
      <c r="BI409" s="134">
        <f>IF(N409="nulová",J409,0)</f>
        <v>0</v>
      </c>
      <c r="BJ409" s="15" t="s">
        <v>139</v>
      </c>
      <c r="BK409" s="134">
        <f>ROUND(I409*H409,2)</f>
        <v>0</v>
      </c>
      <c r="BL409" s="15" t="s">
        <v>158</v>
      </c>
      <c r="BM409" s="133" t="s">
        <v>767</v>
      </c>
    </row>
    <row r="410" spans="2:65" s="1" customFormat="1" ht="11.25">
      <c r="B410" s="30"/>
      <c r="D410" s="135" t="s">
        <v>141</v>
      </c>
      <c r="F410" s="136" t="s">
        <v>768</v>
      </c>
      <c r="I410" s="137"/>
      <c r="L410" s="30"/>
      <c r="M410" s="138"/>
      <c r="T410" s="51"/>
      <c r="AT410" s="15" t="s">
        <v>141</v>
      </c>
      <c r="AU410" s="15" t="s">
        <v>138</v>
      </c>
    </row>
    <row r="411" spans="2:65" s="1" customFormat="1" ht="11.25">
      <c r="B411" s="30"/>
      <c r="D411" s="139" t="s">
        <v>143</v>
      </c>
      <c r="F411" s="140" t="s">
        <v>769</v>
      </c>
      <c r="I411" s="137"/>
      <c r="L411" s="30"/>
      <c r="M411" s="138"/>
      <c r="T411" s="51"/>
      <c r="AT411" s="15" t="s">
        <v>143</v>
      </c>
      <c r="AU411" s="15" t="s">
        <v>138</v>
      </c>
    </row>
    <row r="412" spans="2:65" s="1" customFormat="1" ht="24.2" customHeight="1">
      <c r="B412" s="30"/>
      <c r="C412" s="121" t="s">
        <v>770</v>
      </c>
      <c r="D412" s="121" t="s">
        <v>133</v>
      </c>
      <c r="E412" s="122" t="s">
        <v>771</v>
      </c>
      <c r="F412" s="123" t="s">
        <v>772</v>
      </c>
      <c r="G412" s="124" t="s">
        <v>421</v>
      </c>
      <c r="H412" s="125">
        <v>1</v>
      </c>
      <c r="I412" s="126"/>
      <c r="J412" s="127">
        <f>ROUND(I412*H412,2)</f>
        <v>0</v>
      </c>
      <c r="K412" s="128"/>
      <c r="L412" s="30"/>
      <c r="M412" s="129" t="s">
        <v>19</v>
      </c>
      <c r="N412" s="130" t="s">
        <v>50</v>
      </c>
      <c r="P412" s="131">
        <f>O412*H412</f>
        <v>0</v>
      </c>
      <c r="Q412" s="131">
        <v>0</v>
      </c>
      <c r="R412" s="131">
        <f>Q412*H412</f>
        <v>0</v>
      </c>
      <c r="S412" s="131">
        <v>0</v>
      </c>
      <c r="T412" s="132">
        <f>S412*H412</f>
        <v>0</v>
      </c>
      <c r="AR412" s="133" t="s">
        <v>158</v>
      </c>
      <c r="AT412" s="133" t="s">
        <v>133</v>
      </c>
      <c r="AU412" s="133" t="s">
        <v>138</v>
      </c>
      <c r="AY412" s="15" t="s">
        <v>130</v>
      </c>
      <c r="BE412" s="134">
        <f>IF(N412="základní",J412,0)</f>
        <v>0</v>
      </c>
      <c r="BF412" s="134">
        <f>IF(N412="snížená",J412,0)</f>
        <v>0</v>
      </c>
      <c r="BG412" s="134">
        <f>IF(N412="zákl. přenesená",J412,0)</f>
        <v>0</v>
      </c>
      <c r="BH412" s="134">
        <f>IF(N412="sníž. přenesená",J412,0)</f>
        <v>0</v>
      </c>
      <c r="BI412" s="134">
        <f>IF(N412="nulová",J412,0)</f>
        <v>0</v>
      </c>
      <c r="BJ412" s="15" t="s">
        <v>139</v>
      </c>
      <c r="BK412" s="134">
        <f>ROUND(I412*H412,2)</f>
        <v>0</v>
      </c>
      <c r="BL412" s="15" t="s">
        <v>158</v>
      </c>
      <c r="BM412" s="133" t="s">
        <v>773</v>
      </c>
    </row>
    <row r="413" spans="2:65" s="1" customFormat="1" ht="29.25">
      <c r="B413" s="30"/>
      <c r="D413" s="135" t="s">
        <v>141</v>
      </c>
      <c r="F413" s="136" t="s">
        <v>774</v>
      </c>
      <c r="I413" s="137"/>
      <c r="L413" s="30"/>
      <c r="M413" s="138"/>
      <c r="T413" s="51"/>
      <c r="AT413" s="15" t="s">
        <v>141</v>
      </c>
      <c r="AU413" s="15" t="s">
        <v>138</v>
      </c>
    </row>
    <row r="414" spans="2:65" s="1" customFormat="1" ht="11.25">
      <c r="B414" s="30"/>
      <c r="D414" s="139" t="s">
        <v>143</v>
      </c>
      <c r="F414" s="140" t="s">
        <v>775</v>
      </c>
      <c r="I414" s="137"/>
      <c r="L414" s="30"/>
      <c r="M414" s="138"/>
      <c r="T414" s="51"/>
      <c r="AT414" s="15" t="s">
        <v>143</v>
      </c>
      <c r="AU414" s="15" t="s">
        <v>138</v>
      </c>
    </row>
    <row r="415" spans="2:65" s="1" customFormat="1" ht="16.5" customHeight="1">
      <c r="B415" s="30"/>
      <c r="C415" s="141" t="s">
        <v>776</v>
      </c>
      <c r="D415" s="141" t="s">
        <v>173</v>
      </c>
      <c r="E415" s="142" t="s">
        <v>777</v>
      </c>
      <c r="F415" s="143" t="s">
        <v>778</v>
      </c>
      <c r="G415" s="144" t="s">
        <v>136</v>
      </c>
      <c r="H415" s="145">
        <v>22</v>
      </c>
      <c r="I415" s="146"/>
      <c r="J415" s="147">
        <f>ROUND(I415*H415,2)</f>
        <v>0</v>
      </c>
      <c r="K415" s="148"/>
      <c r="L415" s="149"/>
      <c r="M415" s="150" t="s">
        <v>19</v>
      </c>
      <c r="N415" s="151" t="s">
        <v>50</v>
      </c>
      <c r="P415" s="131">
        <f>O415*H415</f>
        <v>0</v>
      </c>
      <c r="Q415" s="131">
        <v>2.8300000000000001E-3</v>
      </c>
      <c r="R415" s="131">
        <f>Q415*H415</f>
        <v>6.2260000000000003E-2</v>
      </c>
      <c r="S415" s="131">
        <v>0</v>
      </c>
      <c r="T415" s="132">
        <f>S415*H415</f>
        <v>0</v>
      </c>
      <c r="AR415" s="133" t="s">
        <v>255</v>
      </c>
      <c r="AT415" s="133" t="s">
        <v>173</v>
      </c>
      <c r="AU415" s="133" t="s">
        <v>138</v>
      </c>
      <c r="AY415" s="15" t="s">
        <v>130</v>
      </c>
      <c r="BE415" s="134">
        <f>IF(N415="základní",J415,0)</f>
        <v>0</v>
      </c>
      <c r="BF415" s="134">
        <f>IF(N415="snížená",J415,0)</f>
        <v>0</v>
      </c>
      <c r="BG415" s="134">
        <f>IF(N415="zákl. přenesená",J415,0)</f>
        <v>0</v>
      </c>
      <c r="BH415" s="134">
        <f>IF(N415="sníž. přenesená",J415,0)</f>
        <v>0</v>
      </c>
      <c r="BI415" s="134">
        <f>IF(N415="nulová",J415,0)</f>
        <v>0</v>
      </c>
      <c r="BJ415" s="15" t="s">
        <v>139</v>
      </c>
      <c r="BK415" s="134">
        <f>ROUND(I415*H415,2)</f>
        <v>0</v>
      </c>
      <c r="BL415" s="15" t="s">
        <v>158</v>
      </c>
      <c r="BM415" s="133" t="s">
        <v>779</v>
      </c>
    </row>
    <row r="416" spans="2:65" s="1" customFormat="1" ht="11.25">
      <c r="B416" s="30"/>
      <c r="D416" s="135" t="s">
        <v>141</v>
      </c>
      <c r="F416" s="136" t="s">
        <v>780</v>
      </c>
      <c r="I416" s="137"/>
      <c r="L416" s="30"/>
      <c r="M416" s="138"/>
      <c r="T416" s="51"/>
      <c r="AT416" s="15" t="s">
        <v>141</v>
      </c>
      <c r="AU416" s="15" t="s">
        <v>138</v>
      </c>
    </row>
    <row r="417" spans="2:65" s="1" customFormat="1" ht="16.5" customHeight="1">
      <c r="B417" s="30"/>
      <c r="C417" s="141" t="s">
        <v>781</v>
      </c>
      <c r="D417" s="141" t="s">
        <v>173</v>
      </c>
      <c r="E417" s="142" t="s">
        <v>782</v>
      </c>
      <c r="F417" s="143" t="s">
        <v>783</v>
      </c>
      <c r="G417" s="144" t="s">
        <v>157</v>
      </c>
      <c r="H417" s="145">
        <v>30</v>
      </c>
      <c r="I417" s="146"/>
      <c r="J417" s="147">
        <f>ROUND(I417*H417,2)</f>
        <v>0</v>
      </c>
      <c r="K417" s="148"/>
      <c r="L417" s="149"/>
      <c r="M417" s="150" t="s">
        <v>19</v>
      </c>
      <c r="N417" s="151" t="s">
        <v>50</v>
      </c>
      <c r="P417" s="131">
        <f>O417*H417</f>
        <v>0</v>
      </c>
      <c r="Q417" s="131">
        <v>2.2000000000000001E-4</v>
      </c>
      <c r="R417" s="131">
        <f>Q417*H417</f>
        <v>6.6E-3</v>
      </c>
      <c r="S417" s="131">
        <v>0</v>
      </c>
      <c r="T417" s="132">
        <f>S417*H417</f>
        <v>0</v>
      </c>
      <c r="AR417" s="133" t="s">
        <v>255</v>
      </c>
      <c r="AT417" s="133" t="s">
        <v>173</v>
      </c>
      <c r="AU417" s="133" t="s">
        <v>138</v>
      </c>
      <c r="AY417" s="15" t="s">
        <v>130</v>
      </c>
      <c r="BE417" s="134">
        <f>IF(N417="základní",J417,0)</f>
        <v>0</v>
      </c>
      <c r="BF417" s="134">
        <f>IF(N417="snížená",J417,0)</f>
        <v>0</v>
      </c>
      <c r="BG417" s="134">
        <f>IF(N417="zákl. přenesená",J417,0)</f>
        <v>0</v>
      </c>
      <c r="BH417" s="134">
        <f>IF(N417="sníž. přenesená",J417,0)</f>
        <v>0</v>
      </c>
      <c r="BI417" s="134">
        <f>IF(N417="nulová",J417,0)</f>
        <v>0</v>
      </c>
      <c r="BJ417" s="15" t="s">
        <v>139</v>
      </c>
      <c r="BK417" s="134">
        <f>ROUND(I417*H417,2)</f>
        <v>0</v>
      </c>
      <c r="BL417" s="15" t="s">
        <v>158</v>
      </c>
      <c r="BM417" s="133" t="s">
        <v>784</v>
      </c>
    </row>
    <row r="418" spans="2:65" s="1" customFormat="1" ht="11.25">
      <c r="B418" s="30"/>
      <c r="D418" s="135" t="s">
        <v>141</v>
      </c>
      <c r="F418" s="136" t="s">
        <v>783</v>
      </c>
      <c r="I418" s="137"/>
      <c r="L418" s="30"/>
      <c r="M418" s="138"/>
      <c r="T418" s="51"/>
      <c r="AT418" s="15" t="s">
        <v>141</v>
      </c>
      <c r="AU418" s="15" t="s">
        <v>138</v>
      </c>
    </row>
    <row r="419" spans="2:65" s="1" customFormat="1" ht="16.5" customHeight="1">
      <c r="B419" s="30"/>
      <c r="C419" s="141" t="s">
        <v>785</v>
      </c>
      <c r="D419" s="141" t="s">
        <v>173</v>
      </c>
      <c r="E419" s="142" t="s">
        <v>786</v>
      </c>
      <c r="F419" s="143" t="s">
        <v>787</v>
      </c>
      <c r="G419" s="144" t="s">
        <v>696</v>
      </c>
      <c r="H419" s="145">
        <v>2</v>
      </c>
      <c r="I419" s="146"/>
      <c r="J419" s="147">
        <f>ROUND(I419*H419,2)</f>
        <v>0</v>
      </c>
      <c r="K419" s="148"/>
      <c r="L419" s="149"/>
      <c r="M419" s="150" t="s">
        <v>19</v>
      </c>
      <c r="N419" s="151" t="s">
        <v>50</v>
      </c>
      <c r="P419" s="131">
        <f>O419*H419</f>
        <v>0</v>
      </c>
      <c r="Q419" s="131">
        <v>1E-3</v>
      </c>
      <c r="R419" s="131">
        <f>Q419*H419</f>
        <v>2E-3</v>
      </c>
      <c r="S419" s="131">
        <v>0</v>
      </c>
      <c r="T419" s="132">
        <f>S419*H419</f>
        <v>0</v>
      </c>
      <c r="AR419" s="133" t="s">
        <v>255</v>
      </c>
      <c r="AT419" s="133" t="s">
        <v>173</v>
      </c>
      <c r="AU419" s="133" t="s">
        <v>138</v>
      </c>
      <c r="AY419" s="15" t="s">
        <v>130</v>
      </c>
      <c r="BE419" s="134">
        <f>IF(N419="základní",J419,0)</f>
        <v>0</v>
      </c>
      <c r="BF419" s="134">
        <f>IF(N419="snížená",J419,0)</f>
        <v>0</v>
      </c>
      <c r="BG419" s="134">
        <f>IF(N419="zákl. přenesená",J419,0)</f>
        <v>0</v>
      </c>
      <c r="BH419" s="134">
        <f>IF(N419="sníž. přenesená",J419,0)</f>
        <v>0</v>
      </c>
      <c r="BI419" s="134">
        <f>IF(N419="nulová",J419,0)</f>
        <v>0</v>
      </c>
      <c r="BJ419" s="15" t="s">
        <v>139</v>
      </c>
      <c r="BK419" s="134">
        <f>ROUND(I419*H419,2)</f>
        <v>0</v>
      </c>
      <c r="BL419" s="15" t="s">
        <v>158</v>
      </c>
      <c r="BM419" s="133" t="s">
        <v>788</v>
      </c>
    </row>
    <row r="420" spans="2:65" s="1" customFormat="1" ht="11.25">
      <c r="B420" s="30"/>
      <c r="D420" s="135" t="s">
        <v>141</v>
      </c>
      <c r="F420" s="136" t="s">
        <v>787</v>
      </c>
      <c r="I420" s="137"/>
      <c r="L420" s="30"/>
      <c r="M420" s="138"/>
      <c r="T420" s="51"/>
      <c r="AT420" s="15" t="s">
        <v>141</v>
      </c>
      <c r="AU420" s="15" t="s">
        <v>138</v>
      </c>
    </row>
    <row r="421" spans="2:65" s="11" customFormat="1" ht="22.9" customHeight="1">
      <c r="B421" s="109"/>
      <c r="D421" s="110" t="s">
        <v>75</v>
      </c>
      <c r="E421" s="119" t="s">
        <v>789</v>
      </c>
      <c r="F421" s="119" t="s">
        <v>790</v>
      </c>
      <c r="I421" s="112"/>
      <c r="J421" s="120">
        <f>BK421</f>
        <v>0</v>
      </c>
      <c r="L421" s="109"/>
      <c r="M421" s="114"/>
      <c r="P421" s="115">
        <f>SUM(P422:P466)</f>
        <v>0</v>
      </c>
      <c r="R421" s="115">
        <f>SUM(R422:R466)</f>
        <v>0.58833000000000002</v>
      </c>
      <c r="T421" s="116">
        <f>SUM(T422:T466)</f>
        <v>1.8620000000000001</v>
      </c>
      <c r="AR421" s="110" t="s">
        <v>138</v>
      </c>
      <c r="AT421" s="117" t="s">
        <v>75</v>
      </c>
      <c r="AU421" s="117" t="s">
        <v>81</v>
      </c>
      <c r="AY421" s="110" t="s">
        <v>130</v>
      </c>
      <c r="BK421" s="118">
        <f>SUM(BK422:BK466)</f>
        <v>0</v>
      </c>
    </row>
    <row r="422" spans="2:65" s="1" customFormat="1" ht="24.2" customHeight="1">
      <c r="B422" s="30"/>
      <c r="C422" s="121" t="s">
        <v>791</v>
      </c>
      <c r="D422" s="121" t="s">
        <v>133</v>
      </c>
      <c r="E422" s="122" t="s">
        <v>792</v>
      </c>
      <c r="F422" s="123" t="s">
        <v>793</v>
      </c>
      <c r="G422" s="124" t="s">
        <v>136</v>
      </c>
      <c r="H422" s="125">
        <v>7</v>
      </c>
      <c r="I422" s="126"/>
      <c r="J422" s="127">
        <f>ROUND(I422*H422,2)</f>
        <v>0</v>
      </c>
      <c r="K422" s="128"/>
      <c r="L422" s="30"/>
      <c r="M422" s="129" t="s">
        <v>19</v>
      </c>
      <c r="N422" s="130" t="s">
        <v>50</v>
      </c>
      <c r="P422" s="131">
        <f>O422*H422</f>
        <v>0</v>
      </c>
      <c r="Q422" s="131">
        <v>1.5E-3</v>
      </c>
      <c r="R422" s="131">
        <f>Q422*H422</f>
        <v>1.0500000000000001E-2</v>
      </c>
      <c r="S422" s="131">
        <v>0</v>
      </c>
      <c r="T422" s="132">
        <f>S422*H422</f>
        <v>0</v>
      </c>
      <c r="AR422" s="133" t="s">
        <v>158</v>
      </c>
      <c r="AT422" s="133" t="s">
        <v>133</v>
      </c>
      <c r="AU422" s="133" t="s">
        <v>138</v>
      </c>
      <c r="AY422" s="15" t="s">
        <v>130</v>
      </c>
      <c r="BE422" s="134">
        <f>IF(N422="základní",J422,0)</f>
        <v>0</v>
      </c>
      <c r="BF422" s="134">
        <f>IF(N422="snížená",J422,0)</f>
        <v>0</v>
      </c>
      <c r="BG422" s="134">
        <f>IF(N422="zákl. přenesená",J422,0)</f>
        <v>0</v>
      </c>
      <c r="BH422" s="134">
        <f>IF(N422="sníž. přenesená",J422,0)</f>
        <v>0</v>
      </c>
      <c r="BI422" s="134">
        <f>IF(N422="nulová",J422,0)</f>
        <v>0</v>
      </c>
      <c r="BJ422" s="15" t="s">
        <v>139</v>
      </c>
      <c r="BK422" s="134">
        <f>ROUND(I422*H422,2)</f>
        <v>0</v>
      </c>
      <c r="BL422" s="15" t="s">
        <v>158</v>
      </c>
      <c r="BM422" s="133" t="s">
        <v>794</v>
      </c>
    </row>
    <row r="423" spans="2:65" s="1" customFormat="1" ht="19.5">
      <c r="B423" s="30"/>
      <c r="D423" s="135" t="s">
        <v>141</v>
      </c>
      <c r="F423" s="136" t="s">
        <v>795</v>
      </c>
      <c r="I423" s="137"/>
      <c r="L423" s="30"/>
      <c r="M423" s="138"/>
      <c r="T423" s="51"/>
      <c r="AT423" s="15" t="s">
        <v>141</v>
      </c>
      <c r="AU423" s="15" t="s">
        <v>138</v>
      </c>
    </row>
    <row r="424" spans="2:65" s="1" customFormat="1" ht="11.25">
      <c r="B424" s="30"/>
      <c r="D424" s="139" t="s">
        <v>143</v>
      </c>
      <c r="F424" s="140" t="s">
        <v>796</v>
      </c>
      <c r="I424" s="137"/>
      <c r="L424" s="30"/>
      <c r="M424" s="138"/>
      <c r="T424" s="51"/>
      <c r="AT424" s="15" t="s">
        <v>143</v>
      </c>
      <c r="AU424" s="15" t="s">
        <v>138</v>
      </c>
    </row>
    <row r="425" spans="2:65" s="1" customFormat="1" ht="24.2" customHeight="1">
      <c r="B425" s="30"/>
      <c r="C425" s="121" t="s">
        <v>797</v>
      </c>
      <c r="D425" s="121" t="s">
        <v>133</v>
      </c>
      <c r="E425" s="122" t="s">
        <v>798</v>
      </c>
      <c r="F425" s="123" t="s">
        <v>799</v>
      </c>
      <c r="G425" s="124" t="s">
        <v>157</v>
      </c>
      <c r="H425" s="125">
        <v>4</v>
      </c>
      <c r="I425" s="126"/>
      <c r="J425" s="127">
        <f>ROUND(I425*H425,2)</f>
        <v>0</v>
      </c>
      <c r="K425" s="128"/>
      <c r="L425" s="30"/>
      <c r="M425" s="129" t="s">
        <v>19</v>
      </c>
      <c r="N425" s="130" t="s">
        <v>50</v>
      </c>
      <c r="P425" s="131">
        <f>O425*H425</f>
        <v>0</v>
      </c>
      <c r="Q425" s="131">
        <v>3.2000000000000003E-4</v>
      </c>
      <c r="R425" s="131">
        <f>Q425*H425</f>
        <v>1.2800000000000001E-3</v>
      </c>
      <c r="S425" s="131">
        <v>0</v>
      </c>
      <c r="T425" s="132">
        <f>S425*H425</f>
        <v>0</v>
      </c>
      <c r="AR425" s="133" t="s">
        <v>158</v>
      </c>
      <c r="AT425" s="133" t="s">
        <v>133</v>
      </c>
      <c r="AU425" s="133" t="s">
        <v>138</v>
      </c>
      <c r="AY425" s="15" t="s">
        <v>130</v>
      </c>
      <c r="BE425" s="134">
        <f>IF(N425="základní",J425,0)</f>
        <v>0</v>
      </c>
      <c r="BF425" s="134">
        <f>IF(N425="snížená",J425,0)</f>
        <v>0</v>
      </c>
      <c r="BG425" s="134">
        <f>IF(N425="zákl. přenesená",J425,0)</f>
        <v>0</v>
      </c>
      <c r="BH425" s="134">
        <f>IF(N425="sníž. přenesená",J425,0)</f>
        <v>0</v>
      </c>
      <c r="BI425" s="134">
        <f>IF(N425="nulová",J425,0)</f>
        <v>0</v>
      </c>
      <c r="BJ425" s="15" t="s">
        <v>139</v>
      </c>
      <c r="BK425" s="134">
        <f>ROUND(I425*H425,2)</f>
        <v>0</v>
      </c>
      <c r="BL425" s="15" t="s">
        <v>158</v>
      </c>
      <c r="BM425" s="133" t="s">
        <v>800</v>
      </c>
    </row>
    <row r="426" spans="2:65" s="1" customFormat="1" ht="19.5">
      <c r="B426" s="30"/>
      <c r="D426" s="135" t="s">
        <v>141</v>
      </c>
      <c r="F426" s="136" t="s">
        <v>801</v>
      </c>
      <c r="I426" s="137"/>
      <c r="L426" s="30"/>
      <c r="M426" s="138"/>
      <c r="T426" s="51"/>
      <c r="AT426" s="15" t="s">
        <v>141</v>
      </c>
      <c r="AU426" s="15" t="s">
        <v>138</v>
      </c>
    </row>
    <row r="427" spans="2:65" s="1" customFormat="1" ht="11.25">
      <c r="B427" s="30"/>
      <c r="D427" s="139" t="s">
        <v>143</v>
      </c>
      <c r="F427" s="140" t="s">
        <v>802</v>
      </c>
      <c r="I427" s="137"/>
      <c r="L427" s="30"/>
      <c r="M427" s="138"/>
      <c r="T427" s="51"/>
      <c r="AT427" s="15" t="s">
        <v>143</v>
      </c>
      <c r="AU427" s="15" t="s">
        <v>138</v>
      </c>
    </row>
    <row r="428" spans="2:65" s="1" customFormat="1" ht="16.5" customHeight="1">
      <c r="B428" s="30"/>
      <c r="C428" s="121" t="s">
        <v>803</v>
      </c>
      <c r="D428" s="121" t="s">
        <v>133</v>
      </c>
      <c r="E428" s="122" t="s">
        <v>804</v>
      </c>
      <c r="F428" s="123" t="s">
        <v>805</v>
      </c>
      <c r="G428" s="124" t="s">
        <v>136</v>
      </c>
      <c r="H428" s="125">
        <v>10</v>
      </c>
      <c r="I428" s="126"/>
      <c r="J428" s="127">
        <f>ROUND(I428*H428,2)</f>
        <v>0</v>
      </c>
      <c r="K428" s="128"/>
      <c r="L428" s="30"/>
      <c r="M428" s="129" t="s">
        <v>19</v>
      </c>
      <c r="N428" s="130" t="s">
        <v>50</v>
      </c>
      <c r="P428" s="131">
        <f>O428*H428</f>
        <v>0</v>
      </c>
      <c r="Q428" s="131">
        <v>4.4999999999999997E-3</v>
      </c>
      <c r="R428" s="131">
        <f>Q428*H428</f>
        <v>4.4999999999999998E-2</v>
      </c>
      <c r="S428" s="131">
        <v>0</v>
      </c>
      <c r="T428" s="132">
        <f>S428*H428</f>
        <v>0</v>
      </c>
      <c r="AR428" s="133" t="s">
        <v>158</v>
      </c>
      <c r="AT428" s="133" t="s">
        <v>133</v>
      </c>
      <c r="AU428" s="133" t="s">
        <v>138</v>
      </c>
      <c r="AY428" s="15" t="s">
        <v>130</v>
      </c>
      <c r="BE428" s="134">
        <f>IF(N428="základní",J428,0)</f>
        <v>0</v>
      </c>
      <c r="BF428" s="134">
        <f>IF(N428="snížená",J428,0)</f>
        <v>0</v>
      </c>
      <c r="BG428" s="134">
        <f>IF(N428="zákl. přenesená",J428,0)</f>
        <v>0</v>
      </c>
      <c r="BH428" s="134">
        <f>IF(N428="sníž. přenesená",J428,0)</f>
        <v>0</v>
      </c>
      <c r="BI428" s="134">
        <f>IF(N428="nulová",J428,0)</f>
        <v>0</v>
      </c>
      <c r="BJ428" s="15" t="s">
        <v>139</v>
      </c>
      <c r="BK428" s="134">
        <f>ROUND(I428*H428,2)</f>
        <v>0</v>
      </c>
      <c r="BL428" s="15" t="s">
        <v>158</v>
      </c>
      <c r="BM428" s="133" t="s">
        <v>806</v>
      </c>
    </row>
    <row r="429" spans="2:65" s="1" customFormat="1" ht="19.5">
      <c r="B429" s="30"/>
      <c r="D429" s="135" t="s">
        <v>141</v>
      </c>
      <c r="F429" s="136" t="s">
        <v>807</v>
      </c>
      <c r="I429" s="137"/>
      <c r="L429" s="30"/>
      <c r="M429" s="138"/>
      <c r="T429" s="51"/>
      <c r="AT429" s="15" t="s">
        <v>141</v>
      </c>
      <c r="AU429" s="15" t="s">
        <v>138</v>
      </c>
    </row>
    <row r="430" spans="2:65" s="1" customFormat="1" ht="11.25">
      <c r="B430" s="30"/>
      <c r="D430" s="139" t="s">
        <v>143</v>
      </c>
      <c r="F430" s="140" t="s">
        <v>808</v>
      </c>
      <c r="I430" s="137"/>
      <c r="L430" s="30"/>
      <c r="M430" s="138"/>
      <c r="T430" s="51"/>
      <c r="AT430" s="15" t="s">
        <v>143</v>
      </c>
      <c r="AU430" s="15" t="s">
        <v>138</v>
      </c>
    </row>
    <row r="431" spans="2:65" s="1" customFormat="1" ht="24.2" customHeight="1">
      <c r="B431" s="30"/>
      <c r="C431" s="121" t="s">
        <v>809</v>
      </c>
      <c r="D431" s="121" t="s">
        <v>133</v>
      </c>
      <c r="E431" s="122" t="s">
        <v>810</v>
      </c>
      <c r="F431" s="123" t="s">
        <v>811</v>
      </c>
      <c r="G431" s="124" t="s">
        <v>421</v>
      </c>
      <c r="H431" s="125">
        <v>1</v>
      </c>
      <c r="I431" s="126"/>
      <c r="J431" s="127">
        <f>ROUND(I431*H431,2)</f>
        <v>0</v>
      </c>
      <c r="K431" s="128"/>
      <c r="L431" s="30"/>
      <c r="M431" s="129" t="s">
        <v>19</v>
      </c>
      <c r="N431" s="130" t="s">
        <v>50</v>
      </c>
      <c r="P431" s="131">
        <f>O431*H431</f>
        <v>0</v>
      </c>
      <c r="Q431" s="131">
        <v>1.4499999999999999E-3</v>
      </c>
      <c r="R431" s="131">
        <f>Q431*H431</f>
        <v>1.4499999999999999E-3</v>
      </c>
      <c r="S431" s="131">
        <v>0</v>
      </c>
      <c r="T431" s="132">
        <f>S431*H431</f>
        <v>0</v>
      </c>
      <c r="AR431" s="133" t="s">
        <v>158</v>
      </c>
      <c r="AT431" s="133" t="s">
        <v>133</v>
      </c>
      <c r="AU431" s="133" t="s">
        <v>138</v>
      </c>
      <c r="AY431" s="15" t="s">
        <v>130</v>
      </c>
      <c r="BE431" s="134">
        <f>IF(N431="základní",J431,0)</f>
        <v>0</v>
      </c>
      <c r="BF431" s="134">
        <f>IF(N431="snížená",J431,0)</f>
        <v>0</v>
      </c>
      <c r="BG431" s="134">
        <f>IF(N431="zákl. přenesená",J431,0)</f>
        <v>0</v>
      </c>
      <c r="BH431" s="134">
        <f>IF(N431="sníž. přenesená",J431,0)</f>
        <v>0</v>
      </c>
      <c r="BI431" s="134">
        <f>IF(N431="nulová",J431,0)</f>
        <v>0</v>
      </c>
      <c r="BJ431" s="15" t="s">
        <v>139</v>
      </c>
      <c r="BK431" s="134">
        <f>ROUND(I431*H431,2)</f>
        <v>0</v>
      </c>
      <c r="BL431" s="15" t="s">
        <v>158</v>
      </c>
      <c r="BM431" s="133" t="s">
        <v>812</v>
      </c>
    </row>
    <row r="432" spans="2:65" s="1" customFormat="1" ht="19.5">
      <c r="B432" s="30"/>
      <c r="D432" s="135" t="s">
        <v>141</v>
      </c>
      <c r="F432" s="136" t="s">
        <v>813</v>
      </c>
      <c r="I432" s="137"/>
      <c r="L432" s="30"/>
      <c r="M432" s="138"/>
      <c r="T432" s="51"/>
      <c r="AT432" s="15" t="s">
        <v>141</v>
      </c>
      <c r="AU432" s="15" t="s">
        <v>138</v>
      </c>
    </row>
    <row r="433" spans="2:65" s="1" customFormat="1" ht="11.25">
      <c r="B433" s="30"/>
      <c r="D433" s="139" t="s">
        <v>143</v>
      </c>
      <c r="F433" s="140" t="s">
        <v>814</v>
      </c>
      <c r="I433" s="137"/>
      <c r="L433" s="30"/>
      <c r="M433" s="138"/>
      <c r="T433" s="51"/>
      <c r="AT433" s="15" t="s">
        <v>143</v>
      </c>
      <c r="AU433" s="15" t="s">
        <v>138</v>
      </c>
    </row>
    <row r="434" spans="2:65" s="1" customFormat="1" ht="24.2" customHeight="1">
      <c r="B434" s="30"/>
      <c r="C434" s="121" t="s">
        <v>815</v>
      </c>
      <c r="D434" s="121" t="s">
        <v>133</v>
      </c>
      <c r="E434" s="122" t="s">
        <v>816</v>
      </c>
      <c r="F434" s="123" t="s">
        <v>817</v>
      </c>
      <c r="G434" s="124" t="s">
        <v>136</v>
      </c>
      <c r="H434" s="125">
        <v>20</v>
      </c>
      <c r="I434" s="126"/>
      <c r="J434" s="127">
        <f>ROUND(I434*H434,2)</f>
        <v>0</v>
      </c>
      <c r="K434" s="128"/>
      <c r="L434" s="30"/>
      <c r="M434" s="129" t="s">
        <v>19</v>
      </c>
      <c r="N434" s="130" t="s">
        <v>50</v>
      </c>
      <c r="P434" s="131">
        <f>O434*H434</f>
        <v>0</v>
      </c>
      <c r="Q434" s="131">
        <v>0</v>
      </c>
      <c r="R434" s="131">
        <f>Q434*H434</f>
        <v>0</v>
      </c>
      <c r="S434" s="131">
        <v>9.3100000000000002E-2</v>
      </c>
      <c r="T434" s="132">
        <f>S434*H434</f>
        <v>1.8620000000000001</v>
      </c>
      <c r="AR434" s="133" t="s">
        <v>158</v>
      </c>
      <c r="AT434" s="133" t="s">
        <v>133</v>
      </c>
      <c r="AU434" s="133" t="s">
        <v>138</v>
      </c>
      <c r="AY434" s="15" t="s">
        <v>130</v>
      </c>
      <c r="BE434" s="134">
        <f>IF(N434="základní",J434,0)</f>
        <v>0</v>
      </c>
      <c r="BF434" s="134">
        <f>IF(N434="snížená",J434,0)</f>
        <v>0</v>
      </c>
      <c r="BG434" s="134">
        <f>IF(N434="zákl. přenesená",J434,0)</f>
        <v>0</v>
      </c>
      <c r="BH434" s="134">
        <f>IF(N434="sníž. přenesená",J434,0)</f>
        <v>0</v>
      </c>
      <c r="BI434" s="134">
        <f>IF(N434="nulová",J434,0)</f>
        <v>0</v>
      </c>
      <c r="BJ434" s="15" t="s">
        <v>139</v>
      </c>
      <c r="BK434" s="134">
        <f>ROUND(I434*H434,2)</f>
        <v>0</v>
      </c>
      <c r="BL434" s="15" t="s">
        <v>158</v>
      </c>
      <c r="BM434" s="133" t="s">
        <v>818</v>
      </c>
    </row>
    <row r="435" spans="2:65" s="1" customFormat="1" ht="11.25">
      <c r="B435" s="30"/>
      <c r="D435" s="135" t="s">
        <v>141</v>
      </c>
      <c r="F435" s="136" t="s">
        <v>817</v>
      </c>
      <c r="I435" s="137"/>
      <c r="L435" s="30"/>
      <c r="M435" s="138"/>
      <c r="T435" s="51"/>
      <c r="AT435" s="15" t="s">
        <v>141</v>
      </c>
      <c r="AU435" s="15" t="s">
        <v>138</v>
      </c>
    </row>
    <row r="436" spans="2:65" s="1" customFormat="1" ht="11.25">
      <c r="B436" s="30"/>
      <c r="D436" s="139" t="s">
        <v>143</v>
      </c>
      <c r="F436" s="140" t="s">
        <v>819</v>
      </c>
      <c r="I436" s="137"/>
      <c r="L436" s="30"/>
      <c r="M436" s="138"/>
      <c r="T436" s="51"/>
      <c r="AT436" s="15" t="s">
        <v>143</v>
      </c>
      <c r="AU436" s="15" t="s">
        <v>138</v>
      </c>
    </row>
    <row r="437" spans="2:65" s="1" customFormat="1" ht="16.5" customHeight="1">
      <c r="B437" s="30"/>
      <c r="C437" s="121" t="s">
        <v>820</v>
      </c>
      <c r="D437" s="121" t="s">
        <v>133</v>
      </c>
      <c r="E437" s="122" t="s">
        <v>821</v>
      </c>
      <c r="F437" s="123" t="s">
        <v>822</v>
      </c>
      <c r="G437" s="124" t="s">
        <v>136</v>
      </c>
      <c r="H437" s="125">
        <v>20</v>
      </c>
      <c r="I437" s="126"/>
      <c r="J437" s="127">
        <f>ROUND(I437*H437,2)</f>
        <v>0</v>
      </c>
      <c r="K437" s="128"/>
      <c r="L437" s="30"/>
      <c r="M437" s="129" t="s">
        <v>19</v>
      </c>
      <c r="N437" s="130" t="s">
        <v>50</v>
      </c>
      <c r="P437" s="131">
        <f>O437*H437</f>
        <v>0</v>
      </c>
      <c r="Q437" s="131">
        <v>2.9999999999999997E-4</v>
      </c>
      <c r="R437" s="131">
        <f>Q437*H437</f>
        <v>5.9999999999999993E-3</v>
      </c>
      <c r="S437" s="131">
        <v>0</v>
      </c>
      <c r="T437" s="132">
        <f>S437*H437</f>
        <v>0</v>
      </c>
      <c r="AR437" s="133" t="s">
        <v>158</v>
      </c>
      <c r="AT437" s="133" t="s">
        <v>133</v>
      </c>
      <c r="AU437" s="133" t="s">
        <v>138</v>
      </c>
      <c r="AY437" s="15" t="s">
        <v>130</v>
      </c>
      <c r="BE437" s="134">
        <f>IF(N437="základní",J437,0)</f>
        <v>0</v>
      </c>
      <c r="BF437" s="134">
        <f>IF(N437="snížená",J437,0)</f>
        <v>0</v>
      </c>
      <c r="BG437" s="134">
        <f>IF(N437="zákl. přenesená",J437,0)</f>
        <v>0</v>
      </c>
      <c r="BH437" s="134">
        <f>IF(N437="sníž. přenesená",J437,0)</f>
        <v>0</v>
      </c>
      <c r="BI437" s="134">
        <f>IF(N437="nulová",J437,0)</f>
        <v>0</v>
      </c>
      <c r="BJ437" s="15" t="s">
        <v>139</v>
      </c>
      <c r="BK437" s="134">
        <f>ROUND(I437*H437,2)</f>
        <v>0</v>
      </c>
      <c r="BL437" s="15" t="s">
        <v>158</v>
      </c>
      <c r="BM437" s="133" t="s">
        <v>823</v>
      </c>
    </row>
    <row r="438" spans="2:65" s="1" customFormat="1" ht="19.5">
      <c r="B438" s="30"/>
      <c r="D438" s="135" t="s">
        <v>141</v>
      </c>
      <c r="F438" s="136" t="s">
        <v>824</v>
      </c>
      <c r="I438" s="137"/>
      <c r="L438" s="30"/>
      <c r="M438" s="138"/>
      <c r="T438" s="51"/>
      <c r="AT438" s="15" t="s">
        <v>141</v>
      </c>
      <c r="AU438" s="15" t="s">
        <v>138</v>
      </c>
    </row>
    <row r="439" spans="2:65" s="1" customFormat="1" ht="11.25">
      <c r="B439" s="30"/>
      <c r="D439" s="139" t="s">
        <v>143</v>
      </c>
      <c r="F439" s="140" t="s">
        <v>825</v>
      </c>
      <c r="I439" s="137"/>
      <c r="L439" s="30"/>
      <c r="M439" s="138"/>
      <c r="T439" s="51"/>
      <c r="AT439" s="15" t="s">
        <v>143</v>
      </c>
      <c r="AU439" s="15" t="s">
        <v>138</v>
      </c>
    </row>
    <row r="440" spans="2:65" s="1" customFormat="1" ht="37.9" customHeight="1">
      <c r="B440" s="30"/>
      <c r="C440" s="121" t="s">
        <v>826</v>
      </c>
      <c r="D440" s="121" t="s">
        <v>133</v>
      </c>
      <c r="E440" s="122" t="s">
        <v>827</v>
      </c>
      <c r="F440" s="123" t="s">
        <v>828</v>
      </c>
      <c r="G440" s="124" t="s">
        <v>136</v>
      </c>
      <c r="H440" s="125">
        <v>6</v>
      </c>
      <c r="I440" s="126"/>
      <c r="J440" s="127">
        <f>ROUND(I440*H440,2)</f>
        <v>0</v>
      </c>
      <c r="K440" s="128"/>
      <c r="L440" s="30"/>
      <c r="M440" s="129" t="s">
        <v>19</v>
      </c>
      <c r="N440" s="130" t="s">
        <v>50</v>
      </c>
      <c r="P440" s="131">
        <f>O440*H440</f>
        <v>0</v>
      </c>
      <c r="Q440" s="131">
        <v>8.9999999999999993E-3</v>
      </c>
      <c r="R440" s="131">
        <f>Q440*H440</f>
        <v>5.3999999999999992E-2</v>
      </c>
      <c r="S440" s="131">
        <v>0</v>
      </c>
      <c r="T440" s="132">
        <f>S440*H440</f>
        <v>0</v>
      </c>
      <c r="AR440" s="133" t="s">
        <v>158</v>
      </c>
      <c r="AT440" s="133" t="s">
        <v>133</v>
      </c>
      <c r="AU440" s="133" t="s">
        <v>138</v>
      </c>
      <c r="AY440" s="15" t="s">
        <v>130</v>
      </c>
      <c r="BE440" s="134">
        <f>IF(N440="základní",J440,0)</f>
        <v>0</v>
      </c>
      <c r="BF440" s="134">
        <f>IF(N440="snížená",J440,0)</f>
        <v>0</v>
      </c>
      <c r="BG440" s="134">
        <f>IF(N440="zákl. přenesená",J440,0)</f>
        <v>0</v>
      </c>
      <c r="BH440" s="134">
        <f>IF(N440="sníž. přenesená",J440,0)</f>
        <v>0</v>
      </c>
      <c r="BI440" s="134">
        <f>IF(N440="nulová",J440,0)</f>
        <v>0</v>
      </c>
      <c r="BJ440" s="15" t="s">
        <v>139</v>
      </c>
      <c r="BK440" s="134">
        <f>ROUND(I440*H440,2)</f>
        <v>0</v>
      </c>
      <c r="BL440" s="15" t="s">
        <v>158</v>
      </c>
      <c r="BM440" s="133" t="s">
        <v>829</v>
      </c>
    </row>
    <row r="441" spans="2:65" s="1" customFormat="1" ht="19.5">
      <c r="B441" s="30"/>
      <c r="D441" s="135" t="s">
        <v>141</v>
      </c>
      <c r="F441" s="136" t="s">
        <v>830</v>
      </c>
      <c r="I441" s="137"/>
      <c r="L441" s="30"/>
      <c r="M441" s="138"/>
      <c r="T441" s="51"/>
      <c r="AT441" s="15" t="s">
        <v>141</v>
      </c>
      <c r="AU441" s="15" t="s">
        <v>138</v>
      </c>
    </row>
    <row r="442" spans="2:65" s="1" customFormat="1" ht="11.25">
      <c r="B442" s="30"/>
      <c r="D442" s="139" t="s">
        <v>143</v>
      </c>
      <c r="F442" s="140" t="s">
        <v>831</v>
      </c>
      <c r="I442" s="137"/>
      <c r="L442" s="30"/>
      <c r="M442" s="138"/>
      <c r="T442" s="51"/>
      <c r="AT442" s="15" t="s">
        <v>143</v>
      </c>
      <c r="AU442" s="15" t="s">
        <v>138</v>
      </c>
    </row>
    <row r="443" spans="2:65" s="1" customFormat="1" ht="37.9" customHeight="1">
      <c r="B443" s="30"/>
      <c r="C443" s="121" t="s">
        <v>176</v>
      </c>
      <c r="D443" s="121" t="s">
        <v>133</v>
      </c>
      <c r="E443" s="122" t="s">
        <v>832</v>
      </c>
      <c r="F443" s="123" t="s">
        <v>833</v>
      </c>
      <c r="G443" s="124" t="s">
        <v>136</v>
      </c>
      <c r="H443" s="125">
        <v>20</v>
      </c>
      <c r="I443" s="126"/>
      <c r="J443" s="127">
        <f>ROUND(I443*H443,2)</f>
        <v>0</v>
      </c>
      <c r="K443" s="128"/>
      <c r="L443" s="30"/>
      <c r="M443" s="129" t="s">
        <v>19</v>
      </c>
      <c r="N443" s="130" t="s">
        <v>50</v>
      </c>
      <c r="P443" s="131">
        <f>O443*H443</f>
        <v>0</v>
      </c>
      <c r="Q443" s="131">
        <v>8.9999999999999993E-3</v>
      </c>
      <c r="R443" s="131">
        <f>Q443*H443</f>
        <v>0.18</v>
      </c>
      <c r="S443" s="131">
        <v>0</v>
      </c>
      <c r="T443" s="132">
        <f>S443*H443</f>
        <v>0</v>
      </c>
      <c r="AR443" s="133" t="s">
        <v>158</v>
      </c>
      <c r="AT443" s="133" t="s">
        <v>133</v>
      </c>
      <c r="AU443" s="133" t="s">
        <v>138</v>
      </c>
      <c r="AY443" s="15" t="s">
        <v>130</v>
      </c>
      <c r="BE443" s="134">
        <f>IF(N443="základní",J443,0)</f>
        <v>0</v>
      </c>
      <c r="BF443" s="134">
        <f>IF(N443="snížená",J443,0)</f>
        <v>0</v>
      </c>
      <c r="BG443" s="134">
        <f>IF(N443="zákl. přenesená",J443,0)</f>
        <v>0</v>
      </c>
      <c r="BH443" s="134">
        <f>IF(N443="sníž. přenesená",J443,0)</f>
        <v>0</v>
      </c>
      <c r="BI443" s="134">
        <f>IF(N443="nulová",J443,0)</f>
        <v>0</v>
      </c>
      <c r="BJ443" s="15" t="s">
        <v>139</v>
      </c>
      <c r="BK443" s="134">
        <f>ROUND(I443*H443,2)</f>
        <v>0</v>
      </c>
      <c r="BL443" s="15" t="s">
        <v>158</v>
      </c>
      <c r="BM443" s="133" t="s">
        <v>834</v>
      </c>
    </row>
    <row r="444" spans="2:65" s="1" customFormat="1" ht="19.5">
      <c r="B444" s="30"/>
      <c r="D444" s="135" t="s">
        <v>141</v>
      </c>
      <c r="F444" s="136" t="s">
        <v>835</v>
      </c>
      <c r="I444" s="137"/>
      <c r="L444" s="30"/>
      <c r="M444" s="138"/>
      <c r="T444" s="51"/>
      <c r="AT444" s="15" t="s">
        <v>141</v>
      </c>
      <c r="AU444" s="15" t="s">
        <v>138</v>
      </c>
    </row>
    <row r="445" spans="2:65" s="1" customFormat="1" ht="11.25">
      <c r="B445" s="30"/>
      <c r="D445" s="139" t="s">
        <v>143</v>
      </c>
      <c r="F445" s="140" t="s">
        <v>836</v>
      </c>
      <c r="I445" s="137"/>
      <c r="L445" s="30"/>
      <c r="M445" s="138"/>
      <c r="T445" s="51"/>
      <c r="AT445" s="15" t="s">
        <v>143</v>
      </c>
      <c r="AU445" s="15" t="s">
        <v>138</v>
      </c>
    </row>
    <row r="446" spans="2:65" s="1" customFormat="1" ht="16.5" customHeight="1">
      <c r="B446" s="30"/>
      <c r="C446" s="121" t="s">
        <v>837</v>
      </c>
      <c r="D446" s="121" t="s">
        <v>133</v>
      </c>
      <c r="E446" s="122" t="s">
        <v>838</v>
      </c>
      <c r="F446" s="123" t="s">
        <v>839</v>
      </c>
      <c r="G446" s="124" t="s">
        <v>157</v>
      </c>
      <c r="H446" s="125">
        <v>4</v>
      </c>
      <c r="I446" s="126"/>
      <c r="J446" s="127">
        <f>ROUND(I446*H446,2)</f>
        <v>0</v>
      </c>
      <c r="K446" s="128"/>
      <c r="L446" s="30"/>
      <c r="M446" s="129" t="s">
        <v>19</v>
      </c>
      <c r="N446" s="130" t="s">
        <v>50</v>
      </c>
      <c r="P446" s="131">
        <f>O446*H446</f>
        <v>0</v>
      </c>
      <c r="Q446" s="131">
        <v>3.0000000000000001E-5</v>
      </c>
      <c r="R446" s="131">
        <f>Q446*H446</f>
        <v>1.2E-4</v>
      </c>
      <c r="S446" s="131">
        <v>0</v>
      </c>
      <c r="T446" s="132">
        <f>S446*H446</f>
        <v>0</v>
      </c>
      <c r="AR446" s="133" t="s">
        <v>158</v>
      </c>
      <c r="AT446" s="133" t="s">
        <v>133</v>
      </c>
      <c r="AU446" s="133" t="s">
        <v>138</v>
      </c>
      <c r="AY446" s="15" t="s">
        <v>130</v>
      </c>
      <c r="BE446" s="134">
        <f>IF(N446="základní",J446,0)</f>
        <v>0</v>
      </c>
      <c r="BF446" s="134">
        <f>IF(N446="snížená",J446,0)</f>
        <v>0</v>
      </c>
      <c r="BG446" s="134">
        <f>IF(N446="zákl. přenesená",J446,0)</f>
        <v>0</v>
      </c>
      <c r="BH446" s="134">
        <f>IF(N446="sníž. přenesená",J446,0)</f>
        <v>0</v>
      </c>
      <c r="BI446" s="134">
        <f>IF(N446="nulová",J446,0)</f>
        <v>0</v>
      </c>
      <c r="BJ446" s="15" t="s">
        <v>139</v>
      </c>
      <c r="BK446" s="134">
        <f>ROUND(I446*H446,2)</f>
        <v>0</v>
      </c>
      <c r="BL446" s="15" t="s">
        <v>158</v>
      </c>
      <c r="BM446" s="133" t="s">
        <v>840</v>
      </c>
    </row>
    <row r="447" spans="2:65" s="1" customFormat="1" ht="11.25">
      <c r="B447" s="30"/>
      <c r="D447" s="135" t="s">
        <v>141</v>
      </c>
      <c r="F447" s="136" t="s">
        <v>841</v>
      </c>
      <c r="I447" s="137"/>
      <c r="L447" s="30"/>
      <c r="M447" s="138"/>
      <c r="T447" s="51"/>
      <c r="AT447" s="15" t="s">
        <v>141</v>
      </c>
      <c r="AU447" s="15" t="s">
        <v>138</v>
      </c>
    </row>
    <row r="448" spans="2:65" s="1" customFormat="1" ht="11.25">
      <c r="B448" s="30"/>
      <c r="D448" s="139" t="s">
        <v>143</v>
      </c>
      <c r="F448" s="140" t="s">
        <v>842</v>
      </c>
      <c r="I448" s="137"/>
      <c r="L448" s="30"/>
      <c r="M448" s="138"/>
      <c r="T448" s="51"/>
      <c r="AT448" s="15" t="s">
        <v>143</v>
      </c>
      <c r="AU448" s="15" t="s">
        <v>138</v>
      </c>
    </row>
    <row r="449" spans="2:65" s="1" customFormat="1" ht="16.5" customHeight="1">
      <c r="B449" s="30"/>
      <c r="C449" s="121" t="s">
        <v>843</v>
      </c>
      <c r="D449" s="121" t="s">
        <v>133</v>
      </c>
      <c r="E449" s="122" t="s">
        <v>844</v>
      </c>
      <c r="F449" s="123" t="s">
        <v>845</v>
      </c>
      <c r="G449" s="124" t="s">
        <v>164</v>
      </c>
      <c r="H449" s="125">
        <v>4</v>
      </c>
      <c r="I449" s="126"/>
      <c r="J449" s="127">
        <f>ROUND(I449*H449,2)</f>
        <v>0</v>
      </c>
      <c r="K449" s="128"/>
      <c r="L449" s="30"/>
      <c r="M449" s="129" t="s">
        <v>19</v>
      </c>
      <c r="N449" s="130" t="s">
        <v>50</v>
      </c>
      <c r="P449" s="131">
        <f>O449*H449</f>
        <v>0</v>
      </c>
      <c r="Q449" s="131">
        <v>0</v>
      </c>
      <c r="R449" s="131">
        <f>Q449*H449</f>
        <v>0</v>
      </c>
      <c r="S449" s="131">
        <v>0</v>
      </c>
      <c r="T449" s="132">
        <f>S449*H449</f>
        <v>0</v>
      </c>
      <c r="AR449" s="133" t="s">
        <v>158</v>
      </c>
      <c r="AT449" s="133" t="s">
        <v>133</v>
      </c>
      <c r="AU449" s="133" t="s">
        <v>138</v>
      </c>
      <c r="AY449" s="15" t="s">
        <v>130</v>
      </c>
      <c r="BE449" s="134">
        <f>IF(N449="základní",J449,0)</f>
        <v>0</v>
      </c>
      <c r="BF449" s="134">
        <f>IF(N449="snížená",J449,0)</f>
        <v>0</v>
      </c>
      <c r="BG449" s="134">
        <f>IF(N449="zákl. přenesená",J449,0)</f>
        <v>0</v>
      </c>
      <c r="BH449" s="134">
        <f>IF(N449="sníž. přenesená",J449,0)</f>
        <v>0</v>
      </c>
      <c r="BI449" s="134">
        <f>IF(N449="nulová",J449,0)</f>
        <v>0</v>
      </c>
      <c r="BJ449" s="15" t="s">
        <v>139</v>
      </c>
      <c r="BK449" s="134">
        <f>ROUND(I449*H449,2)</f>
        <v>0</v>
      </c>
      <c r="BL449" s="15" t="s">
        <v>158</v>
      </c>
      <c r="BM449" s="133" t="s">
        <v>846</v>
      </c>
    </row>
    <row r="450" spans="2:65" s="1" customFormat="1" ht="19.5">
      <c r="B450" s="30"/>
      <c r="D450" s="135" t="s">
        <v>141</v>
      </c>
      <c r="F450" s="136" t="s">
        <v>847</v>
      </c>
      <c r="I450" s="137"/>
      <c r="L450" s="30"/>
      <c r="M450" s="138"/>
      <c r="T450" s="51"/>
      <c r="AT450" s="15" t="s">
        <v>141</v>
      </c>
      <c r="AU450" s="15" t="s">
        <v>138</v>
      </c>
    </row>
    <row r="451" spans="2:65" s="1" customFormat="1" ht="11.25">
      <c r="B451" s="30"/>
      <c r="D451" s="139" t="s">
        <v>143</v>
      </c>
      <c r="F451" s="140" t="s">
        <v>848</v>
      </c>
      <c r="I451" s="137"/>
      <c r="L451" s="30"/>
      <c r="M451" s="138"/>
      <c r="T451" s="51"/>
      <c r="AT451" s="15" t="s">
        <v>143</v>
      </c>
      <c r="AU451" s="15" t="s">
        <v>138</v>
      </c>
    </row>
    <row r="452" spans="2:65" s="1" customFormat="1" ht="24.2" customHeight="1">
      <c r="B452" s="30"/>
      <c r="C452" s="121" t="s">
        <v>849</v>
      </c>
      <c r="D452" s="121" t="s">
        <v>133</v>
      </c>
      <c r="E452" s="122" t="s">
        <v>850</v>
      </c>
      <c r="F452" s="123" t="s">
        <v>851</v>
      </c>
      <c r="G452" s="124" t="s">
        <v>421</v>
      </c>
      <c r="H452" s="125">
        <v>1</v>
      </c>
      <c r="I452" s="126"/>
      <c r="J452" s="127">
        <f>ROUND(I452*H452,2)</f>
        <v>0</v>
      </c>
      <c r="K452" s="128"/>
      <c r="L452" s="30"/>
      <c r="M452" s="129" t="s">
        <v>19</v>
      </c>
      <c r="N452" s="130" t="s">
        <v>50</v>
      </c>
      <c r="P452" s="131">
        <f>O452*H452</f>
        <v>0</v>
      </c>
      <c r="Q452" s="131">
        <v>5.0000000000000002E-5</v>
      </c>
      <c r="R452" s="131">
        <f>Q452*H452</f>
        <v>5.0000000000000002E-5</v>
      </c>
      <c r="S452" s="131">
        <v>0</v>
      </c>
      <c r="T452" s="132">
        <f>S452*H452</f>
        <v>0</v>
      </c>
      <c r="AR452" s="133" t="s">
        <v>158</v>
      </c>
      <c r="AT452" s="133" t="s">
        <v>133</v>
      </c>
      <c r="AU452" s="133" t="s">
        <v>138</v>
      </c>
      <c r="AY452" s="15" t="s">
        <v>130</v>
      </c>
      <c r="BE452" s="134">
        <f>IF(N452="základní",J452,0)</f>
        <v>0</v>
      </c>
      <c r="BF452" s="134">
        <f>IF(N452="snížená",J452,0)</f>
        <v>0</v>
      </c>
      <c r="BG452" s="134">
        <f>IF(N452="zákl. přenesená",J452,0)</f>
        <v>0</v>
      </c>
      <c r="BH452" s="134">
        <f>IF(N452="sníž. přenesená",J452,0)</f>
        <v>0</v>
      </c>
      <c r="BI452" s="134">
        <f>IF(N452="nulová",J452,0)</f>
        <v>0</v>
      </c>
      <c r="BJ452" s="15" t="s">
        <v>139</v>
      </c>
      <c r="BK452" s="134">
        <f>ROUND(I452*H452,2)</f>
        <v>0</v>
      </c>
      <c r="BL452" s="15" t="s">
        <v>158</v>
      </c>
      <c r="BM452" s="133" t="s">
        <v>852</v>
      </c>
    </row>
    <row r="453" spans="2:65" s="1" customFormat="1" ht="19.5">
      <c r="B453" s="30"/>
      <c r="D453" s="135" t="s">
        <v>141</v>
      </c>
      <c r="F453" s="136" t="s">
        <v>853</v>
      </c>
      <c r="I453" s="137"/>
      <c r="L453" s="30"/>
      <c r="M453" s="138"/>
      <c r="T453" s="51"/>
      <c r="AT453" s="15" t="s">
        <v>141</v>
      </c>
      <c r="AU453" s="15" t="s">
        <v>138</v>
      </c>
    </row>
    <row r="454" spans="2:65" s="1" customFormat="1" ht="11.25">
      <c r="B454" s="30"/>
      <c r="D454" s="139" t="s">
        <v>143</v>
      </c>
      <c r="F454" s="140" t="s">
        <v>854</v>
      </c>
      <c r="I454" s="137"/>
      <c r="L454" s="30"/>
      <c r="M454" s="138"/>
      <c r="T454" s="51"/>
      <c r="AT454" s="15" t="s">
        <v>143</v>
      </c>
      <c r="AU454" s="15" t="s">
        <v>138</v>
      </c>
    </row>
    <row r="455" spans="2:65" s="1" customFormat="1" ht="24.2" customHeight="1">
      <c r="B455" s="30"/>
      <c r="C455" s="121" t="s">
        <v>855</v>
      </c>
      <c r="D455" s="121" t="s">
        <v>133</v>
      </c>
      <c r="E455" s="122" t="s">
        <v>856</v>
      </c>
      <c r="F455" s="123" t="s">
        <v>857</v>
      </c>
      <c r="G455" s="124" t="s">
        <v>421</v>
      </c>
      <c r="H455" s="125">
        <v>1</v>
      </c>
      <c r="I455" s="126"/>
      <c r="J455" s="127">
        <f>ROUND(I455*H455,2)</f>
        <v>0</v>
      </c>
      <c r="K455" s="128"/>
      <c r="L455" s="30"/>
      <c r="M455" s="129" t="s">
        <v>19</v>
      </c>
      <c r="N455" s="130" t="s">
        <v>50</v>
      </c>
      <c r="P455" s="131">
        <f>O455*H455</f>
        <v>0</v>
      </c>
      <c r="Q455" s="131">
        <v>0</v>
      </c>
      <c r="R455" s="131">
        <f>Q455*H455</f>
        <v>0</v>
      </c>
      <c r="S455" s="131">
        <v>0</v>
      </c>
      <c r="T455" s="132">
        <f>S455*H455</f>
        <v>0</v>
      </c>
      <c r="AR455" s="133" t="s">
        <v>158</v>
      </c>
      <c r="AT455" s="133" t="s">
        <v>133</v>
      </c>
      <c r="AU455" s="133" t="s">
        <v>138</v>
      </c>
      <c r="AY455" s="15" t="s">
        <v>130</v>
      </c>
      <c r="BE455" s="134">
        <f>IF(N455="základní",J455,0)</f>
        <v>0</v>
      </c>
      <c r="BF455" s="134">
        <f>IF(N455="snížená",J455,0)</f>
        <v>0</v>
      </c>
      <c r="BG455" s="134">
        <f>IF(N455="zákl. přenesená",J455,0)</f>
        <v>0</v>
      </c>
      <c r="BH455" s="134">
        <f>IF(N455="sníž. přenesená",J455,0)</f>
        <v>0</v>
      </c>
      <c r="BI455" s="134">
        <f>IF(N455="nulová",J455,0)</f>
        <v>0</v>
      </c>
      <c r="BJ455" s="15" t="s">
        <v>139</v>
      </c>
      <c r="BK455" s="134">
        <f>ROUND(I455*H455,2)</f>
        <v>0</v>
      </c>
      <c r="BL455" s="15" t="s">
        <v>158</v>
      </c>
      <c r="BM455" s="133" t="s">
        <v>858</v>
      </c>
    </row>
    <row r="456" spans="2:65" s="1" customFormat="1" ht="19.5">
      <c r="B456" s="30"/>
      <c r="D456" s="135" t="s">
        <v>141</v>
      </c>
      <c r="F456" s="136" t="s">
        <v>859</v>
      </c>
      <c r="I456" s="137"/>
      <c r="L456" s="30"/>
      <c r="M456" s="138"/>
      <c r="T456" s="51"/>
      <c r="AT456" s="15" t="s">
        <v>141</v>
      </c>
      <c r="AU456" s="15" t="s">
        <v>138</v>
      </c>
    </row>
    <row r="457" spans="2:65" s="1" customFormat="1" ht="11.25">
      <c r="B457" s="30"/>
      <c r="D457" s="139" t="s">
        <v>143</v>
      </c>
      <c r="F457" s="140" t="s">
        <v>860</v>
      </c>
      <c r="I457" s="137"/>
      <c r="L457" s="30"/>
      <c r="M457" s="138"/>
      <c r="T457" s="51"/>
      <c r="AT457" s="15" t="s">
        <v>143</v>
      </c>
      <c r="AU457" s="15" t="s">
        <v>138</v>
      </c>
    </row>
    <row r="458" spans="2:65" s="1" customFormat="1" ht="24.2" customHeight="1">
      <c r="B458" s="30"/>
      <c r="C458" s="121" t="s">
        <v>861</v>
      </c>
      <c r="D458" s="121" t="s">
        <v>133</v>
      </c>
      <c r="E458" s="122" t="s">
        <v>862</v>
      </c>
      <c r="F458" s="123" t="s">
        <v>863</v>
      </c>
      <c r="G458" s="124" t="s">
        <v>421</v>
      </c>
      <c r="H458" s="125">
        <v>1</v>
      </c>
      <c r="I458" s="126"/>
      <c r="J458" s="127">
        <f>ROUND(I458*H458,2)</f>
        <v>0</v>
      </c>
      <c r="K458" s="128"/>
      <c r="L458" s="30"/>
      <c r="M458" s="129" t="s">
        <v>19</v>
      </c>
      <c r="N458" s="130" t="s">
        <v>50</v>
      </c>
      <c r="P458" s="131">
        <f>O458*H458</f>
        <v>0</v>
      </c>
      <c r="Q458" s="131">
        <v>9.3000000000000005E-4</v>
      </c>
      <c r="R458" s="131">
        <f>Q458*H458</f>
        <v>9.3000000000000005E-4</v>
      </c>
      <c r="S458" s="131">
        <v>0</v>
      </c>
      <c r="T458" s="132">
        <f>S458*H458</f>
        <v>0</v>
      </c>
      <c r="AR458" s="133" t="s">
        <v>158</v>
      </c>
      <c r="AT458" s="133" t="s">
        <v>133</v>
      </c>
      <c r="AU458" s="133" t="s">
        <v>138</v>
      </c>
      <c r="AY458" s="15" t="s">
        <v>130</v>
      </c>
      <c r="BE458" s="134">
        <f>IF(N458="základní",J458,0)</f>
        <v>0</v>
      </c>
      <c r="BF458" s="134">
        <f>IF(N458="snížená",J458,0)</f>
        <v>0</v>
      </c>
      <c r="BG458" s="134">
        <f>IF(N458="zákl. přenesená",J458,0)</f>
        <v>0</v>
      </c>
      <c r="BH458" s="134">
        <f>IF(N458="sníž. přenesená",J458,0)</f>
        <v>0</v>
      </c>
      <c r="BI458" s="134">
        <f>IF(N458="nulová",J458,0)</f>
        <v>0</v>
      </c>
      <c r="BJ458" s="15" t="s">
        <v>139</v>
      </c>
      <c r="BK458" s="134">
        <f>ROUND(I458*H458,2)</f>
        <v>0</v>
      </c>
      <c r="BL458" s="15" t="s">
        <v>158</v>
      </c>
      <c r="BM458" s="133" t="s">
        <v>864</v>
      </c>
    </row>
    <row r="459" spans="2:65" s="1" customFormat="1" ht="19.5">
      <c r="B459" s="30"/>
      <c r="D459" s="135" t="s">
        <v>141</v>
      </c>
      <c r="F459" s="136" t="s">
        <v>865</v>
      </c>
      <c r="I459" s="137"/>
      <c r="L459" s="30"/>
      <c r="M459" s="138"/>
      <c r="T459" s="51"/>
      <c r="AT459" s="15" t="s">
        <v>141</v>
      </c>
      <c r="AU459" s="15" t="s">
        <v>138</v>
      </c>
    </row>
    <row r="460" spans="2:65" s="1" customFormat="1" ht="11.25">
      <c r="B460" s="30"/>
      <c r="D460" s="139" t="s">
        <v>143</v>
      </c>
      <c r="F460" s="140" t="s">
        <v>866</v>
      </c>
      <c r="I460" s="137"/>
      <c r="L460" s="30"/>
      <c r="M460" s="138"/>
      <c r="T460" s="51"/>
      <c r="AT460" s="15" t="s">
        <v>143</v>
      </c>
      <c r="AU460" s="15" t="s">
        <v>138</v>
      </c>
    </row>
    <row r="461" spans="2:65" s="1" customFormat="1" ht="16.5" customHeight="1">
      <c r="B461" s="30"/>
      <c r="C461" s="141" t="s">
        <v>867</v>
      </c>
      <c r="D461" s="141" t="s">
        <v>173</v>
      </c>
      <c r="E461" s="142" t="s">
        <v>868</v>
      </c>
      <c r="F461" s="143" t="s">
        <v>869</v>
      </c>
      <c r="G461" s="144" t="s">
        <v>136</v>
      </c>
      <c r="H461" s="145">
        <v>20</v>
      </c>
      <c r="I461" s="146"/>
      <c r="J461" s="147">
        <f>ROUND(I461*H461,2)</f>
        <v>0</v>
      </c>
      <c r="K461" s="148"/>
      <c r="L461" s="149"/>
      <c r="M461" s="150" t="s">
        <v>19</v>
      </c>
      <c r="N461" s="151" t="s">
        <v>50</v>
      </c>
      <c r="P461" s="131">
        <f>O461*H461</f>
        <v>0</v>
      </c>
      <c r="Q461" s="131">
        <v>1.18E-2</v>
      </c>
      <c r="R461" s="131">
        <f>Q461*H461</f>
        <v>0.23599999999999999</v>
      </c>
      <c r="S461" s="131">
        <v>0</v>
      </c>
      <c r="T461" s="132">
        <f>S461*H461</f>
        <v>0</v>
      </c>
      <c r="AR461" s="133" t="s">
        <v>255</v>
      </c>
      <c r="AT461" s="133" t="s">
        <v>173</v>
      </c>
      <c r="AU461" s="133" t="s">
        <v>138</v>
      </c>
      <c r="AY461" s="15" t="s">
        <v>130</v>
      </c>
      <c r="BE461" s="134">
        <f>IF(N461="základní",J461,0)</f>
        <v>0</v>
      </c>
      <c r="BF461" s="134">
        <f>IF(N461="snížená",J461,0)</f>
        <v>0</v>
      </c>
      <c r="BG461" s="134">
        <f>IF(N461="zákl. přenesená",J461,0)</f>
        <v>0</v>
      </c>
      <c r="BH461" s="134">
        <f>IF(N461="sníž. přenesená",J461,0)</f>
        <v>0</v>
      </c>
      <c r="BI461" s="134">
        <f>IF(N461="nulová",J461,0)</f>
        <v>0</v>
      </c>
      <c r="BJ461" s="15" t="s">
        <v>139</v>
      </c>
      <c r="BK461" s="134">
        <f>ROUND(I461*H461,2)</f>
        <v>0</v>
      </c>
      <c r="BL461" s="15" t="s">
        <v>158</v>
      </c>
      <c r="BM461" s="133" t="s">
        <v>870</v>
      </c>
    </row>
    <row r="462" spans="2:65" s="1" customFormat="1" ht="11.25">
      <c r="B462" s="30"/>
      <c r="D462" s="135" t="s">
        <v>141</v>
      </c>
      <c r="F462" s="136" t="s">
        <v>869</v>
      </c>
      <c r="I462" s="137"/>
      <c r="L462" s="30"/>
      <c r="M462" s="138"/>
      <c r="T462" s="51"/>
      <c r="AT462" s="15" t="s">
        <v>141</v>
      </c>
      <c r="AU462" s="15" t="s">
        <v>138</v>
      </c>
    </row>
    <row r="463" spans="2:65" s="1" customFormat="1" ht="24.2" customHeight="1">
      <c r="B463" s="30"/>
      <c r="C463" s="141" t="s">
        <v>871</v>
      </c>
      <c r="D463" s="141" t="s">
        <v>173</v>
      </c>
      <c r="E463" s="142" t="s">
        <v>872</v>
      </c>
      <c r="F463" s="143" t="s">
        <v>873</v>
      </c>
      <c r="G463" s="144" t="s">
        <v>696</v>
      </c>
      <c r="H463" s="145">
        <v>50</v>
      </c>
      <c r="I463" s="146"/>
      <c r="J463" s="147">
        <f>ROUND(I463*H463,2)</f>
        <v>0</v>
      </c>
      <c r="K463" s="148"/>
      <c r="L463" s="149"/>
      <c r="M463" s="150" t="s">
        <v>19</v>
      </c>
      <c r="N463" s="151" t="s">
        <v>50</v>
      </c>
      <c r="P463" s="131">
        <f>O463*H463</f>
        <v>0</v>
      </c>
      <c r="Q463" s="131">
        <v>1E-3</v>
      </c>
      <c r="R463" s="131">
        <f>Q463*H463</f>
        <v>0.05</v>
      </c>
      <c r="S463" s="131">
        <v>0</v>
      </c>
      <c r="T463" s="132">
        <f>S463*H463</f>
        <v>0</v>
      </c>
      <c r="AR463" s="133" t="s">
        <v>255</v>
      </c>
      <c r="AT463" s="133" t="s">
        <v>173</v>
      </c>
      <c r="AU463" s="133" t="s">
        <v>138</v>
      </c>
      <c r="AY463" s="15" t="s">
        <v>130</v>
      </c>
      <c r="BE463" s="134">
        <f>IF(N463="základní",J463,0)</f>
        <v>0</v>
      </c>
      <c r="BF463" s="134">
        <f>IF(N463="snížená",J463,0)</f>
        <v>0</v>
      </c>
      <c r="BG463" s="134">
        <f>IF(N463="zákl. přenesená",J463,0)</f>
        <v>0</v>
      </c>
      <c r="BH463" s="134">
        <f>IF(N463="sníž. přenesená",J463,0)</f>
        <v>0</v>
      </c>
      <c r="BI463" s="134">
        <f>IF(N463="nulová",J463,0)</f>
        <v>0</v>
      </c>
      <c r="BJ463" s="15" t="s">
        <v>139</v>
      </c>
      <c r="BK463" s="134">
        <f>ROUND(I463*H463,2)</f>
        <v>0</v>
      </c>
      <c r="BL463" s="15" t="s">
        <v>158</v>
      </c>
      <c r="BM463" s="133" t="s">
        <v>874</v>
      </c>
    </row>
    <row r="464" spans="2:65" s="1" customFormat="1" ht="11.25">
      <c r="B464" s="30"/>
      <c r="D464" s="135" t="s">
        <v>141</v>
      </c>
      <c r="F464" s="136" t="s">
        <v>875</v>
      </c>
      <c r="I464" s="137"/>
      <c r="L464" s="30"/>
      <c r="M464" s="138"/>
      <c r="T464" s="51"/>
      <c r="AT464" s="15" t="s">
        <v>141</v>
      </c>
      <c r="AU464" s="15" t="s">
        <v>138</v>
      </c>
    </row>
    <row r="465" spans="2:65" s="1" customFormat="1" ht="21.75" customHeight="1">
      <c r="B465" s="30"/>
      <c r="C465" s="141" t="s">
        <v>876</v>
      </c>
      <c r="D465" s="141" t="s">
        <v>173</v>
      </c>
      <c r="E465" s="142" t="s">
        <v>877</v>
      </c>
      <c r="F465" s="143" t="s">
        <v>878</v>
      </c>
      <c r="G465" s="144" t="s">
        <v>696</v>
      </c>
      <c r="H465" s="145">
        <v>3</v>
      </c>
      <c r="I465" s="146"/>
      <c r="J465" s="147">
        <f>ROUND(I465*H465,2)</f>
        <v>0</v>
      </c>
      <c r="K465" s="148"/>
      <c r="L465" s="149"/>
      <c r="M465" s="150" t="s">
        <v>19</v>
      </c>
      <c r="N465" s="151" t="s">
        <v>50</v>
      </c>
      <c r="P465" s="131">
        <f>O465*H465</f>
        <v>0</v>
      </c>
      <c r="Q465" s="131">
        <v>1E-3</v>
      </c>
      <c r="R465" s="131">
        <f>Q465*H465</f>
        <v>3.0000000000000001E-3</v>
      </c>
      <c r="S465" s="131">
        <v>0</v>
      </c>
      <c r="T465" s="132">
        <f>S465*H465</f>
        <v>0</v>
      </c>
      <c r="AR465" s="133" t="s">
        <v>255</v>
      </c>
      <c r="AT465" s="133" t="s">
        <v>173</v>
      </c>
      <c r="AU465" s="133" t="s">
        <v>138</v>
      </c>
      <c r="AY465" s="15" t="s">
        <v>130</v>
      </c>
      <c r="BE465" s="134">
        <f>IF(N465="základní",J465,0)</f>
        <v>0</v>
      </c>
      <c r="BF465" s="134">
        <f>IF(N465="snížená",J465,0)</f>
        <v>0</v>
      </c>
      <c r="BG465" s="134">
        <f>IF(N465="zákl. přenesená",J465,0)</f>
        <v>0</v>
      </c>
      <c r="BH465" s="134">
        <f>IF(N465="sníž. přenesená",J465,0)</f>
        <v>0</v>
      </c>
      <c r="BI465" s="134">
        <f>IF(N465="nulová",J465,0)</f>
        <v>0</v>
      </c>
      <c r="BJ465" s="15" t="s">
        <v>139</v>
      </c>
      <c r="BK465" s="134">
        <f>ROUND(I465*H465,2)</f>
        <v>0</v>
      </c>
      <c r="BL465" s="15" t="s">
        <v>158</v>
      </c>
      <c r="BM465" s="133" t="s">
        <v>879</v>
      </c>
    </row>
    <row r="466" spans="2:65" s="1" customFormat="1" ht="11.25">
      <c r="B466" s="30"/>
      <c r="D466" s="135" t="s">
        <v>141</v>
      </c>
      <c r="F466" s="136" t="s">
        <v>880</v>
      </c>
      <c r="I466" s="137"/>
      <c r="L466" s="30"/>
      <c r="M466" s="138"/>
      <c r="T466" s="51"/>
      <c r="AT466" s="15" t="s">
        <v>141</v>
      </c>
      <c r="AU466" s="15" t="s">
        <v>138</v>
      </c>
    </row>
    <row r="467" spans="2:65" s="11" customFormat="1" ht="22.9" customHeight="1">
      <c r="B467" s="109"/>
      <c r="D467" s="110" t="s">
        <v>75</v>
      </c>
      <c r="E467" s="119" t="s">
        <v>881</v>
      </c>
      <c r="F467" s="119" t="s">
        <v>882</v>
      </c>
      <c r="I467" s="112"/>
      <c r="J467" s="120">
        <f>BK467</f>
        <v>0</v>
      </c>
      <c r="L467" s="109"/>
      <c r="M467" s="114"/>
      <c r="P467" s="115">
        <f>SUM(P468:P498)</f>
        <v>0</v>
      </c>
      <c r="R467" s="115">
        <f>SUM(R468:R498)</f>
        <v>8.1700000000000002E-3</v>
      </c>
      <c r="T467" s="116">
        <f>SUM(T468:T498)</f>
        <v>0</v>
      </c>
      <c r="AR467" s="110" t="s">
        <v>138</v>
      </c>
      <c r="AT467" s="117" t="s">
        <v>75</v>
      </c>
      <c r="AU467" s="117" t="s">
        <v>81</v>
      </c>
      <c r="AY467" s="110" t="s">
        <v>130</v>
      </c>
      <c r="BK467" s="118">
        <f>SUM(BK468:BK498)</f>
        <v>0</v>
      </c>
    </row>
    <row r="468" spans="2:65" s="1" customFormat="1" ht="24.2" customHeight="1">
      <c r="B468" s="30"/>
      <c r="C468" s="121" t="s">
        <v>883</v>
      </c>
      <c r="D468" s="121" t="s">
        <v>133</v>
      </c>
      <c r="E468" s="122" t="s">
        <v>884</v>
      </c>
      <c r="F468" s="123" t="s">
        <v>885</v>
      </c>
      <c r="G468" s="124" t="s">
        <v>212</v>
      </c>
      <c r="H468" s="125">
        <v>7</v>
      </c>
      <c r="I468" s="126"/>
      <c r="J468" s="127">
        <f>ROUND(I468*H468,2)</f>
        <v>0</v>
      </c>
      <c r="K468" s="128"/>
      <c r="L468" s="30"/>
      <c r="M468" s="129" t="s">
        <v>19</v>
      </c>
      <c r="N468" s="130" t="s">
        <v>50</v>
      </c>
      <c r="P468" s="131">
        <f>O468*H468</f>
        <v>0</v>
      </c>
      <c r="Q468" s="131">
        <v>1.3999999999999999E-4</v>
      </c>
      <c r="R468" s="131">
        <f>Q468*H468</f>
        <v>9.7999999999999997E-4</v>
      </c>
      <c r="S468" s="131">
        <v>0</v>
      </c>
      <c r="T468" s="132">
        <f>S468*H468</f>
        <v>0</v>
      </c>
      <c r="AR468" s="133" t="s">
        <v>158</v>
      </c>
      <c r="AT468" s="133" t="s">
        <v>133</v>
      </c>
      <c r="AU468" s="133" t="s">
        <v>138</v>
      </c>
      <c r="AY468" s="15" t="s">
        <v>130</v>
      </c>
      <c r="BE468" s="134">
        <f>IF(N468="základní",J468,0)</f>
        <v>0</v>
      </c>
      <c r="BF468" s="134">
        <f>IF(N468="snížená",J468,0)</f>
        <v>0</v>
      </c>
      <c r="BG468" s="134">
        <f>IF(N468="zákl. přenesená",J468,0)</f>
        <v>0</v>
      </c>
      <c r="BH468" s="134">
        <f>IF(N468="sníž. přenesená",J468,0)</f>
        <v>0</v>
      </c>
      <c r="BI468" s="134">
        <f>IF(N468="nulová",J468,0)</f>
        <v>0</v>
      </c>
      <c r="BJ468" s="15" t="s">
        <v>139</v>
      </c>
      <c r="BK468" s="134">
        <f>ROUND(I468*H468,2)</f>
        <v>0</v>
      </c>
      <c r="BL468" s="15" t="s">
        <v>158</v>
      </c>
      <c r="BM468" s="133" t="s">
        <v>886</v>
      </c>
    </row>
    <row r="469" spans="2:65" s="1" customFormat="1" ht="19.5">
      <c r="B469" s="30"/>
      <c r="D469" s="135" t="s">
        <v>141</v>
      </c>
      <c r="F469" s="136" t="s">
        <v>887</v>
      </c>
      <c r="I469" s="137"/>
      <c r="L469" s="30"/>
      <c r="M469" s="138"/>
      <c r="T469" s="51"/>
      <c r="AT469" s="15" t="s">
        <v>141</v>
      </c>
      <c r="AU469" s="15" t="s">
        <v>138</v>
      </c>
    </row>
    <row r="470" spans="2:65" s="1" customFormat="1" ht="11.25">
      <c r="B470" s="30"/>
      <c r="D470" s="139" t="s">
        <v>143</v>
      </c>
      <c r="F470" s="140" t="s">
        <v>888</v>
      </c>
      <c r="I470" s="137"/>
      <c r="L470" s="30"/>
      <c r="M470" s="138"/>
      <c r="T470" s="51"/>
      <c r="AT470" s="15" t="s">
        <v>143</v>
      </c>
      <c r="AU470" s="15" t="s">
        <v>138</v>
      </c>
    </row>
    <row r="471" spans="2:65" s="1" customFormat="1" ht="24.2" customHeight="1">
      <c r="B471" s="30"/>
      <c r="C471" s="121" t="s">
        <v>889</v>
      </c>
      <c r="D471" s="121" t="s">
        <v>133</v>
      </c>
      <c r="E471" s="122" t="s">
        <v>890</v>
      </c>
      <c r="F471" s="123" t="s">
        <v>891</v>
      </c>
      <c r="G471" s="124" t="s">
        <v>212</v>
      </c>
      <c r="H471" s="125">
        <v>7</v>
      </c>
      <c r="I471" s="126"/>
      <c r="J471" s="127">
        <f>ROUND(I471*H471,2)</f>
        <v>0</v>
      </c>
      <c r="K471" s="128"/>
      <c r="L471" s="30"/>
      <c r="M471" s="129" t="s">
        <v>19</v>
      </c>
      <c r="N471" s="130" t="s">
        <v>50</v>
      </c>
      <c r="P471" s="131">
        <f>O471*H471</f>
        <v>0</v>
      </c>
      <c r="Q471" s="131">
        <v>1.7000000000000001E-4</v>
      </c>
      <c r="R471" s="131">
        <f>Q471*H471</f>
        <v>1.1900000000000001E-3</v>
      </c>
      <c r="S471" s="131">
        <v>0</v>
      </c>
      <c r="T471" s="132">
        <f>S471*H471</f>
        <v>0</v>
      </c>
      <c r="AR471" s="133" t="s">
        <v>158</v>
      </c>
      <c r="AT471" s="133" t="s">
        <v>133</v>
      </c>
      <c r="AU471" s="133" t="s">
        <v>138</v>
      </c>
      <c r="AY471" s="15" t="s">
        <v>130</v>
      </c>
      <c r="BE471" s="134">
        <f>IF(N471="základní",J471,0)</f>
        <v>0</v>
      </c>
      <c r="BF471" s="134">
        <f>IF(N471="snížená",J471,0)</f>
        <v>0</v>
      </c>
      <c r="BG471" s="134">
        <f>IF(N471="zákl. přenesená",J471,0)</f>
        <v>0</v>
      </c>
      <c r="BH471" s="134">
        <f>IF(N471="sníž. přenesená",J471,0)</f>
        <v>0</v>
      </c>
      <c r="BI471" s="134">
        <f>IF(N471="nulová",J471,0)</f>
        <v>0</v>
      </c>
      <c r="BJ471" s="15" t="s">
        <v>139</v>
      </c>
      <c r="BK471" s="134">
        <f>ROUND(I471*H471,2)</f>
        <v>0</v>
      </c>
      <c r="BL471" s="15" t="s">
        <v>158</v>
      </c>
      <c r="BM471" s="133" t="s">
        <v>892</v>
      </c>
    </row>
    <row r="472" spans="2:65" s="1" customFormat="1" ht="19.5">
      <c r="B472" s="30"/>
      <c r="D472" s="135" t="s">
        <v>141</v>
      </c>
      <c r="F472" s="136" t="s">
        <v>893</v>
      </c>
      <c r="I472" s="137"/>
      <c r="L472" s="30"/>
      <c r="M472" s="138"/>
      <c r="T472" s="51"/>
      <c r="AT472" s="15" t="s">
        <v>141</v>
      </c>
      <c r="AU472" s="15" t="s">
        <v>138</v>
      </c>
    </row>
    <row r="473" spans="2:65" s="1" customFormat="1" ht="11.25">
      <c r="B473" s="30"/>
      <c r="D473" s="139" t="s">
        <v>143</v>
      </c>
      <c r="F473" s="140" t="s">
        <v>894</v>
      </c>
      <c r="I473" s="137"/>
      <c r="L473" s="30"/>
      <c r="M473" s="138"/>
      <c r="T473" s="51"/>
      <c r="AT473" s="15" t="s">
        <v>143</v>
      </c>
      <c r="AU473" s="15" t="s">
        <v>138</v>
      </c>
    </row>
    <row r="474" spans="2:65" s="1" customFormat="1" ht="21.75" customHeight="1">
      <c r="B474" s="30"/>
      <c r="C474" s="121" t="s">
        <v>895</v>
      </c>
      <c r="D474" s="121" t="s">
        <v>133</v>
      </c>
      <c r="E474" s="122" t="s">
        <v>896</v>
      </c>
      <c r="F474" s="123" t="s">
        <v>897</v>
      </c>
      <c r="G474" s="124" t="s">
        <v>212</v>
      </c>
      <c r="H474" s="125">
        <v>3</v>
      </c>
      <c r="I474" s="126"/>
      <c r="J474" s="127">
        <f>ROUND(I474*H474,2)</f>
        <v>0</v>
      </c>
      <c r="K474" s="128"/>
      <c r="L474" s="30"/>
      <c r="M474" s="129" t="s">
        <v>19</v>
      </c>
      <c r="N474" s="130" t="s">
        <v>50</v>
      </c>
      <c r="P474" s="131">
        <f>O474*H474</f>
        <v>0</v>
      </c>
      <c r="Q474" s="131">
        <v>1.1E-4</v>
      </c>
      <c r="R474" s="131">
        <f>Q474*H474</f>
        <v>3.3E-4</v>
      </c>
      <c r="S474" s="131">
        <v>0</v>
      </c>
      <c r="T474" s="132">
        <f>S474*H474</f>
        <v>0</v>
      </c>
      <c r="AR474" s="133" t="s">
        <v>158</v>
      </c>
      <c r="AT474" s="133" t="s">
        <v>133</v>
      </c>
      <c r="AU474" s="133" t="s">
        <v>138</v>
      </c>
      <c r="AY474" s="15" t="s">
        <v>130</v>
      </c>
      <c r="BE474" s="134">
        <f>IF(N474="základní",J474,0)</f>
        <v>0</v>
      </c>
      <c r="BF474" s="134">
        <f>IF(N474="snížená",J474,0)</f>
        <v>0</v>
      </c>
      <c r="BG474" s="134">
        <f>IF(N474="zákl. přenesená",J474,0)</f>
        <v>0</v>
      </c>
      <c r="BH474" s="134">
        <f>IF(N474="sníž. přenesená",J474,0)</f>
        <v>0</v>
      </c>
      <c r="BI474" s="134">
        <f>IF(N474="nulová",J474,0)</f>
        <v>0</v>
      </c>
      <c r="BJ474" s="15" t="s">
        <v>139</v>
      </c>
      <c r="BK474" s="134">
        <f>ROUND(I474*H474,2)</f>
        <v>0</v>
      </c>
      <c r="BL474" s="15" t="s">
        <v>158</v>
      </c>
      <c r="BM474" s="133" t="s">
        <v>898</v>
      </c>
    </row>
    <row r="475" spans="2:65" s="1" customFormat="1" ht="19.5">
      <c r="B475" s="30"/>
      <c r="D475" s="135" t="s">
        <v>141</v>
      </c>
      <c r="F475" s="136" t="s">
        <v>899</v>
      </c>
      <c r="I475" s="137"/>
      <c r="L475" s="30"/>
      <c r="M475" s="138"/>
      <c r="T475" s="51"/>
      <c r="AT475" s="15" t="s">
        <v>141</v>
      </c>
      <c r="AU475" s="15" t="s">
        <v>138</v>
      </c>
    </row>
    <row r="476" spans="2:65" s="1" customFormat="1" ht="11.25">
      <c r="B476" s="30"/>
      <c r="D476" s="139" t="s">
        <v>143</v>
      </c>
      <c r="F476" s="140" t="s">
        <v>900</v>
      </c>
      <c r="I476" s="137"/>
      <c r="L476" s="30"/>
      <c r="M476" s="138"/>
      <c r="T476" s="51"/>
      <c r="AT476" s="15" t="s">
        <v>143</v>
      </c>
      <c r="AU476" s="15" t="s">
        <v>138</v>
      </c>
    </row>
    <row r="477" spans="2:65" s="1" customFormat="1" ht="24.2" customHeight="1">
      <c r="B477" s="30"/>
      <c r="C477" s="121" t="s">
        <v>901</v>
      </c>
      <c r="D477" s="121" t="s">
        <v>133</v>
      </c>
      <c r="E477" s="122" t="s">
        <v>902</v>
      </c>
      <c r="F477" s="123" t="s">
        <v>903</v>
      </c>
      <c r="G477" s="124" t="s">
        <v>212</v>
      </c>
      <c r="H477" s="125">
        <v>3</v>
      </c>
      <c r="I477" s="126"/>
      <c r="J477" s="127">
        <f>ROUND(I477*H477,2)</f>
        <v>0</v>
      </c>
      <c r="K477" s="128"/>
      <c r="L477" s="30"/>
      <c r="M477" s="129" t="s">
        <v>19</v>
      </c>
      <c r="N477" s="130" t="s">
        <v>50</v>
      </c>
      <c r="P477" s="131">
        <f>O477*H477</f>
        <v>0</v>
      </c>
      <c r="Q477" s="131">
        <v>2.7E-4</v>
      </c>
      <c r="R477" s="131">
        <f>Q477*H477</f>
        <v>8.0999999999999996E-4</v>
      </c>
      <c r="S477" s="131">
        <v>0</v>
      </c>
      <c r="T477" s="132">
        <f>S477*H477</f>
        <v>0</v>
      </c>
      <c r="AR477" s="133" t="s">
        <v>158</v>
      </c>
      <c r="AT477" s="133" t="s">
        <v>133</v>
      </c>
      <c r="AU477" s="133" t="s">
        <v>138</v>
      </c>
      <c r="AY477" s="15" t="s">
        <v>130</v>
      </c>
      <c r="BE477" s="134">
        <f>IF(N477="základní",J477,0)</f>
        <v>0</v>
      </c>
      <c r="BF477" s="134">
        <f>IF(N477="snížená",J477,0)</f>
        <v>0</v>
      </c>
      <c r="BG477" s="134">
        <f>IF(N477="zákl. přenesená",J477,0)</f>
        <v>0</v>
      </c>
      <c r="BH477" s="134">
        <f>IF(N477="sníž. přenesená",J477,0)</f>
        <v>0</v>
      </c>
      <c r="BI477" s="134">
        <f>IF(N477="nulová",J477,0)</f>
        <v>0</v>
      </c>
      <c r="BJ477" s="15" t="s">
        <v>139</v>
      </c>
      <c r="BK477" s="134">
        <f>ROUND(I477*H477,2)</f>
        <v>0</v>
      </c>
      <c r="BL477" s="15" t="s">
        <v>158</v>
      </c>
      <c r="BM477" s="133" t="s">
        <v>904</v>
      </c>
    </row>
    <row r="478" spans="2:65" s="1" customFormat="1" ht="19.5">
      <c r="B478" s="30"/>
      <c r="D478" s="135" t="s">
        <v>141</v>
      </c>
      <c r="F478" s="136" t="s">
        <v>905</v>
      </c>
      <c r="I478" s="137"/>
      <c r="L478" s="30"/>
      <c r="M478" s="138"/>
      <c r="T478" s="51"/>
      <c r="AT478" s="15" t="s">
        <v>141</v>
      </c>
      <c r="AU478" s="15" t="s">
        <v>138</v>
      </c>
    </row>
    <row r="479" spans="2:65" s="1" customFormat="1" ht="11.25">
      <c r="B479" s="30"/>
      <c r="D479" s="139" t="s">
        <v>143</v>
      </c>
      <c r="F479" s="140" t="s">
        <v>906</v>
      </c>
      <c r="I479" s="137"/>
      <c r="L479" s="30"/>
      <c r="M479" s="138"/>
      <c r="T479" s="51"/>
      <c r="AT479" s="15" t="s">
        <v>143</v>
      </c>
      <c r="AU479" s="15" t="s">
        <v>138</v>
      </c>
    </row>
    <row r="480" spans="2:65" s="1" customFormat="1" ht="21.75" customHeight="1">
      <c r="B480" s="30"/>
      <c r="C480" s="121" t="s">
        <v>907</v>
      </c>
      <c r="D480" s="121" t="s">
        <v>133</v>
      </c>
      <c r="E480" s="122" t="s">
        <v>908</v>
      </c>
      <c r="F480" s="123" t="s">
        <v>909</v>
      </c>
      <c r="G480" s="124" t="s">
        <v>212</v>
      </c>
      <c r="H480" s="125">
        <v>3</v>
      </c>
      <c r="I480" s="126"/>
      <c r="J480" s="127">
        <f>ROUND(I480*H480,2)</f>
        <v>0</v>
      </c>
      <c r="K480" s="128"/>
      <c r="L480" s="30"/>
      <c r="M480" s="129" t="s">
        <v>19</v>
      </c>
      <c r="N480" s="130" t="s">
        <v>50</v>
      </c>
      <c r="P480" s="131">
        <f>O480*H480</f>
        <v>0</v>
      </c>
      <c r="Q480" s="131">
        <v>1.7000000000000001E-4</v>
      </c>
      <c r="R480" s="131">
        <f>Q480*H480</f>
        <v>5.1000000000000004E-4</v>
      </c>
      <c r="S480" s="131">
        <v>0</v>
      </c>
      <c r="T480" s="132">
        <f>S480*H480</f>
        <v>0</v>
      </c>
      <c r="AR480" s="133" t="s">
        <v>158</v>
      </c>
      <c r="AT480" s="133" t="s">
        <v>133</v>
      </c>
      <c r="AU480" s="133" t="s">
        <v>138</v>
      </c>
      <c r="AY480" s="15" t="s">
        <v>130</v>
      </c>
      <c r="BE480" s="134">
        <f>IF(N480="základní",J480,0)</f>
        <v>0</v>
      </c>
      <c r="BF480" s="134">
        <f>IF(N480="snížená",J480,0)</f>
        <v>0</v>
      </c>
      <c r="BG480" s="134">
        <f>IF(N480="zákl. přenesená",J480,0)</f>
        <v>0</v>
      </c>
      <c r="BH480" s="134">
        <f>IF(N480="sníž. přenesená",J480,0)</f>
        <v>0</v>
      </c>
      <c r="BI480" s="134">
        <f>IF(N480="nulová",J480,0)</f>
        <v>0</v>
      </c>
      <c r="BJ480" s="15" t="s">
        <v>139</v>
      </c>
      <c r="BK480" s="134">
        <f>ROUND(I480*H480,2)</f>
        <v>0</v>
      </c>
      <c r="BL480" s="15" t="s">
        <v>158</v>
      </c>
      <c r="BM480" s="133" t="s">
        <v>910</v>
      </c>
    </row>
    <row r="481" spans="2:65" s="1" customFormat="1" ht="19.5">
      <c r="B481" s="30"/>
      <c r="D481" s="135" t="s">
        <v>141</v>
      </c>
      <c r="F481" s="136" t="s">
        <v>911</v>
      </c>
      <c r="I481" s="137"/>
      <c r="L481" s="30"/>
      <c r="M481" s="138"/>
      <c r="T481" s="51"/>
      <c r="AT481" s="15" t="s">
        <v>141</v>
      </c>
      <c r="AU481" s="15" t="s">
        <v>138</v>
      </c>
    </row>
    <row r="482" spans="2:65" s="1" customFormat="1" ht="11.25">
      <c r="B482" s="30"/>
      <c r="D482" s="139" t="s">
        <v>143</v>
      </c>
      <c r="F482" s="140" t="s">
        <v>912</v>
      </c>
      <c r="I482" s="137"/>
      <c r="L482" s="30"/>
      <c r="M482" s="138"/>
      <c r="T482" s="51"/>
      <c r="AT482" s="15" t="s">
        <v>143</v>
      </c>
      <c r="AU482" s="15" t="s">
        <v>138</v>
      </c>
    </row>
    <row r="483" spans="2:65" s="1" customFormat="1" ht="21.75" customHeight="1">
      <c r="B483" s="30"/>
      <c r="C483" s="121" t="s">
        <v>913</v>
      </c>
      <c r="D483" s="121" t="s">
        <v>133</v>
      </c>
      <c r="E483" s="122" t="s">
        <v>914</v>
      </c>
      <c r="F483" s="123" t="s">
        <v>915</v>
      </c>
      <c r="G483" s="124" t="s">
        <v>212</v>
      </c>
      <c r="H483" s="125">
        <v>3</v>
      </c>
      <c r="I483" s="126"/>
      <c r="J483" s="127">
        <f>ROUND(I483*H483,2)</f>
        <v>0</v>
      </c>
      <c r="K483" s="128"/>
      <c r="L483" s="30"/>
      <c r="M483" s="129" t="s">
        <v>19</v>
      </c>
      <c r="N483" s="130" t="s">
        <v>50</v>
      </c>
      <c r="P483" s="131">
        <f>O483*H483</f>
        <v>0</v>
      </c>
      <c r="Q483" s="131">
        <v>2.2000000000000001E-4</v>
      </c>
      <c r="R483" s="131">
        <f>Q483*H483</f>
        <v>6.6E-4</v>
      </c>
      <c r="S483" s="131">
        <v>0</v>
      </c>
      <c r="T483" s="132">
        <f>S483*H483</f>
        <v>0</v>
      </c>
      <c r="AR483" s="133" t="s">
        <v>158</v>
      </c>
      <c r="AT483" s="133" t="s">
        <v>133</v>
      </c>
      <c r="AU483" s="133" t="s">
        <v>138</v>
      </c>
      <c r="AY483" s="15" t="s">
        <v>130</v>
      </c>
      <c r="BE483" s="134">
        <f>IF(N483="základní",J483,0)</f>
        <v>0</v>
      </c>
      <c r="BF483" s="134">
        <f>IF(N483="snížená",J483,0)</f>
        <v>0</v>
      </c>
      <c r="BG483" s="134">
        <f>IF(N483="zákl. přenesená",J483,0)</f>
        <v>0</v>
      </c>
      <c r="BH483" s="134">
        <f>IF(N483="sníž. přenesená",J483,0)</f>
        <v>0</v>
      </c>
      <c r="BI483" s="134">
        <f>IF(N483="nulová",J483,0)</f>
        <v>0</v>
      </c>
      <c r="BJ483" s="15" t="s">
        <v>139</v>
      </c>
      <c r="BK483" s="134">
        <f>ROUND(I483*H483,2)</f>
        <v>0</v>
      </c>
      <c r="BL483" s="15" t="s">
        <v>158</v>
      </c>
      <c r="BM483" s="133" t="s">
        <v>916</v>
      </c>
    </row>
    <row r="484" spans="2:65" s="1" customFormat="1" ht="19.5">
      <c r="B484" s="30"/>
      <c r="D484" s="135" t="s">
        <v>141</v>
      </c>
      <c r="F484" s="136" t="s">
        <v>917</v>
      </c>
      <c r="I484" s="137"/>
      <c r="L484" s="30"/>
      <c r="M484" s="138"/>
      <c r="T484" s="51"/>
      <c r="AT484" s="15" t="s">
        <v>141</v>
      </c>
      <c r="AU484" s="15" t="s">
        <v>138</v>
      </c>
    </row>
    <row r="485" spans="2:65" s="1" customFormat="1" ht="11.25">
      <c r="B485" s="30"/>
      <c r="D485" s="139" t="s">
        <v>143</v>
      </c>
      <c r="F485" s="140" t="s">
        <v>918</v>
      </c>
      <c r="I485" s="137"/>
      <c r="L485" s="30"/>
      <c r="M485" s="138"/>
      <c r="T485" s="51"/>
      <c r="AT485" s="15" t="s">
        <v>143</v>
      </c>
      <c r="AU485" s="15" t="s">
        <v>138</v>
      </c>
    </row>
    <row r="486" spans="2:65" s="1" customFormat="1" ht="16.5" customHeight="1">
      <c r="B486" s="30"/>
      <c r="C486" s="121" t="s">
        <v>919</v>
      </c>
      <c r="D486" s="121" t="s">
        <v>133</v>
      </c>
      <c r="E486" s="122" t="s">
        <v>920</v>
      </c>
      <c r="F486" s="123" t="s">
        <v>921</v>
      </c>
      <c r="G486" s="124" t="s">
        <v>421</v>
      </c>
      <c r="H486" s="125">
        <v>1</v>
      </c>
      <c r="I486" s="126"/>
      <c r="J486" s="127">
        <f>ROUND(I486*H486,2)</f>
        <v>0</v>
      </c>
      <c r="K486" s="128"/>
      <c r="L486" s="30"/>
      <c r="M486" s="129" t="s">
        <v>19</v>
      </c>
      <c r="N486" s="130" t="s">
        <v>50</v>
      </c>
      <c r="P486" s="131">
        <f>O486*H486</f>
        <v>0</v>
      </c>
      <c r="Q486" s="131">
        <v>0</v>
      </c>
      <c r="R486" s="131">
        <f>Q486*H486</f>
        <v>0</v>
      </c>
      <c r="S486" s="131">
        <v>0</v>
      </c>
      <c r="T486" s="132">
        <f>S486*H486</f>
        <v>0</v>
      </c>
      <c r="AR486" s="133" t="s">
        <v>158</v>
      </c>
      <c r="AT486" s="133" t="s">
        <v>133</v>
      </c>
      <c r="AU486" s="133" t="s">
        <v>138</v>
      </c>
      <c r="AY486" s="15" t="s">
        <v>130</v>
      </c>
      <c r="BE486" s="134">
        <f>IF(N486="základní",J486,0)</f>
        <v>0</v>
      </c>
      <c r="BF486" s="134">
        <f>IF(N486="snížená",J486,0)</f>
        <v>0</v>
      </c>
      <c r="BG486" s="134">
        <f>IF(N486="zákl. přenesená",J486,0)</f>
        <v>0</v>
      </c>
      <c r="BH486" s="134">
        <f>IF(N486="sníž. přenesená",J486,0)</f>
        <v>0</v>
      </c>
      <c r="BI486" s="134">
        <f>IF(N486="nulová",J486,0)</f>
        <v>0</v>
      </c>
      <c r="BJ486" s="15" t="s">
        <v>139</v>
      </c>
      <c r="BK486" s="134">
        <f>ROUND(I486*H486,2)</f>
        <v>0</v>
      </c>
      <c r="BL486" s="15" t="s">
        <v>158</v>
      </c>
      <c r="BM486" s="133" t="s">
        <v>922</v>
      </c>
    </row>
    <row r="487" spans="2:65" s="1" customFormat="1" ht="11.25">
      <c r="B487" s="30"/>
      <c r="D487" s="135" t="s">
        <v>141</v>
      </c>
      <c r="F487" s="136" t="s">
        <v>923</v>
      </c>
      <c r="I487" s="137"/>
      <c r="L487" s="30"/>
      <c r="M487" s="138"/>
      <c r="T487" s="51"/>
      <c r="AT487" s="15" t="s">
        <v>141</v>
      </c>
      <c r="AU487" s="15" t="s">
        <v>138</v>
      </c>
    </row>
    <row r="488" spans="2:65" s="1" customFormat="1" ht="11.25">
      <c r="B488" s="30"/>
      <c r="D488" s="139" t="s">
        <v>143</v>
      </c>
      <c r="F488" s="140" t="s">
        <v>924</v>
      </c>
      <c r="I488" s="137"/>
      <c r="L488" s="30"/>
      <c r="M488" s="138"/>
      <c r="T488" s="51"/>
      <c r="AT488" s="15" t="s">
        <v>143</v>
      </c>
      <c r="AU488" s="15" t="s">
        <v>138</v>
      </c>
    </row>
    <row r="489" spans="2:65" s="1" customFormat="1" ht="24.2" customHeight="1">
      <c r="B489" s="30"/>
      <c r="C489" s="121" t="s">
        <v>925</v>
      </c>
      <c r="D489" s="121" t="s">
        <v>133</v>
      </c>
      <c r="E489" s="122" t="s">
        <v>926</v>
      </c>
      <c r="F489" s="123" t="s">
        <v>927</v>
      </c>
      <c r="G489" s="124" t="s">
        <v>421</v>
      </c>
      <c r="H489" s="125">
        <v>1</v>
      </c>
      <c r="I489" s="126"/>
      <c r="J489" s="127">
        <f>ROUND(I489*H489,2)</f>
        <v>0</v>
      </c>
      <c r="K489" s="128"/>
      <c r="L489" s="30"/>
      <c r="M489" s="129" t="s">
        <v>19</v>
      </c>
      <c r="N489" s="130" t="s">
        <v>50</v>
      </c>
      <c r="P489" s="131">
        <f>O489*H489</f>
        <v>0</v>
      </c>
      <c r="Q489" s="131">
        <v>2.1000000000000001E-4</v>
      </c>
      <c r="R489" s="131">
        <f>Q489*H489</f>
        <v>2.1000000000000001E-4</v>
      </c>
      <c r="S489" s="131">
        <v>0</v>
      </c>
      <c r="T489" s="132">
        <f>S489*H489</f>
        <v>0</v>
      </c>
      <c r="AR489" s="133" t="s">
        <v>158</v>
      </c>
      <c r="AT489" s="133" t="s">
        <v>133</v>
      </c>
      <c r="AU489" s="133" t="s">
        <v>138</v>
      </c>
      <c r="AY489" s="15" t="s">
        <v>130</v>
      </c>
      <c r="BE489" s="134">
        <f>IF(N489="základní",J489,0)</f>
        <v>0</v>
      </c>
      <c r="BF489" s="134">
        <f>IF(N489="snížená",J489,0)</f>
        <v>0</v>
      </c>
      <c r="BG489" s="134">
        <f>IF(N489="zákl. přenesená",J489,0)</f>
        <v>0</v>
      </c>
      <c r="BH489" s="134">
        <f>IF(N489="sníž. přenesená",J489,0)</f>
        <v>0</v>
      </c>
      <c r="BI489" s="134">
        <f>IF(N489="nulová",J489,0)</f>
        <v>0</v>
      </c>
      <c r="BJ489" s="15" t="s">
        <v>139</v>
      </c>
      <c r="BK489" s="134">
        <f>ROUND(I489*H489,2)</f>
        <v>0</v>
      </c>
      <c r="BL489" s="15" t="s">
        <v>158</v>
      </c>
      <c r="BM489" s="133" t="s">
        <v>928</v>
      </c>
    </row>
    <row r="490" spans="2:65" s="1" customFormat="1" ht="29.25">
      <c r="B490" s="30"/>
      <c r="D490" s="135" t="s">
        <v>141</v>
      </c>
      <c r="F490" s="136" t="s">
        <v>929</v>
      </c>
      <c r="I490" s="137"/>
      <c r="L490" s="30"/>
      <c r="M490" s="138"/>
      <c r="T490" s="51"/>
      <c r="AT490" s="15" t="s">
        <v>141</v>
      </c>
      <c r="AU490" s="15" t="s">
        <v>138</v>
      </c>
    </row>
    <row r="491" spans="2:65" s="1" customFormat="1" ht="11.25">
      <c r="B491" s="30"/>
      <c r="D491" s="139" t="s">
        <v>143</v>
      </c>
      <c r="F491" s="140" t="s">
        <v>930</v>
      </c>
      <c r="I491" s="137"/>
      <c r="L491" s="30"/>
      <c r="M491" s="138"/>
      <c r="T491" s="51"/>
      <c r="AT491" s="15" t="s">
        <v>143</v>
      </c>
      <c r="AU491" s="15" t="s">
        <v>138</v>
      </c>
    </row>
    <row r="492" spans="2:65" s="1" customFormat="1" ht="24.2" customHeight="1">
      <c r="B492" s="30"/>
      <c r="C492" s="121" t="s">
        <v>931</v>
      </c>
      <c r="D492" s="121" t="s">
        <v>133</v>
      </c>
      <c r="E492" s="122" t="s">
        <v>932</v>
      </c>
      <c r="F492" s="123" t="s">
        <v>933</v>
      </c>
      <c r="G492" s="124" t="s">
        <v>421</v>
      </c>
      <c r="H492" s="125">
        <v>1</v>
      </c>
      <c r="I492" s="126"/>
      <c r="J492" s="127">
        <f>ROUND(I492*H492,2)</f>
        <v>0</v>
      </c>
      <c r="K492" s="128"/>
      <c r="L492" s="30"/>
      <c r="M492" s="129" t="s">
        <v>19</v>
      </c>
      <c r="N492" s="130" t="s">
        <v>50</v>
      </c>
      <c r="P492" s="131">
        <f>O492*H492</f>
        <v>0</v>
      </c>
      <c r="Q492" s="131">
        <v>8.0000000000000007E-5</v>
      </c>
      <c r="R492" s="131">
        <f>Q492*H492</f>
        <v>8.0000000000000007E-5</v>
      </c>
      <c r="S492" s="131">
        <v>0</v>
      </c>
      <c r="T492" s="132">
        <f>S492*H492</f>
        <v>0</v>
      </c>
      <c r="AR492" s="133" t="s">
        <v>158</v>
      </c>
      <c r="AT492" s="133" t="s">
        <v>133</v>
      </c>
      <c r="AU492" s="133" t="s">
        <v>138</v>
      </c>
      <c r="AY492" s="15" t="s">
        <v>130</v>
      </c>
      <c r="BE492" s="134">
        <f>IF(N492="základní",J492,0)</f>
        <v>0</v>
      </c>
      <c r="BF492" s="134">
        <f>IF(N492="snížená",J492,0)</f>
        <v>0</v>
      </c>
      <c r="BG492" s="134">
        <f>IF(N492="zákl. přenesená",J492,0)</f>
        <v>0</v>
      </c>
      <c r="BH492" s="134">
        <f>IF(N492="sníž. přenesená",J492,0)</f>
        <v>0</v>
      </c>
      <c r="BI492" s="134">
        <f>IF(N492="nulová",J492,0)</f>
        <v>0</v>
      </c>
      <c r="BJ492" s="15" t="s">
        <v>139</v>
      </c>
      <c r="BK492" s="134">
        <f>ROUND(I492*H492,2)</f>
        <v>0</v>
      </c>
      <c r="BL492" s="15" t="s">
        <v>158</v>
      </c>
      <c r="BM492" s="133" t="s">
        <v>934</v>
      </c>
    </row>
    <row r="493" spans="2:65" s="1" customFormat="1" ht="11.25">
      <c r="B493" s="30"/>
      <c r="D493" s="135" t="s">
        <v>141</v>
      </c>
      <c r="F493" s="136" t="s">
        <v>935</v>
      </c>
      <c r="I493" s="137"/>
      <c r="L493" s="30"/>
      <c r="M493" s="138"/>
      <c r="T493" s="51"/>
      <c r="AT493" s="15" t="s">
        <v>141</v>
      </c>
      <c r="AU493" s="15" t="s">
        <v>138</v>
      </c>
    </row>
    <row r="494" spans="2:65" s="1" customFormat="1" ht="11.25">
      <c r="B494" s="30"/>
      <c r="D494" s="139" t="s">
        <v>143</v>
      </c>
      <c r="F494" s="140" t="s">
        <v>936</v>
      </c>
      <c r="I494" s="137"/>
      <c r="L494" s="30"/>
      <c r="M494" s="138"/>
      <c r="T494" s="51"/>
      <c r="AT494" s="15" t="s">
        <v>143</v>
      </c>
      <c r="AU494" s="15" t="s">
        <v>138</v>
      </c>
    </row>
    <row r="495" spans="2:65" s="1" customFormat="1" ht="16.5" customHeight="1">
      <c r="B495" s="30"/>
      <c r="C495" s="141" t="s">
        <v>937</v>
      </c>
      <c r="D495" s="141" t="s">
        <v>173</v>
      </c>
      <c r="E495" s="142" t="s">
        <v>938</v>
      </c>
      <c r="F495" s="143" t="s">
        <v>939</v>
      </c>
      <c r="G495" s="144" t="s">
        <v>421</v>
      </c>
      <c r="H495" s="145">
        <v>1</v>
      </c>
      <c r="I495" s="146"/>
      <c r="J495" s="147">
        <f>ROUND(I495*H495,2)</f>
        <v>0</v>
      </c>
      <c r="K495" s="148"/>
      <c r="L495" s="149"/>
      <c r="M495" s="150" t="s">
        <v>19</v>
      </c>
      <c r="N495" s="151" t="s">
        <v>50</v>
      </c>
      <c r="P495" s="131">
        <f>O495*H495</f>
        <v>0</v>
      </c>
      <c r="Q495" s="131">
        <v>1E-3</v>
      </c>
      <c r="R495" s="131">
        <f>Q495*H495</f>
        <v>1E-3</v>
      </c>
      <c r="S495" s="131">
        <v>0</v>
      </c>
      <c r="T495" s="132">
        <f>S495*H495</f>
        <v>0</v>
      </c>
      <c r="AR495" s="133" t="s">
        <v>255</v>
      </c>
      <c r="AT495" s="133" t="s">
        <v>173</v>
      </c>
      <c r="AU495" s="133" t="s">
        <v>138</v>
      </c>
      <c r="AY495" s="15" t="s">
        <v>130</v>
      </c>
      <c r="BE495" s="134">
        <f>IF(N495="základní",J495,0)</f>
        <v>0</v>
      </c>
      <c r="BF495" s="134">
        <f>IF(N495="snížená",J495,0)</f>
        <v>0</v>
      </c>
      <c r="BG495" s="134">
        <f>IF(N495="zákl. přenesená",J495,0)</f>
        <v>0</v>
      </c>
      <c r="BH495" s="134">
        <f>IF(N495="sníž. přenesená",J495,0)</f>
        <v>0</v>
      </c>
      <c r="BI495" s="134">
        <f>IF(N495="nulová",J495,0)</f>
        <v>0</v>
      </c>
      <c r="BJ495" s="15" t="s">
        <v>139</v>
      </c>
      <c r="BK495" s="134">
        <f>ROUND(I495*H495,2)</f>
        <v>0</v>
      </c>
      <c r="BL495" s="15" t="s">
        <v>158</v>
      </c>
      <c r="BM495" s="133" t="s">
        <v>940</v>
      </c>
    </row>
    <row r="496" spans="2:65" s="1" customFormat="1" ht="11.25">
      <c r="B496" s="30"/>
      <c r="D496" s="135" t="s">
        <v>141</v>
      </c>
      <c r="F496" s="136" t="s">
        <v>939</v>
      </c>
      <c r="I496" s="137"/>
      <c r="L496" s="30"/>
      <c r="M496" s="138"/>
      <c r="T496" s="51"/>
      <c r="AT496" s="15" t="s">
        <v>141</v>
      </c>
      <c r="AU496" s="15" t="s">
        <v>138</v>
      </c>
    </row>
    <row r="497" spans="2:65" s="1" customFormat="1" ht="21.75" customHeight="1">
      <c r="B497" s="30"/>
      <c r="C497" s="141" t="s">
        <v>941</v>
      </c>
      <c r="D497" s="141" t="s">
        <v>173</v>
      </c>
      <c r="E497" s="142" t="s">
        <v>942</v>
      </c>
      <c r="F497" s="143" t="s">
        <v>943</v>
      </c>
      <c r="G497" s="144" t="s">
        <v>944</v>
      </c>
      <c r="H497" s="145">
        <v>2</v>
      </c>
      <c r="I497" s="146"/>
      <c r="J497" s="147">
        <f>ROUND(I497*H497,2)</f>
        <v>0</v>
      </c>
      <c r="K497" s="148"/>
      <c r="L497" s="149"/>
      <c r="M497" s="150" t="s">
        <v>19</v>
      </c>
      <c r="N497" s="151" t="s">
        <v>50</v>
      </c>
      <c r="P497" s="131">
        <f>O497*H497</f>
        <v>0</v>
      </c>
      <c r="Q497" s="131">
        <v>1.1999999999999999E-3</v>
      </c>
      <c r="R497" s="131">
        <f>Q497*H497</f>
        <v>2.3999999999999998E-3</v>
      </c>
      <c r="S497" s="131">
        <v>0</v>
      </c>
      <c r="T497" s="132">
        <f>S497*H497</f>
        <v>0</v>
      </c>
      <c r="AR497" s="133" t="s">
        <v>255</v>
      </c>
      <c r="AT497" s="133" t="s">
        <v>173</v>
      </c>
      <c r="AU497" s="133" t="s">
        <v>138</v>
      </c>
      <c r="AY497" s="15" t="s">
        <v>130</v>
      </c>
      <c r="BE497" s="134">
        <f>IF(N497="základní",J497,0)</f>
        <v>0</v>
      </c>
      <c r="BF497" s="134">
        <f>IF(N497="snížená",J497,0)</f>
        <v>0</v>
      </c>
      <c r="BG497" s="134">
        <f>IF(N497="zákl. přenesená",J497,0)</f>
        <v>0</v>
      </c>
      <c r="BH497" s="134">
        <f>IF(N497="sníž. přenesená",J497,0)</f>
        <v>0</v>
      </c>
      <c r="BI497" s="134">
        <f>IF(N497="nulová",J497,0)</f>
        <v>0</v>
      </c>
      <c r="BJ497" s="15" t="s">
        <v>139</v>
      </c>
      <c r="BK497" s="134">
        <f>ROUND(I497*H497,2)</f>
        <v>0</v>
      </c>
      <c r="BL497" s="15" t="s">
        <v>158</v>
      </c>
      <c r="BM497" s="133" t="s">
        <v>945</v>
      </c>
    </row>
    <row r="498" spans="2:65" s="1" customFormat="1" ht="11.25">
      <c r="B498" s="30"/>
      <c r="D498" s="135" t="s">
        <v>141</v>
      </c>
      <c r="F498" s="136" t="s">
        <v>946</v>
      </c>
      <c r="I498" s="137"/>
      <c r="L498" s="30"/>
      <c r="M498" s="138"/>
      <c r="T498" s="51"/>
      <c r="AT498" s="15" t="s">
        <v>141</v>
      </c>
      <c r="AU498" s="15" t="s">
        <v>138</v>
      </c>
    </row>
    <row r="499" spans="2:65" s="11" customFormat="1" ht="22.9" customHeight="1">
      <c r="B499" s="109"/>
      <c r="D499" s="110" t="s">
        <v>75</v>
      </c>
      <c r="E499" s="119" t="s">
        <v>947</v>
      </c>
      <c r="F499" s="119" t="s">
        <v>948</v>
      </c>
      <c r="I499" s="112"/>
      <c r="J499" s="120">
        <f>BK499</f>
        <v>0</v>
      </c>
      <c r="L499" s="109"/>
      <c r="M499" s="114"/>
      <c r="P499" s="115">
        <f>SUM(P500:P505)</f>
        <v>0</v>
      </c>
      <c r="R499" s="115">
        <f>SUM(R500:R505)</f>
        <v>2.0000000000000002E-5</v>
      </c>
      <c r="T499" s="116">
        <f>SUM(T500:T505)</f>
        <v>0</v>
      </c>
      <c r="AR499" s="110" t="s">
        <v>138</v>
      </c>
      <c r="AT499" s="117" t="s">
        <v>75</v>
      </c>
      <c r="AU499" s="117" t="s">
        <v>81</v>
      </c>
      <c r="AY499" s="110" t="s">
        <v>130</v>
      </c>
      <c r="BK499" s="118">
        <f>SUM(BK500:BK505)</f>
        <v>0</v>
      </c>
    </row>
    <row r="500" spans="2:65" s="1" customFormat="1" ht="33" customHeight="1">
      <c r="B500" s="30"/>
      <c r="C500" s="121" t="s">
        <v>949</v>
      </c>
      <c r="D500" s="121" t="s">
        <v>133</v>
      </c>
      <c r="E500" s="122" t="s">
        <v>950</v>
      </c>
      <c r="F500" s="123" t="s">
        <v>951</v>
      </c>
      <c r="G500" s="124" t="s">
        <v>421</v>
      </c>
      <c r="H500" s="125">
        <v>1</v>
      </c>
      <c r="I500" s="126"/>
      <c r="J500" s="127">
        <f>ROUND(I500*H500,2)</f>
        <v>0</v>
      </c>
      <c r="K500" s="128"/>
      <c r="L500" s="30"/>
      <c r="M500" s="129" t="s">
        <v>19</v>
      </c>
      <c r="N500" s="130" t="s">
        <v>50</v>
      </c>
      <c r="P500" s="131">
        <f>O500*H500</f>
        <v>0</v>
      </c>
      <c r="Q500" s="131">
        <v>1.0000000000000001E-5</v>
      </c>
      <c r="R500" s="131">
        <f>Q500*H500</f>
        <v>1.0000000000000001E-5</v>
      </c>
      <c r="S500" s="131">
        <v>0</v>
      </c>
      <c r="T500" s="132">
        <f>S500*H500</f>
        <v>0</v>
      </c>
      <c r="AR500" s="133" t="s">
        <v>158</v>
      </c>
      <c r="AT500" s="133" t="s">
        <v>133</v>
      </c>
      <c r="AU500" s="133" t="s">
        <v>138</v>
      </c>
      <c r="AY500" s="15" t="s">
        <v>130</v>
      </c>
      <c r="BE500" s="134">
        <f>IF(N500="základní",J500,0)</f>
        <v>0</v>
      </c>
      <c r="BF500" s="134">
        <f>IF(N500="snížená",J500,0)</f>
        <v>0</v>
      </c>
      <c r="BG500" s="134">
        <f>IF(N500="zákl. přenesená",J500,0)</f>
        <v>0</v>
      </c>
      <c r="BH500" s="134">
        <f>IF(N500="sníž. přenesená",J500,0)</f>
        <v>0</v>
      </c>
      <c r="BI500" s="134">
        <f>IF(N500="nulová",J500,0)</f>
        <v>0</v>
      </c>
      <c r="BJ500" s="15" t="s">
        <v>139</v>
      </c>
      <c r="BK500" s="134">
        <f>ROUND(I500*H500,2)</f>
        <v>0</v>
      </c>
      <c r="BL500" s="15" t="s">
        <v>158</v>
      </c>
      <c r="BM500" s="133" t="s">
        <v>952</v>
      </c>
    </row>
    <row r="501" spans="2:65" s="1" customFormat="1" ht="19.5">
      <c r="B501" s="30"/>
      <c r="D501" s="135" t="s">
        <v>141</v>
      </c>
      <c r="F501" s="136" t="s">
        <v>953</v>
      </c>
      <c r="I501" s="137"/>
      <c r="L501" s="30"/>
      <c r="M501" s="138"/>
      <c r="T501" s="51"/>
      <c r="AT501" s="15" t="s">
        <v>141</v>
      </c>
      <c r="AU501" s="15" t="s">
        <v>138</v>
      </c>
    </row>
    <row r="502" spans="2:65" s="1" customFormat="1" ht="11.25">
      <c r="B502" s="30"/>
      <c r="D502" s="139" t="s">
        <v>143</v>
      </c>
      <c r="F502" s="140" t="s">
        <v>954</v>
      </c>
      <c r="I502" s="137"/>
      <c r="L502" s="30"/>
      <c r="M502" s="138"/>
      <c r="T502" s="51"/>
      <c r="AT502" s="15" t="s">
        <v>143</v>
      </c>
      <c r="AU502" s="15" t="s">
        <v>138</v>
      </c>
    </row>
    <row r="503" spans="2:65" s="1" customFormat="1" ht="24.2" customHeight="1">
      <c r="B503" s="30"/>
      <c r="C503" s="121" t="s">
        <v>955</v>
      </c>
      <c r="D503" s="121" t="s">
        <v>133</v>
      </c>
      <c r="E503" s="122" t="s">
        <v>956</v>
      </c>
      <c r="F503" s="123" t="s">
        <v>957</v>
      </c>
      <c r="G503" s="124" t="s">
        <v>421</v>
      </c>
      <c r="H503" s="125">
        <v>1</v>
      </c>
      <c r="I503" s="126"/>
      <c r="J503" s="127">
        <f>ROUND(I503*H503,2)</f>
        <v>0</v>
      </c>
      <c r="K503" s="128"/>
      <c r="L503" s="30"/>
      <c r="M503" s="129" t="s">
        <v>19</v>
      </c>
      <c r="N503" s="130" t="s">
        <v>50</v>
      </c>
      <c r="P503" s="131">
        <f>O503*H503</f>
        <v>0</v>
      </c>
      <c r="Q503" s="131">
        <v>1.0000000000000001E-5</v>
      </c>
      <c r="R503" s="131">
        <f>Q503*H503</f>
        <v>1.0000000000000001E-5</v>
      </c>
      <c r="S503" s="131">
        <v>0</v>
      </c>
      <c r="T503" s="132">
        <f>S503*H503</f>
        <v>0</v>
      </c>
      <c r="AR503" s="133" t="s">
        <v>158</v>
      </c>
      <c r="AT503" s="133" t="s">
        <v>133</v>
      </c>
      <c r="AU503" s="133" t="s">
        <v>138</v>
      </c>
      <c r="AY503" s="15" t="s">
        <v>130</v>
      </c>
      <c r="BE503" s="134">
        <f>IF(N503="základní",J503,0)</f>
        <v>0</v>
      </c>
      <c r="BF503" s="134">
        <f>IF(N503="snížená",J503,0)</f>
        <v>0</v>
      </c>
      <c r="BG503" s="134">
        <f>IF(N503="zákl. přenesená",J503,0)</f>
        <v>0</v>
      </c>
      <c r="BH503" s="134">
        <f>IF(N503="sníž. přenesená",J503,0)</f>
        <v>0</v>
      </c>
      <c r="BI503" s="134">
        <f>IF(N503="nulová",J503,0)</f>
        <v>0</v>
      </c>
      <c r="BJ503" s="15" t="s">
        <v>139</v>
      </c>
      <c r="BK503" s="134">
        <f>ROUND(I503*H503,2)</f>
        <v>0</v>
      </c>
      <c r="BL503" s="15" t="s">
        <v>158</v>
      </c>
      <c r="BM503" s="133" t="s">
        <v>958</v>
      </c>
    </row>
    <row r="504" spans="2:65" s="1" customFormat="1" ht="19.5">
      <c r="B504" s="30"/>
      <c r="D504" s="135" t="s">
        <v>141</v>
      </c>
      <c r="F504" s="136" t="s">
        <v>959</v>
      </c>
      <c r="I504" s="137"/>
      <c r="L504" s="30"/>
      <c r="M504" s="138"/>
      <c r="T504" s="51"/>
      <c r="AT504" s="15" t="s">
        <v>141</v>
      </c>
      <c r="AU504" s="15" t="s">
        <v>138</v>
      </c>
    </row>
    <row r="505" spans="2:65" s="1" customFormat="1" ht="11.25">
      <c r="B505" s="30"/>
      <c r="D505" s="139" t="s">
        <v>143</v>
      </c>
      <c r="F505" s="140" t="s">
        <v>960</v>
      </c>
      <c r="I505" s="137"/>
      <c r="L505" s="30"/>
      <c r="M505" s="138"/>
      <c r="T505" s="51"/>
      <c r="AT505" s="15" t="s">
        <v>143</v>
      </c>
      <c r="AU505" s="15" t="s">
        <v>138</v>
      </c>
    </row>
    <row r="506" spans="2:65" s="11" customFormat="1" ht="25.9" customHeight="1">
      <c r="B506" s="109"/>
      <c r="D506" s="110" t="s">
        <v>75</v>
      </c>
      <c r="E506" s="111" t="s">
        <v>173</v>
      </c>
      <c r="F506" s="111" t="s">
        <v>961</v>
      </c>
      <c r="I506" s="112"/>
      <c r="J506" s="113">
        <f>BK506</f>
        <v>0</v>
      </c>
      <c r="L506" s="109"/>
      <c r="M506" s="114"/>
      <c r="P506" s="115">
        <f>P507+P514</f>
        <v>0</v>
      </c>
      <c r="R506" s="115">
        <f>R507+R514</f>
        <v>0</v>
      </c>
      <c r="T506" s="116">
        <f>T507+T514</f>
        <v>0</v>
      </c>
      <c r="AR506" s="110" t="s">
        <v>154</v>
      </c>
      <c r="AT506" s="117" t="s">
        <v>75</v>
      </c>
      <c r="AU506" s="117" t="s">
        <v>76</v>
      </c>
      <c r="AY506" s="110" t="s">
        <v>130</v>
      </c>
      <c r="BK506" s="118">
        <f>BK507+BK514</f>
        <v>0</v>
      </c>
    </row>
    <row r="507" spans="2:65" s="11" customFormat="1" ht="22.9" customHeight="1">
      <c r="B507" s="109"/>
      <c r="D507" s="110" t="s">
        <v>75</v>
      </c>
      <c r="E507" s="119" t="s">
        <v>962</v>
      </c>
      <c r="F507" s="119" t="s">
        <v>963</v>
      </c>
      <c r="I507" s="112"/>
      <c r="J507" s="120">
        <f>BK507</f>
        <v>0</v>
      </c>
      <c r="L507" s="109"/>
      <c r="M507" s="114"/>
      <c r="P507" s="115">
        <f>SUM(P508:P513)</f>
        <v>0</v>
      </c>
      <c r="R507" s="115">
        <f>SUM(R508:R513)</f>
        <v>0</v>
      </c>
      <c r="T507" s="116">
        <f>SUM(T508:T513)</f>
        <v>0</v>
      </c>
      <c r="AR507" s="110" t="s">
        <v>154</v>
      </c>
      <c r="AT507" s="117" t="s">
        <v>75</v>
      </c>
      <c r="AU507" s="117" t="s">
        <v>81</v>
      </c>
      <c r="AY507" s="110" t="s">
        <v>130</v>
      </c>
      <c r="BK507" s="118">
        <f>SUM(BK508:BK513)</f>
        <v>0</v>
      </c>
    </row>
    <row r="508" spans="2:65" s="1" customFormat="1" ht="24.2" customHeight="1">
      <c r="B508" s="30"/>
      <c r="C508" s="121" t="s">
        <v>964</v>
      </c>
      <c r="D508" s="121" t="s">
        <v>133</v>
      </c>
      <c r="E508" s="122" t="s">
        <v>965</v>
      </c>
      <c r="F508" s="123" t="s">
        <v>966</v>
      </c>
      <c r="G508" s="124" t="s">
        <v>421</v>
      </c>
      <c r="H508" s="125">
        <v>1</v>
      </c>
      <c r="I508" s="126"/>
      <c r="J508" s="127">
        <f>ROUND(I508*H508,2)</f>
        <v>0</v>
      </c>
      <c r="K508" s="128"/>
      <c r="L508" s="30"/>
      <c r="M508" s="129" t="s">
        <v>19</v>
      </c>
      <c r="N508" s="130" t="s">
        <v>50</v>
      </c>
      <c r="P508" s="131">
        <f>O508*H508</f>
        <v>0</v>
      </c>
      <c r="Q508" s="131">
        <v>0</v>
      </c>
      <c r="R508" s="131">
        <f>Q508*H508</f>
        <v>0</v>
      </c>
      <c r="S508" s="131">
        <v>0</v>
      </c>
      <c r="T508" s="132">
        <f>S508*H508</f>
        <v>0</v>
      </c>
      <c r="AR508" s="133" t="s">
        <v>490</v>
      </c>
      <c r="AT508" s="133" t="s">
        <v>133</v>
      </c>
      <c r="AU508" s="133" t="s">
        <v>138</v>
      </c>
      <c r="AY508" s="15" t="s">
        <v>130</v>
      </c>
      <c r="BE508" s="134">
        <f>IF(N508="základní",J508,0)</f>
        <v>0</v>
      </c>
      <c r="BF508" s="134">
        <f>IF(N508="snížená",J508,0)</f>
        <v>0</v>
      </c>
      <c r="BG508" s="134">
        <f>IF(N508="zákl. přenesená",J508,0)</f>
        <v>0</v>
      </c>
      <c r="BH508" s="134">
        <f>IF(N508="sníž. přenesená",J508,0)</f>
        <v>0</v>
      </c>
      <c r="BI508" s="134">
        <f>IF(N508="nulová",J508,0)</f>
        <v>0</v>
      </c>
      <c r="BJ508" s="15" t="s">
        <v>139</v>
      </c>
      <c r="BK508" s="134">
        <f>ROUND(I508*H508,2)</f>
        <v>0</v>
      </c>
      <c r="BL508" s="15" t="s">
        <v>490</v>
      </c>
      <c r="BM508" s="133" t="s">
        <v>967</v>
      </c>
    </row>
    <row r="509" spans="2:65" s="1" customFormat="1" ht="19.5">
      <c r="B509" s="30"/>
      <c r="D509" s="135" t="s">
        <v>141</v>
      </c>
      <c r="F509" s="136" t="s">
        <v>968</v>
      </c>
      <c r="I509" s="137"/>
      <c r="L509" s="30"/>
      <c r="M509" s="138"/>
      <c r="T509" s="51"/>
      <c r="AT509" s="15" t="s">
        <v>141</v>
      </c>
      <c r="AU509" s="15" t="s">
        <v>138</v>
      </c>
    </row>
    <row r="510" spans="2:65" s="1" customFormat="1" ht="11.25">
      <c r="B510" s="30"/>
      <c r="D510" s="139" t="s">
        <v>143</v>
      </c>
      <c r="F510" s="140" t="s">
        <v>969</v>
      </c>
      <c r="I510" s="137"/>
      <c r="L510" s="30"/>
      <c r="M510" s="138"/>
      <c r="T510" s="51"/>
      <c r="AT510" s="15" t="s">
        <v>143</v>
      </c>
      <c r="AU510" s="15" t="s">
        <v>138</v>
      </c>
    </row>
    <row r="511" spans="2:65" s="1" customFormat="1" ht="24.2" customHeight="1">
      <c r="B511" s="30"/>
      <c r="C511" s="121" t="s">
        <v>970</v>
      </c>
      <c r="D511" s="121" t="s">
        <v>133</v>
      </c>
      <c r="E511" s="122" t="s">
        <v>971</v>
      </c>
      <c r="F511" s="123" t="s">
        <v>972</v>
      </c>
      <c r="G511" s="124" t="s">
        <v>421</v>
      </c>
      <c r="H511" s="125">
        <v>1</v>
      </c>
      <c r="I511" s="126"/>
      <c r="J511" s="127">
        <f>ROUND(I511*H511,2)</f>
        <v>0</v>
      </c>
      <c r="K511" s="128"/>
      <c r="L511" s="30"/>
      <c r="M511" s="129" t="s">
        <v>19</v>
      </c>
      <c r="N511" s="130" t="s">
        <v>50</v>
      </c>
      <c r="P511" s="131">
        <f>O511*H511</f>
        <v>0</v>
      </c>
      <c r="Q511" s="131">
        <v>0</v>
      </c>
      <c r="R511" s="131">
        <f>Q511*H511</f>
        <v>0</v>
      </c>
      <c r="S511" s="131">
        <v>0</v>
      </c>
      <c r="T511" s="132">
        <f>S511*H511</f>
        <v>0</v>
      </c>
      <c r="AR511" s="133" t="s">
        <v>490</v>
      </c>
      <c r="AT511" s="133" t="s">
        <v>133</v>
      </c>
      <c r="AU511" s="133" t="s">
        <v>138</v>
      </c>
      <c r="AY511" s="15" t="s">
        <v>130</v>
      </c>
      <c r="BE511" s="134">
        <f>IF(N511="základní",J511,0)</f>
        <v>0</v>
      </c>
      <c r="BF511" s="134">
        <f>IF(N511="snížená",J511,0)</f>
        <v>0</v>
      </c>
      <c r="BG511" s="134">
        <f>IF(N511="zákl. přenesená",J511,0)</f>
        <v>0</v>
      </c>
      <c r="BH511" s="134">
        <f>IF(N511="sníž. přenesená",J511,0)</f>
        <v>0</v>
      </c>
      <c r="BI511" s="134">
        <f>IF(N511="nulová",J511,0)</f>
        <v>0</v>
      </c>
      <c r="BJ511" s="15" t="s">
        <v>139</v>
      </c>
      <c r="BK511" s="134">
        <f>ROUND(I511*H511,2)</f>
        <v>0</v>
      </c>
      <c r="BL511" s="15" t="s">
        <v>490</v>
      </c>
      <c r="BM511" s="133" t="s">
        <v>973</v>
      </c>
    </row>
    <row r="512" spans="2:65" s="1" customFormat="1" ht="19.5">
      <c r="B512" s="30"/>
      <c r="D512" s="135" t="s">
        <v>141</v>
      </c>
      <c r="F512" s="136" t="s">
        <v>974</v>
      </c>
      <c r="I512" s="137"/>
      <c r="L512" s="30"/>
      <c r="M512" s="138"/>
      <c r="T512" s="51"/>
      <c r="AT512" s="15" t="s">
        <v>141</v>
      </c>
      <c r="AU512" s="15" t="s">
        <v>138</v>
      </c>
    </row>
    <row r="513" spans="2:65" s="1" customFormat="1" ht="11.25">
      <c r="B513" s="30"/>
      <c r="D513" s="139" t="s">
        <v>143</v>
      </c>
      <c r="F513" s="140" t="s">
        <v>975</v>
      </c>
      <c r="I513" s="137"/>
      <c r="L513" s="30"/>
      <c r="M513" s="138"/>
      <c r="T513" s="51"/>
      <c r="AT513" s="15" t="s">
        <v>143</v>
      </c>
      <c r="AU513" s="15" t="s">
        <v>138</v>
      </c>
    </row>
    <row r="514" spans="2:65" s="11" customFormat="1" ht="22.9" customHeight="1">
      <c r="B514" s="109"/>
      <c r="D514" s="110" t="s">
        <v>75</v>
      </c>
      <c r="E514" s="119" t="s">
        <v>976</v>
      </c>
      <c r="F514" s="119" t="s">
        <v>977</v>
      </c>
      <c r="I514" s="112"/>
      <c r="J514" s="120">
        <f>BK514</f>
        <v>0</v>
      </c>
      <c r="L514" s="109"/>
      <c r="M514" s="114"/>
      <c r="P514" s="115">
        <f>SUM(P515:P517)</f>
        <v>0</v>
      </c>
      <c r="R514" s="115">
        <f>SUM(R515:R517)</f>
        <v>0</v>
      </c>
      <c r="T514" s="116">
        <f>SUM(T515:T517)</f>
        <v>0</v>
      </c>
      <c r="AR514" s="110" t="s">
        <v>154</v>
      </c>
      <c r="AT514" s="117" t="s">
        <v>75</v>
      </c>
      <c r="AU514" s="117" t="s">
        <v>81</v>
      </c>
      <c r="AY514" s="110" t="s">
        <v>130</v>
      </c>
      <c r="BK514" s="118">
        <f>SUM(BK515:BK517)</f>
        <v>0</v>
      </c>
    </row>
    <row r="515" spans="2:65" s="1" customFormat="1" ht="16.5" customHeight="1">
      <c r="B515" s="30"/>
      <c r="C515" s="121" t="s">
        <v>978</v>
      </c>
      <c r="D515" s="121" t="s">
        <v>133</v>
      </c>
      <c r="E515" s="122" t="s">
        <v>979</v>
      </c>
      <c r="F515" s="123" t="s">
        <v>980</v>
      </c>
      <c r="G515" s="124" t="s">
        <v>981</v>
      </c>
      <c r="H515" s="125">
        <v>1</v>
      </c>
      <c r="I515" s="126"/>
      <c r="J515" s="127">
        <f>ROUND(I515*H515,2)</f>
        <v>0</v>
      </c>
      <c r="K515" s="128"/>
      <c r="L515" s="30"/>
      <c r="M515" s="129" t="s">
        <v>19</v>
      </c>
      <c r="N515" s="130" t="s">
        <v>50</v>
      </c>
      <c r="P515" s="131">
        <f>O515*H515</f>
        <v>0</v>
      </c>
      <c r="Q515" s="131">
        <v>0</v>
      </c>
      <c r="R515" s="131">
        <f>Q515*H515</f>
        <v>0</v>
      </c>
      <c r="S515" s="131">
        <v>0</v>
      </c>
      <c r="T515" s="132">
        <f>S515*H515</f>
        <v>0</v>
      </c>
      <c r="AR515" s="133" t="s">
        <v>490</v>
      </c>
      <c r="AT515" s="133" t="s">
        <v>133</v>
      </c>
      <c r="AU515" s="133" t="s">
        <v>138</v>
      </c>
      <c r="AY515" s="15" t="s">
        <v>130</v>
      </c>
      <c r="BE515" s="134">
        <f>IF(N515="základní",J515,0)</f>
        <v>0</v>
      </c>
      <c r="BF515" s="134">
        <f>IF(N515="snížená",J515,0)</f>
        <v>0</v>
      </c>
      <c r="BG515" s="134">
        <f>IF(N515="zákl. přenesená",J515,0)</f>
        <v>0</v>
      </c>
      <c r="BH515" s="134">
        <f>IF(N515="sníž. přenesená",J515,0)</f>
        <v>0</v>
      </c>
      <c r="BI515" s="134">
        <f>IF(N515="nulová",J515,0)</f>
        <v>0</v>
      </c>
      <c r="BJ515" s="15" t="s">
        <v>139</v>
      </c>
      <c r="BK515" s="134">
        <f>ROUND(I515*H515,2)</f>
        <v>0</v>
      </c>
      <c r="BL515" s="15" t="s">
        <v>490</v>
      </c>
      <c r="BM515" s="133" t="s">
        <v>982</v>
      </c>
    </row>
    <row r="516" spans="2:65" s="1" customFormat="1" ht="11.25">
      <c r="B516" s="30"/>
      <c r="D516" s="135" t="s">
        <v>141</v>
      </c>
      <c r="F516" s="136" t="s">
        <v>983</v>
      </c>
      <c r="I516" s="137"/>
      <c r="L516" s="30"/>
      <c r="M516" s="138"/>
      <c r="T516" s="51"/>
      <c r="AT516" s="15" t="s">
        <v>141</v>
      </c>
      <c r="AU516" s="15" t="s">
        <v>138</v>
      </c>
    </row>
    <row r="517" spans="2:65" s="1" customFormat="1" ht="11.25">
      <c r="B517" s="30"/>
      <c r="D517" s="139" t="s">
        <v>143</v>
      </c>
      <c r="F517" s="140" t="s">
        <v>984</v>
      </c>
      <c r="I517" s="137"/>
      <c r="L517" s="30"/>
      <c r="M517" s="138"/>
      <c r="T517" s="51"/>
      <c r="AT517" s="15" t="s">
        <v>143</v>
      </c>
      <c r="AU517" s="15" t="s">
        <v>138</v>
      </c>
    </row>
    <row r="518" spans="2:65" s="11" customFormat="1" ht="25.9" customHeight="1">
      <c r="B518" s="109"/>
      <c r="D518" s="110" t="s">
        <v>75</v>
      </c>
      <c r="E518" s="111" t="s">
        <v>985</v>
      </c>
      <c r="F518" s="111" t="s">
        <v>986</v>
      </c>
      <c r="I518" s="112"/>
      <c r="J518" s="113">
        <f>BK518</f>
        <v>0</v>
      </c>
      <c r="L518" s="109"/>
      <c r="M518" s="114"/>
      <c r="P518" s="115">
        <f>P519+P523+P530+P534+P538+P542</f>
        <v>0</v>
      </c>
      <c r="R518" s="115">
        <f>R519+R523+R530+R534+R538+R542</f>
        <v>0</v>
      </c>
      <c r="T518" s="116">
        <f>T519+T523+T530+T534+T538+T542</f>
        <v>0</v>
      </c>
      <c r="AR518" s="110" t="s">
        <v>139</v>
      </c>
      <c r="AT518" s="117" t="s">
        <v>75</v>
      </c>
      <c r="AU518" s="117" t="s">
        <v>76</v>
      </c>
      <c r="AY518" s="110" t="s">
        <v>130</v>
      </c>
      <c r="BK518" s="118">
        <f>BK519+BK523+BK530+BK534+BK538+BK542</f>
        <v>0</v>
      </c>
    </row>
    <row r="519" spans="2:65" s="11" customFormat="1" ht="22.9" customHeight="1">
      <c r="B519" s="109"/>
      <c r="D519" s="110" t="s">
        <v>75</v>
      </c>
      <c r="E519" s="119" t="s">
        <v>987</v>
      </c>
      <c r="F519" s="119" t="s">
        <v>988</v>
      </c>
      <c r="I519" s="112"/>
      <c r="J519" s="120">
        <f>BK519</f>
        <v>0</v>
      </c>
      <c r="L519" s="109"/>
      <c r="M519" s="114"/>
      <c r="P519" s="115">
        <f>SUM(P520:P522)</f>
        <v>0</v>
      </c>
      <c r="R519" s="115">
        <f>SUM(R520:R522)</f>
        <v>0</v>
      </c>
      <c r="T519" s="116">
        <f>SUM(T520:T522)</f>
        <v>0</v>
      </c>
      <c r="AR519" s="110" t="s">
        <v>139</v>
      </c>
      <c r="AT519" s="117" t="s">
        <v>75</v>
      </c>
      <c r="AU519" s="117" t="s">
        <v>81</v>
      </c>
      <c r="AY519" s="110" t="s">
        <v>130</v>
      </c>
      <c r="BK519" s="118">
        <f>SUM(BK520:BK522)</f>
        <v>0</v>
      </c>
    </row>
    <row r="520" spans="2:65" s="1" customFormat="1" ht="16.5" customHeight="1">
      <c r="B520" s="30"/>
      <c r="C520" s="121" t="s">
        <v>989</v>
      </c>
      <c r="D520" s="121" t="s">
        <v>133</v>
      </c>
      <c r="E520" s="122" t="s">
        <v>990</v>
      </c>
      <c r="F520" s="123" t="s">
        <v>988</v>
      </c>
      <c r="G520" s="124" t="s">
        <v>421</v>
      </c>
      <c r="H520" s="125">
        <v>1</v>
      </c>
      <c r="I520" s="126"/>
      <c r="J520" s="127">
        <f>ROUND(I520*H520,2)</f>
        <v>0</v>
      </c>
      <c r="K520" s="128"/>
      <c r="L520" s="30"/>
      <c r="M520" s="129" t="s">
        <v>19</v>
      </c>
      <c r="N520" s="130" t="s">
        <v>50</v>
      </c>
      <c r="P520" s="131">
        <f>O520*H520</f>
        <v>0</v>
      </c>
      <c r="Q520" s="131">
        <v>0</v>
      </c>
      <c r="R520" s="131">
        <f>Q520*H520</f>
        <v>0</v>
      </c>
      <c r="S520" s="131">
        <v>0</v>
      </c>
      <c r="T520" s="132">
        <f>S520*H520</f>
        <v>0</v>
      </c>
      <c r="AR520" s="133" t="s">
        <v>991</v>
      </c>
      <c r="AT520" s="133" t="s">
        <v>133</v>
      </c>
      <c r="AU520" s="133" t="s">
        <v>138</v>
      </c>
      <c r="AY520" s="15" t="s">
        <v>130</v>
      </c>
      <c r="BE520" s="134">
        <f>IF(N520="základní",J520,0)</f>
        <v>0</v>
      </c>
      <c r="BF520" s="134">
        <f>IF(N520="snížená",J520,0)</f>
        <v>0</v>
      </c>
      <c r="BG520" s="134">
        <f>IF(N520="zákl. přenesená",J520,0)</f>
        <v>0</v>
      </c>
      <c r="BH520" s="134">
        <f>IF(N520="sníž. přenesená",J520,0)</f>
        <v>0</v>
      </c>
      <c r="BI520" s="134">
        <f>IF(N520="nulová",J520,0)</f>
        <v>0</v>
      </c>
      <c r="BJ520" s="15" t="s">
        <v>139</v>
      </c>
      <c r="BK520" s="134">
        <f>ROUND(I520*H520,2)</f>
        <v>0</v>
      </c>
      <c r="BL520" s="15" t="s">
        <v>991</v>
      </c>
      <c r="BM520" s="133" t="s">
        <v>992</v>
      </c>
    </row>
    <row r="521" spans="2:65" s="1" customFormat="1" ht="11.25">
      <c r="B521" s="30"/>
      <c r="D521" s="135" t="s">
        <v>141</v>
      </c>
      <c r="F521" s="136" t="s">
        <v>988</v>
      </c>
      <c r="I521" s="137"/>
      <c r="L521" s="30"/>
      <c r="M521" s="138"/>
      <c r="T521" s="51"/>
      <c r="AT521" s="15" t="s">
        <v>141</v>
      </c>
      <c r="AU521" s="15" t="s">
        <v>138</v>
      </c>
    </row>
    <row r="522" spans="2:65" s="1" customFormat="1" ht="11.25">
      <c r="B522" s="30"/>
      <c r="D522" s="139" t="s">
        <v>143</v>
      </c>
      <c r="F522" s="140" t="s">
        <v>993</v>
      </c>
      <c r="I522" s="137"/>
      <c r="L522" s="30"/>
      <c r="M522" s="138"/>
      <c r="T522" s="51"/>
      <c r="AT522" s="15" t="s">
        <v>143</v>
      </c>
      <c r="AU522" s="15" t="s">
        <v>138</v>
      </c>
    </row>
    <row r="523" spans="2:65" s="11" customFormat="1" ht="22.9" customHeight="1">
      <c r="B523" s="109"/>
      <c r="D523" s="110" t="s">
        <v>75</v>
      </c>
      <c r="E523" s="119" t="s">
        <v>994</v>
      </c>
      <c r="F523" s="119" t="s">
        <v>995</v>
      </c>
      <c r="I523" s="112"/>
      <c r="J523" s="120">
        <f>BK523</f>
        <v>0</v>
      </c>
      <c r="L523" s="109"/>
      <c r="M523" s="114"/>
      <c r="P523" s="115">
        <f>SUM(P524:P529)</f>
        <v>0</v>
      </c>
      <c r="R523" s="115">
        <f>SUM(R524:R529)</f>
        <v>0</v>
      </c>
      <c r="T523" s="116">
        <f>SUM(T524:T529)</f>
        <v>0</v>
      </c>
      <c r="AR523" s="110" t="s">
        <v>139</v>
      </c>
      <c r="AT523" s="117" t="s">
        <v>75</v>
      </c>
      <c r="AU523" s="117" t="s">
        <v>81</v>
      </c>
      <c r="AY523" s="110" t="s">
        <v>130</v>
      </c>
      <c r="BK523" s="118">
        <f>SUM(BK524:BK529)</f>
        <v>0</v>
      </c>
    </row>
    <row r="524" spans="2:65" s="1" customFormat="1" ht="16.5" customHeight="1">
      <c r="B524" s="30"/>
      <c r="C524" s="121" t="s">
        <v>996</v>
      </c>
      <c r="D524" s="121" t="s">
        <v>133</v>
      </c>
      <c r="E524" s="122" t="s">
        <v>997</v>
      </c>
      <c r="F524" s="123" t="s">
        <v>998</v>
      </c>
      <c r="G524" s="124" t="s">
        <v>999</v>
      </c>
      <c r="H524" s="125">
        <v>1</v>
      </c>
      <c r="I524" s="126"/>
      <c r="J524" s="127">
        <f>ROUND(I524*H524,2)</f>
        <v>0</v>
      </c>
      <c r="K524" s="128"/>
      <c r="L524" s="30"/>
      <c r="M524" s="129" t="s">
        <v>19</v>
      </c>
      <c r="N524" s="130" t="s">
        <v>50</v>
      </c>
      <c r="P524" s="131">
        <f>O524*H524</f>
        <v>0</v>
      </c>
      <c r="Q524" s="131">
        <v>0</v>
      </c>
      <c r="R524" s="131">
        <f>Q524*H524</f>
        <v>0</v>
      </c>
      <c r="S524" s="131">
        <v>0</v>
      </c>
      <c r="T524" s="132">
        <f>S524*H524</f>
        <v>0</v>
      </c>
      <c r="AR524" s="133" t="s">
        <v>991</v>
      </c>
      <c r="AT524" s="133" t="s">
        <v>133</v>
      </c>
      <c r="AU524" s="133" t="s">
        <v>138</v>
      </c>
      <c r="AY524" s="15" t="s">
        <v>130</v>
      </c>
      <c r="BE524" s="134">
        <f>IF(N524="základní",J524,0)</f>
        <v>0</v>
      </c>
      <c r="BF524" s="134">
        <f>IF(N524="snížená",J524,0)</f>
        <v>0</v>
      </c>
      <c r="BG524" s="134">
        <f>IF(N524="zákl. přenesená",J524,0)</f>
        <v>0</v>
      </c>
      <c r="BH524" s="134">
        <f>IF(N524="sníž. přenesená",J524,0)</f>
        <v>0</v>
      </c>
      <c r="BI524" s="134">
        <f>IF(N524="nulová",J524,0)</f>
        <v>0</v>
      </c>
      <c r="BJ524" s="15" t="s">
        <v>139</v>
      </c>
      <c r="BK524" s="134">
        <f>ROUND(I524*H524,2)</f>
        <v>0</v>
      </c>
      <c r="BL524" s="15" t="s">
        <v>991</v>
      </c>
      <c r="BM524" s="133" t="s">
        <v>1000</v>
      </c>
    </row>
    <row r="525" spans="2:65" s="1" customFormat="1" ht="11.25">
      <c r="B525" s="30"/>
      <c r="D525" s="135" t="s">
        <v>141</v>
      </c>
      <c r="F525" s="136" t="s">
        <v>1001</v>
      </c>
      <c r="I525" s="137"/>
      <c r="L525" s="30"/>
      <c r="M525" s="138"/>
      <c r="T525" s="51"/>
      <c r="AT525" s="15" t="s">
        <v>141</v>
      </c>
      <c r="AU525" s="15" t="s">
        <v>138</v>
      </c>
    </row>
    <row r="526" spans="2:65" s="1" customFormat="1" ht="11.25">
      <c r="B526" s="30"/>
      <c r="D526" s="139" t="s">
        <v>143</v>
      </c>
      <c r="F526" s="140" t="s">
        <v>1002</v>
      </c>
      <c r="I526" s="137"/>
      <c r="L526" s="30"/>
      <c r="M526" s="138"/>
      <c r="T526" s="51"/>
      <c r="AT526" s="15" t="s">
        <v>143</v>
      </c>
      <c r="AU526" s="15" t="s">
        <v>138</v>
      </c>
    </row>
    <row r="527" spans="2:65" s="1" customFormat="1" ht="16.5" customHeight="1">
      <c r="B527" s="30"/>
      <c r="C527" s="121" t="s">
        <v>1003</v>
      </c>
      <c r="D527" s="121" t="s">
        <v>133</v>
      </c>
      <c r="E527" s="122" t="s">
        <v>1004</v>
      </c>
      <c r="F527" s="123" t="s">
        <v>1005</v>
      </c>
      <c r="G527" s="124" t="s">
        <v>421</v>
      </c>
      <c r="H527" s="125">
        <v>1</v>
      </c>
      <c r="I527" s="126"/>
      <c r="J527" s="127">
        <f>ROUND(I527*H527,2)</f>
        <v>0</v>
      </c>
      <c r="K527" s="128"/>
      <c r="L527" s="30"/>
      <c r="M527" s="129" t="s">
        <v>19</v>
      </c>
      <c r="N527" s="130" t="s">
        <v>50</v>
      </c>
      <c r="P527" s="131">
        <f>O527*H527</f>
        <v>0</v>
      </c>
      <c r="Q527" s="131">
        <v>0</v>
      </c>
      <c r="R527" s="131">
        <f>Q527*H527</f>
        <v>0</v>
      </c>
      <c r="S527" s="131">
        <v>0</v>
      </c>
      <c r="T527" s="132">
        <f>S527*H527</f>
        <v>0</v>
      </c>
      <c r="AR527" s="133" t="s">
        <v>991</v>
      </c>
      <c r="AT527" s="133" t="s">
        <v>133</v>
      </c>
      <c r="AU527" s="133" t="s">
        <v>138</v>
      </c>
      <c r="AY527" s="15" t="s">
        <v>130</v>
      </c>
      <c r="BE527" s="134">
        <f>IF(N527="základní",J527,0)</f>
        <v>0</v>
      </c>
      <c r="BF527" s="134">
        <f>IF(N527="snížená",J527,0)</f>
        <v>0</v>
      </c>
      <c r="BG527" s="134">
        <f>IF(N527="zákl. přenesená",J527,0)</f>
        <v>0</v>
      </c>
      <c r="BH527" s="134">
        <f>IF(N527="sníž. přenesená",J527,0)</f>
        <v>0</v>
      </c>
      <c r="BI527" s="134">
        <f>IF(N527="nulová",J527,0)</f>
        <v>0</v>
      </c>
      <c r="BJ527" s="15" t="s">
        <v>139</v>
      </c>
      <c r="BK527" s="134">
        <f>ROUND(I527*H527,2)</f>
        <v>0</v>
      </c>
      <c r="BL527" s="15" t="s">
        <v>991</v>
      </c>
      <c r="BM527" s="133" t="s">
        <v>1006</v>
      </c>
    </row>
    <row r="528" spans="2:65" s="1" customFormat="1" ht="11.25">
      <c r="B528" s="30"/>
      <c r="D528" s="135" t="s">
        <v>141</v>
      </c>
      <c r="F528" s="136" t="s">
        <v>1005</v>
      </c>
      <c r="I528" s="137"/>
      <c r="L528" s="30"/>
      <c r="M528" s="138"/>
      <c r="T528" s="51"/>
      <c r="AT528" s="15" t="s">
        <v>141</v>
      </c>
      <c r="AU528" s="15" t="s">
        <v>138</v>
      </c>
    </row>
    <row r="529" spans="2:65" s="1" customFormat="1" ht="11.25">
      <c r="B529" s="30"/>
      <c r="D529" s="139" t="s">
        <v>143</v>
      </c>
      <c r="F529" s="140" t="s">
        <v>1007</v>
      </c>
      <c r="I529" s="137"/>
      <c r="L529" s="30"/>
      <c r="M529" s="138"/>
      <c r="T529" s="51"/>
      <c r="AT529" s="15" t="s">
        <v>143</v>
      </c>
      <c r="AU529" s="15" t="s">
        <v>138</v>
      </c>
    </row>
    <row r="530" spans="2:65" s="11" customFormat="1" ht="22.9" customHeight="1">
      <c r="B530" s="109"/>
      <c r="D530" s="110" t="s">
        <v>75</v>
      </c>
      <c r="E530" s="119" t="s">
        <v>1008</v>
      </c>
      <c r="F530" s="119" t="s">
        <v>1009</v>
      </c>
      <c r="I530" s="112"/>
      <c r="J530" s="120">
        <f>BK530</f>
        <v>0</v>
      </c>
      <c r="L530" s="109"/>
      <c r="M530" s="114"/>
      <c r="P530" s="115">
        <f>SUM(P531:P533)</f>
        <v>0</v>
      </c>
      <c r="R530" s="115">
        <f>SUM(R531:R533)</f>
        <v>0</v>
      </c>
      <c r="T530" s="116">
        <f>SUM(T531:T533)</f>
        <v>0</v>
      </c>
      <c r="AR530" s="110" t="s">
        <v>139</v>
      </c>
      <c r="AT530" s="117" t="s">
        <v>75</v>
      </c>
      <c r="AU530" s="117" t="s">
        <v>81</v>
      </c>
      <c r="AY530" s="110" t="s">
        <v>130</v>
      </c>
      <c r="BK530" s="118">
        <f>SUM(BK531:BK533)</f>
        <v>0</v>
      </c>
    </row>
    <row r="531" spans="2:65" s="1" customFormat="1" ht="16.5" customHeight="1">
      <c r="B531" s="30"/>
      <c r="C531" s="121" t="s">
        <v>1010</v>
      </c>
      <c r="D531" s="121" t="s">
        <v>133</v>
      </c>
      <c r="E531" s="122" t="s">
        <v>1011</v>
      </c>
      <c r="F531" s="123" t="s">
        <v>1012</v>
      </c>
      <c r="G531" s="124" t="s">
        <v>1013</v>
      </c>
      <c r="H531" s="125">
        <v>1</v>
      </c>
      <c r="I531" s="126"/>
      <c r="J531" s="127">
        <f>ROUND(I531*H531,2)</f>
        <v>0</v>
      </c>
      <c r="K531" s="128"/>
      <c r="L531" s="30"/>
      <c r="M531" s="129" t="s">
        <v>19</v>
      </c>
      <c r="N531" s="130" t="s">
        <v>50</v>
      </c>
      <c r="P531" s="131">
        <f>O531*H531</f>
        <v>0</v>
      </c>
      <c r="Q531" s="131">
        <v>0</v>
      </c>
      <c r="R531" s="131">
        <f>Q531*H531</f>
        <v>0</v>
      </c>
      <c r="S531" s="131">
        <v>0</v>
      </c>
      <c r="T531" s="132">
        <f>S531*H531</f>
        <v>0</v>
      </c>
      <c r="AR531" s="133" t="s">
        <v>991</v>
      </c>
      <c r="AT531" s="133" t="s">
        <v>133</v>
      </c>
      <c r="AU531" s="133" t="s">
        <v>138</v>
      </c>
      <c r="AY531" s="15" t="s">
        <v>130</v>
      </c>
      <c r="BE531" s="134">
        <f>IF(N531="základní",J531,0)</f>
        <v>0</v>
      </c>
      <c r="BF531" s="134">
        <f>IF(N531="snížená",J531,0)</f>
        <v>0</v>
      </c>
      <c r="BG531" s="134">
        <f>IF(N531="zákl. přenesená",J531,0)</f>
        <v>0</v>
      </c>
      <c r="BH531" s="134">
        <f>IF(N531="sníž. přenesená",J531,0)</f>
        <v>0</v>
      </c>
      <c r="BI531" s="134">
        <f>IF(N531="nulová",J531,0)</f>
        <v>0</v>
      </c>
      <c r="BJ531" s="15" t="s">
        <v>139</v>
      </c>
      <c r="BK531" s="134">
        <f>ROUND(I531*H531,2)</f>
        <v>0</v>
      </c>
      <c r="BL531" s="15" t="s">
        <v>991</v>
      </c>
      <c r="BM531" s="133" t="s">
        <v>1014</v>
      </c>
    </row>
    <row r="532" spans="2:65" s="1" customFormat="1" ht="11.25">
      <c r="B532" s="30"/>
      <c r="D532" s="135" t="s">
        <v>141</v>
      </c>
      <c r="F532" s="136" t="s">
        <v>1012</v>
      </c>
      <c r="I532" s="137"/>
      <c r="L532" s="30"/>
      <c r="M532" s="138"/>
      <c r="T532" s="51"/>
      <c r="AT532" s="15" t="s">
        <v>141</v>
      </c>
      <c r="AU532" s="15" t="s">
        <v>138</v>
      </c>
    </row>
    <row r="533" spans="2:65" s="1" customFormat="1" ht="11.25">
      <c r="B533" s="30"/>
      <c r="D533" s="139" t="s">
        <v>143</v>
      </c>
      <c r="F533" s="140" t="s">
        <v>1015</v>
      </c>
      <c r="I533" s="137"/>
      <c r="L533" s="30"/>
      <c r="M533" s="138"/>
      <c r="T533" s="51"/>
      <c r="AT533" s="15" t="s">
        <v>143</v>
      </c>
      <c r="AU533" s="15" t="s">
        <v>138</v>
      </c>
    </row>
    <row r="534" spans="2:65" s="11" customFormat="1" ht="22.9" customHeight="1">
      <c r="B534" s="109"/>
      <c r="D534" s="110" t="s">
        <v>75</v>
      </c>
      <c r="E534" s="119" t="s">
        <v>1016</v>
      </c>
      <c r="F534" s="119" t="s">
        <v>1017</v>
      </c>
      <c r="I534" s="112"/>
      <c r="J534" s="120">
        <f>BK534</f>
        <v>0</v>
      </c>
      <c r="L534" s="109"/>
      <c r="M534" s="114"/>
      <c r="P534" s="115">
        <f>SUM(P535:P537)</f>
        <v>0</v>
      </c>
      <c r="R534" s="115">
        <f>SUM(R535:R537)</f>
        <v>0</v>
      </c>
      <c r="T534" s="116">
        <f>SUM(T535:T537)</f>
        <v>0</v>
      </c>
      <c r="AR534" s="110" t="s">
        <v>139</v>
      </c>
      <c r="AT534" s="117" t="s">
        <v>75</v>
      </c>
      <c r="AU534" s="117" t="s">
        <v>81</v>
      </c>
      <c r="AY534" s="110" t="s">
        <v>130</v>
      </c>
      <c r="BK534" s="118">
        <f>SUM(BK535:BK537)</f>
        <v>0</v>
      </c>
    </row>
    <row r="535" spans="2:65" s="1" customFormat="1" ht="16.5" customHeight="1">
      <c r="B535" s="30"/>
      <c r="C535" s="121" t="s">
        <v>1018</v>
      </c>
      <c r="D535" s="121" t="s">
        <v>133</v>
      </c>
      <c r="E535" s="122" t="s">
        <v>1019</v>
      </c>
      <c r="F535" s="123" t="s">
        <v>1020</v>
      </c>
      <c r="G535" s="124" t="s">
        <v>1013</v>
      </c>
      <c r="H535" s="125">
        <v>1</v>
      </c>
      <c r="I535" s="126"/>
      <c r="J535" s="127">
        <f>ROUND(I535*H535,2)</f>
        <v>0</v>
      </c>
      <c r="K535" s="128"/>
      <c r="L535" s="30"/>
      <c r="M535" s="129" t="s">
        <v>19</v>
      </c>
      <c r="N535" s="130" t="s">
        <v>50</v>
      </c>
      <c r="P535" s="131">
        <f>O535*H535</f>
        <v>0</v>
      </c>
      <c r="Q535" s="131">
        <v>0</v>
      </c>
      <c r="R535" s="131">
        <f>Q535*H535</f>
        <v>0</v>
      </c>
      <c r="S535" s="131">
        <v>0</v>
      </c>
      <c r="T535" s="132">
        <f>S535*H535</f>
        <v>0</v>
      </c>
      <c r="AR535" s="133" t="s">
        <v>991</v>
      </c>
      <c r="AT535" s="133" t="s">
        <v>133</v>
      </c>
      <c r="AU535" s="133" t="s">
        <v>138</v>
      </c>
      <c r="AY535" s="15" t="s">
        <v>130</v>
      </c>
      <c r="BE535" s="134">
        <f>IF(N535="základní",J535,0)</f>
        <v>0</v>
      </c>
      <c r="BF535" s="134">
        <f>IF(N535="snížená",J535,0)</f>
        <v>0</v>
      </c>
      <c r="BG535" s="134">
        <f>IF(N535="zákl. přenesená",J535,0)</f>
        <v>0</v>
      </c>
      <c r="BH535" s="134">
        <f>IF(N535="sníž. přenesená",J535,0)</f>
        <v>0</v>
      </c>
      <c r="BI535" s="134">
        <f>IF(N535="nulová",J535,0)</f>
        <v>0</v>
      </c>
      <c r="BJ535" s="15" t="s">
        <v>139</v>
      </c>
      <c r="BK535" s="134">
        <f>ROUND(I535*H535,2)</f>
        <v>0</v>
      </c>
      <c r="BL535" s="15" t="s">
        <v>991</v>
      </c>
      <c r="BM535" s="133" t="s">
        <v>1021</v>
      </c>
    </row>
    <row r="536" spans="2:65" s="1" customFormat="1" ht="11.25">
      <c r="B536" s="30"/>
      <c r="D536" s="135" t="s">
        <v>141</v>
      </c>
      <c r="F536" s="136" t="s">
        <v>1020</v>
      </c>
      <c r="I536" s="137"/>
      <c r="L536" s="30"/>
      <c r="M536" s="138"/>
      <c r="T536" s="51"/>
      <c r="AT536" s="15" t="s">
        <v>141</v>
      </c>
      <c r="AU536" s="15" t="s">
        <v>138</v>
      </c>
    </row>
    <row r="537" spans="2:65" s="1" customFormat="1" ht="11.25">
      <c r="B537" s="30"/>
      <c r="D537" s="139" t="s">
        <v>143</v>
      </c>
      <c r="F537" s="140" t="s">
        <v>1022</v>
      </c>
      <c r="I537" s="137"/>
      <c r="L537" s="30"/>
      <c r="M537" s="138"/>
      <c r="T537" s="51"/>
      <c r="AT537" s="15" t="s">
        <v>143</v>
      </c>
      <c r="AU537" s="15" t="s">
        <v>138</v>
      </c>
    </row>
    <row r="538" spans="2:65" s="11" customFormat="1" ht="22.9" customHeight="1">
      <c r="B538" s="109"/>
      <c r="D538" s="110" t="s">
        <v>75</v>
      </c>
      <c r="E538" s="119" t="s">
        <v>1023</v>
      </c>
      <c r="F538" s="119" t="s">
        <v>1024</v>
      </c>
      <c r="I538" s="112"/>
      <c r="J538" s="120">
        <f>BK538</f>
        <v>0</v>
      </c>
      <c r="L538" s="109"/>
      <c r="M538" s="114"/>
      <c r="P538" s="115">
        <f>SUM(P539:P541)</f>
        <v>0</v>
      </c>
      <c r="R538" s="115">
        <f>SUM(R539:R541)</f>
        <v>0</v>
      </c>
      <c r="T538" s="116">
        <f>SUM(T539:T541)</f>
        <v>0</v>
      </c>
      <c r="AR538" s="110" t="s">
        <v>139</v>
      </c>
      <c r="AT538" s="117" t="s">
        <v>75</v>
      </c>
      <c r="AU538" s="117" t="s">
        <v>81</v>
      </c>
      <c r="AY538" s="110" t="s">
        <v>130</v>
      </c>
      <c r="BK538" s="118">
        <f>SUM(BK539:BK541)</f>
        <v>0</v>
      </c>
    </row>
    <row r="539" spans="2:65" s="1" customFormat="1" ht="16.5" customHeight="1">
      <c r="B539" s="30"/>
      <c r="C539" s="121" t="s">
        <v>1025</v>
      </c>
      <c r="D539" s="121" t="s">
        <v>133</v>
      </c>
      <c r="E539" s="122" t="s">
        <v>1026</v>
      </c>
      <c r="F539" s="123" t="s">
        <v>1027</v>
      </c>
      <c r="G539" s="124" t="s">
        <v>1013</v>
      </c>
      <c r="H539" s="125">
        <v>1</v>
      </c>
      <c r="I539" s="126"/>
      <c r="J539" s="127">
        <f>ROUND(I539*H539,2)</f>
        <v>0</v>
      </c>
      <c r="K539" s="128"/>
      <c r="L539" s="30"/>
      <c r="M539" s="129" t="s">
        <v>19</v>
      </c>
      <c r="N539" s="130" t="s">
        <v>50</v>
      </c>
      <c r="P539" s="131">
        <f>O539*H539</f>
        <v>0</v>
      </c>
      <c r="Q539" s="131">
        <v>0</v>
      </c>
      <c r="R539" s="131">
        <f>Q539*H539</f>
        <v>0</v>
      </c>
      <c r="S539" s="131">
        <v>0</v>
      </c>
      <c r="T539" s="132">
        <f>S539*H539</f>
        <v>0</v>
      </c>
      <c r="AR539" s="133" t="s">
        <v>991</v>
      </c>
      <c r="AT539" s="133" t="s">
        <v>133</v>
      </c>
      <c r="AU539" s="133" t="s">
        <v>138</v>
      </c>
      <c r="AY539" s="15" t="s">
        <v>130</v>
      </c>
      <c r="BE539" s="134">
        <f>IF(N539="základní",J539,0)</f>
        <v>0</v>
      </c>
      <c r="BF539" s="134">
        <f>IF(N539="snížená",J539,0)</f>
        <v>0</v>
      </c>
      <c r="BG539" s="134">
        <f>IF(N539="zákl. přenesená",J539,0)</f>
        <v>0</v>
      </c>
      <c r="BH539" s="134">
        <f>IF(N539="sníž. přenesená",J539,0)</f>
        <v>0</v>
      </c>
      <c r="BI539" s="134">
        <f>IF(N539="nulová",J539,0)</f>
        <v>0</v>
      </c>
      <c r="BJ539" s="15" t="s">
        <v>139</v>
      </c>
      <c r="BK539" s="134">
        <f>ROUND(I539*H539,2)</f>
        <v>0</v>
      </c>
      <c r="BL539" s="15" t="s">
        <v>991</v>
      </c>
      <c r="BM539" s="133" t="s">
        <v>1028</v>
      </c>
    </row>
    <row r="540" spans="2:65" s="1" customFormat="1" ht="11.25">
      <c r="B540" s="30"/>
      <c r="D540" s="135" t="s">
        <v>141</v>
      </c>
      <c r="F540" s="136" t="s">
        <v>1027</v>
      </c>
      <c r="I540" s="137"/>
      <c r="L540" s="30"/>
      <c r="M540" s="138"/>
      <c r="T540" s="51"/>
      <c r="AT540" s="15" t="s">
        <v>141</v>
      </c>
      <c r="AU540" s="15" t="s">
        <v>138</v>
      </c>
    </row>
    <row r="541" spans="2:65" s="1" customFormat="1" ht="11.25">
      <c r="B541" s="30"/>
      <c r="D541" s="139" t="s">
        <v>143</v>
      </c>
      <c r="F541" s="140" t="s">
        <v>1029</v>
      </c>
      <c r="I541" s="137"/>
      <c r="L541" s="30"/>
      <c r="M541" s="138"/>
      <c r="T541" s="51"/>
      <c r="AT541" s="15" t="s">
        <v>143</v>
      </c>
      <c r="AU541" s="15" t="s">
        <v>138</v>
      </c>
    </row>
    <row r="542" spans="2:65" s="11" customFormat="1" ht="22.9" customHeight="1">
      <c r="B542" s="109"/>
      <c r="D542" s="110" t="s">
        <v>75</v>
      </c>
      <c r="E542" s="119" t="s">
        <v>1030</v>
      </c>
      <c r="F542" s="119" t="s">
        <v>1031</v>
      </c>
      <c r="I542" s="112"/>
      <c r="J542" s="120">
        <f>BK542</f>
        <v>0</v>
      </c>
      <c r="L542" s="109"/>
      <c r="M542" s="114"/>
      <c r="P542" s="115">
        <f>SUM(P543:P545)</f>
        <v>0</v>
      </c>
      <c r="R542" s="115">
        <f>SUM(R543:R545)</f>
        <v>0</v>
      </c>
      <c r="T542" s="116">
        <f>SUM(T543:T545)</f>
        <v>0</v>
      </c>
      <c r="AR542" s="110" t="s">
        <v>139</v>
      </c>
      <c r="AT542" s="117" t="s">
        <v>75</v>
      </c>
      <c r="AU542" s="117" t="s">
        <v>81</v>
      </c>
      <c r="AY542" s="110" t="s">
        <v>130</v>
      </c>
      <c r="BK542" s="118">
        <f>SUM(BK543:BK545)</f>
        <v>0</v>
      </c>
    </row>
    <row r="543" spans="2:65" s="1" customFormat="1" ht="16.5" customHeight="1">
      <c r="B543" s="30"/>
      <c r="C543" s="121" t="s">
        <v>1032</v>
      </c>
      <c r="D543" s="121" t="s">
        <v>133</v>
      </c>
      <c r="E543" s="122" t="s">
        <v>1033</v>
      </c>
      <c r="F543" s="123" t="s">
        <v>1034</v>
      </c>
      <c r="G543" s="124" t="s">
        <v>421</v>
      </c>
      <c r="H543" s="125">
        <v>1</v>
      </c>
      <c r="I543" s="126"/>
      <c r="J543" s="127">
        <f>ROUND(I543*H543,2)</f>
        <v>0</v>
      </c>
      <c r="K543" s="128"/>
      <c r="L543" s="30"/>
      <c r="M543" s="129" t="s">
        <v>19</v>
      </c>
      <c r="N543" s="130" t="s">
        <v>50</v>
      </c>
      <c r="P543" s="131">
        <f>O543*H543</f>
        <v>0</v>
      </c>
      <c r="Q543" s="131">
        <v>0</v>
      </c>
      <c r="R543" s="131">
        <f>Q543*H543</f>
        <v>0</v>
      </c>
      <c r="S543" s="131">
        <v>0</v>
      </c>
      <c r="T543" s="132">
        <f>S543*H543</f>
        <v>0</v>
      </c>
      <c r="AR543" s="133" t="s">
        <v>991</v>
      </c>
      <c r="AT543" s="133" t="s">
        <v>133</v>
      </c>
      <c r="AU543" s="133" t="s">
        <v>138</v>
      </c>
      <c r="AY543" s="15" t="s">
        <v>130</v>
      </c>
      <c r="BE543" s="134">
        <f>IF(N543="základní",J543,0)</f>
        <v>0</v>
      </c>
      <c r="BF543" s="134">
        <f>IF(N543="snížená",J543,0)</f>
        <v>0</v>
      </c>
      <c r="BG543" s="134">
        <f>IF(N543="zákl. přenesená",J543,0)</f>
        <v>0</v>
      </c>
      <c r="BH543" s="134">
        <f>IF(N543="sníž. přenesená",J543,0)</f>
        <v>0</v>
      </c>
      <c r="BI543" s="134">
        <f>IF(N543="nulová",J543,0)</f>
        <v>0</v>
      </c>
      <c r="BJ543" s="15" t="s">
        <v>139</v>
      </c>
      <c r="BK543" s="134">
        <f>ROUND(I543*H543,2)</f>
        <v>0</v>
      </c>
      <c r="BL543" s="15" t="s">
        <v>991</v>
      </c>
      <c r="BM543" s="133" t="s">
        <v>1035</v>
      </c>
    </row>
    <row r="544" spans="2:65" s="1" customFormat="1" ht="11.25">
      <c r="B544" s="30"/>
      <c r="D544" s="135" t="s">
        <v>141</v>
      </c>
      <c r="F544" s="136" t="s">
        <v>1034</v>
      </c>
      <c r="I544" s="137"/>
      <c r="L544" s="30"/>
      <c r="M544" s="138"/>
      <c r="T544" s="51"/>
      <c r="AT544" s="15" t="s">
        <v>141</v>
      </c>
      <c r="AU544" s="15" t="s">
        <v>138</v>
      </c>
    </row>
    <row r="545" spans="2:47" s="1" customFormat="1" ht="11.25">
      <c r="B545" s="30"/>
      <c r="D545" s="139" t="s">
        <v>143</v>
      </c>
      <c r="F545" s="140" t="s">
        <v>1036</v>
      </c>
      <c r="I545" s="137"/>
      <c r="L545" s="30"/>
      <c r="M545" s="166"/>
      <c r="N545" s="167"/>
      <c r="O545" s="167"/>
      <c r="P545" s="167"/>
      <c r="Q545" s="167"/>
      <c r="R545" s="167"/>
      <c r="S545" s="167"/>
      <c r="T545" s="168"/>
      <c r="AT545" s="15" t="s">
        <v>143</v>
      </c>
      <c r="AU545" s="15" t="s">
        <v>138</v>
      </c>
    </row>
    <row r="546" spans="2:47" s="1" customFormat="1" ht="6.95" customHeight="1">
      <c r="B546" s="40"/>
      <c r="C546" s="41"/>
      <c r="D546" s="41"/>
      <c r="E546" s="41"/>
      <c r="F546" s="41"/>
      <c r="G546" s="41"/>
      <c r="H546" s="41"/>
      <c r="I546" s="41"/>
      <c r="J546" s="41"/>
      <c r="K546" s="41"/>
      <c r="L546" s="30"/>
    </row>
  </sheetData>
  <sheetProtection algorithmName="SHA-512" hashValue="ij1LCLNhvl8mOU1DsSYyRXE146721p2ZjGFMxWxqbH4O4xtrueCPkq++8NhJflnMh6+t/fgqmT5jISKGU+gArw==" saltValue="u0e+mPyVUOt2JrThOd6qcv4Qx8Sj1Bq6ou044VkO7MZOlYcsJD18Og137NRYUGcyalLKESh+NoR1Y0RhvRgJvA==" spinCount="100000" sheet="1" objects="1" scenarios="1" formatColumns="0" formatRows="0" autoFilter="0"/>
  <autoFilter ref="C99:K545" xr:uid="{00000000-0009-0000-0000-000001000000}"/>
  <mergeCells count="6">
    <mergeCell ref="L2:V2"/>
    <mergeCell ref="E7:H7"/>
    <mergeCell ref="E16:H16"/>
    <mergeCell ref="E25:H25"/>
    <mergeCell ref="E46:H46"/>
    <mergeCell ref="E92:H92"/>
  </mergeCells>
  <hyperlinks>
    <hyperlink ref="F105" r:id="rId1" xr:uid="{00000000-0004-0000-0100-000000000000}"/>
    <hyperlink ref="F108" r:id="rId2" xr:uid="{00000000-0004-0000-0100-000001000000}"/>
    <hyperlink ref="F113" r:id="rId3" xr:uid="{00000000-0004-0000-0100-000002000000}"/>
    <hyperlink ref="F116" r:id="rId4" xr:uid="{00000000-0004-0000-0100-000003000000}"/>
    <hyperlink ref="F119" r:id="rId5" xr:uid="{00000000-0004-0000-0100-000004000000}"/>
    <hyperlink ref="F125" r:id="rId6" xr:uid="{00000000-0004-0000-0100-000005000000}"/>
    <hyperlink ref="F128" r:id="rId7" xr:uid="{00000000-0004-0000-0100-000006000000}"/>
    <hyperlink ref="F131" r:id="rId8" xr:uid="{00000000-0004-0000-0100-000007000000}"/>
    <hyperlink ref="F134" r:id="rId9" xr:uid="{00000000-0004-0000-0100-000008000000}"/>
    <hyperlink ref="F155" r:id="rId10" xr:uid="{00000000-0004-0000-0100-000009000000}"/>
    <hyperlink ref="F162" r:id="rId11" xr:uid="{00000000-0004-0000-0100-00000A000000}"/>
    <hyperlink ref="F165" r:id="rId12" xr:uid="{00000000-0004-0000-0100-00000B000000}"/>
    <hyperlink ref="F168" r:id="rId13" xr:uid="{00000000-0004-0000-0100-00000C000000}"/>
    <hyperlink ref="F171" r:id="rId14" xr:uid="{00000000-0004-0000-0100-00000D000000}"/>
    <hyperlink ref="F174" r:id="rId15" xr:uid="{00000000-0004-0000-0100-00000E000000}"/>
    <hyperlink ref="F177" r:id="rId16" xr:uid="{00000000-0004-0000-0100-00000F000000}"/>
    <hyperlink ref="F180" r:id="rId17" xr:uid="{00000000-0004-0000-0100-000010000000}"/>
    <hyperlink ref="F183" r:id="rId18" xr:uid="{00000000-0004-0000-0100-000011000000}"/>
    <hyperlink ref="F186" r:id="rId19" xr:uid="{00000000-0004-0000-0100-000012000000}"/>
    <hyperlink ref="F189" r:id="rId20" xr:uid="{00000000-0004-0000-0100-000013000000}"/>
    <hyperlink ref="F192" r:id="rId21" xr:uid="{00000000-0004-0000-0100-000014000000}"/>
    <hyperlink ref="F220" r:id="rId22" xr:uid="{00000000-0004-0000-0100-000015000000}"/>
    <hyperlink ref="F223" r:id="rId23" xr:uid="{00000000-0004-0000-0100-000016000000}"/>
    <hyperlink ref="F227" r:id="rId24" xr:uid="{00000000-0004-0000-0100-000017000000}"/>
    <hyperlink ref="F230" r:id="rId25" xr:uid="{00000000-0004-0000-0100-000018000000}"/>
    <hyperlink ref="F240" r:id="rId26" xr:uid="{00000000-0004-0000-0100-000019000000}"/>
    <hyperlink ref="F243" r:id="rId27" xr:uid="{00000000-0004-0000-0100-00001A000000}"/>
    <hyperlink ref="F246" r:id="rId28" xr:uid="{00000000-0004-0000-0100-00001B000000}"/>
    <hyperlink ref="F249" r:id="rId29" xr:uid="{00000000-0004-0000-0100-00001C000000}"/>
    <hyperlink ref="F252" r:id="rId30" xr:uid="{00000000-0004-0000-0100-00001D000000}"/>
    <hyperlink ref="F255" r:id="rId31" xr:uid="{00000000-0004-0000-0100-00001E000000}"/>
    <hyperlink ref="F258" r:id="rId32" xr:uid="{00000000-0004-0000-0100-00001F000000}"/>
    <hyperlink ref="F261" r:id="rId33" xr:uid="{00000000-0004-0000-0100-000020000000}"/>
    <hyperlink ref="F264" r:id="rId34" xr:uid="{00000000-0004-0000-0100-000021000000}"/>
    <hyperlink ref="F296" r:id="rId35" xr:uid="{00000000-0004-0000-0100-000022000000}"/>
    <hyperlink ref="F299" r:id="rId36" xr:uid="{00000000-0004-0000-0100-000023000000}"/>
    <hyperlink ref="F302" r:id="rId37" xr:uid="{00000000-0004-0000-0100-000024000000}"/>
    <hyperlink ref="F305" r:id="rId38" xr:uid="{00000000-0004-0000-0100-000025000000}"/>
    <hyperlink ref="F308" r:id="rId39" xr:uid="{00000000-0004-0000-0100-000026000000}"/>
    <hyperlink ref="F311" r:id="rId40" xr:uid="{00000000-0004-0000-0100-000027000000}"/>
    <hyperlink ref="F314" r:id="rId41" xr:uid="{00000000-0004-0000-0100-000028000000}"/>
    <hyperlink ref="F317" r:id="rId42" xr:uid="{00000000-0004-0000-0100-000029000000}"/>
    <hyperlink ref="F320" r:id="rId43" xr:uid="{00000000-0004-0000-0100-00002A000000}"/>
    <hyperlink ref="F323" r:id="rId44" xr:uid="{00000000-0004-0000-0100-00002B000000}"/>
    <hyperlink ref="F326" r:id="rId45" xr:uid="{00000000-0004-0000-0100-00002C000000}"/>
    <hyperlink ref="F354" r:id="rId46" xr:uid="{00000000-0004-0000-0100-00002D000000}"/>
    <hyperlink ref="F357" r:id="rId47" xr:uid="{00000000-0004-0000-0100-00002E000000}"/>
    <hyperlink ref="F360" r:id="rId48" xr:uid="{00000000-0004-0000-0100-00002F000000}"/>
    <hyperlink ref="F363" r:id="rId49" xr:uid="{00000000-0004-0000-0100-000030000000}"/>
    <hyperlink ref="F366" r:id="rId50" xr:uid="{00000000-0004-0000-0100-000031000000}"/>
    <hyperlink ref="F369" r:id="rId51" xr:uid="{00000000-0004-0000-0100-000032000000}"/>
    <hyperlink ref="F379" r:id="rId52" xr:uid="{00000000-0004-0000-0100-000033000000}"/>
    <hyperlink ref="F382" r:id="rId53" xr:uid="{00000000-0004-0000-0100-000034000000}"/>
    <hyperlink ref="F388" r:id="rId54" xr:uid="{00000000-0004-0000-0100-000035000000}"/>
    <hyperlink ref="F393" r:id="rId55" xr:uid="{00000000-0004-0000-0100-000036000000}"/>
    <hyperlink ref="F399" r:id="rId56" xr:uid="{00000000-0004-0000-0100-000037000000}"/>
    <hyperlink ref="F402" r:id="rId57" xr:uid="{00000000-0004-0000-0100-000038000000}"/>
    <hyperlink ref="F405" r:id="rId58" xr:uid="{00000000-0004-0000-0100-000039000000}"/>
    <hyperlink ref="F408" r:id="rId59" xr:uid="{00000000-0004-0000-0100-00003A000000}"/>
    <hyperlink ref="F411" r:id="rId60" xr:uid="{00000000-0004-0000-0100-00003B000000}"/>
    <hyperlink ref="F414" r:id="rId61" xr:uid="{00000000-0004-0000-0100-00003C000000}"/>
    <hyperlink ref="F424" r:id="rId62" xr:uid="{00000000-0004-0000-0100-00003D000000}"/>
    <hyperlink ref="F427" r:id="rId63" xr:uid="{00000000-0004-0000-0100-00003E000000}"/>
    <hyperlink ref="F430" r:id="rId64" xr:uid="{00000000-0004-0000-0100-00003F000000}"/>
    <hyperlink ref="F433" r:id="rId65" xr:uid="{00000000-0004-0000-0100-000040000000}"/>
    <hyperlink ref="F436" r:id="rId66" xr:uid="{00000000-0004-0000-0100-000041000000}"/>
    <hyperlink ref="F439" r:id="rId67" xr:uid="{00000000-0004-0000-0100-000042000000}"/>
    <hyperlink ref="F442" r:id="rId68" xr:uid="{00000000-0004-0000-0100-000043000000}"/>
    <hyperlink ref="F445" r:id="rId69" xr:uid="{00000000-0004-0000-0100-000044000000}"/>
    <hyperlink ref="F448" r:id="rId70" xr:uid="{00000000-0004-0000-0100-000045000000}"/>
    <hyperlink ref="F451" r:id="rId71" xr:uid="{00000000-0004-0000-0100-000046000000}"/>
    <hyperlink ref="F454" r:id="rId72" xr:uid="{00000000-0004-0000-0100-000047000000}"/>
    <hyperlink ref="F457" r:id="rId73" xr:uid="{00000000-0004-0000-0100-000048000000}"/>
    <hyperlink ref="F460" r:id="rId74" xr:uid="{00000000-0004-0000-0100-000049000000}"/>
    <hyperlink ref="F470" r:id="rId75" xr:uid="{00000000-0004-0000-0100-00004A000000}"/>
    <hyperlink ref="F473" r:id="rId76" xr:uid="{00000000-0004-0000-0100-00004B000000}"/>
    <hyperlink ref="F476" r:id="rId77" xr:uid="{00000000-0004-0000-0100-00004C000000}"/>
    <hyperlink ref="F479" r:id="rId78" xr:uid="{00000000-0004-0000-0100-00004D000000}"/>
    <hyperlink ref="F482" r:id="rId79" xr:uid="{00000000-0004-0000-0100-00004E000000}"/>
    <hyperlink ref="F485" r:id="rId80" xr:uid="{00000000-0004-0000-0100-00004F000000}"/>
    <hyperlink ref="F488" r:id="rId81" xr:uid="{00000000-0004-0000-0100-000050000000}"/>
    <hyperlink ref="F491" r:id="rId82" xr:uid="{00000000-0004-0000-0100-000051000000}"/>
    <hyperlink ref="F494" r:id="rId83" xr:uid="{00000000-0004-0000-0100-000052000000}"/>
    <hyperlink ref="F502" r:id="rId84" xr:uid="{00000000-0004-0000-0100-000053000000}"/>
    <hyperlink ref="F505" r:id="rId85" xr:uid="{00000000-0004-0000-0100-000054000000}"/>
    <hyperlink ref="F510" r:id="rId86" xr:uid="{00000000-0004-0000-0100-000055000000}"/>
    <hyperlink ref="F513" r:id="rId87" xr:uid="{00000000-0004-0000-0100-000056000000}"/>
    <hyperlink ref="F517" r:id="rId88" xr:uid="{00000000-0004-0000-0100-000057000000}"/>
    <hyperlink ref="F522" r:id="rId89" xr:uid="{00000000-0004-0000-0100-000058000000}"/>
    <hyperlink ref="F526" r:id="rId90" xr:uid="{00000000-0004-0000-0100-000059000000}"/>
    <hyperlink ref="F529" r:id="rId91" xr:uid="{00000000-0004-0000-0100-00005A000000}"/>
    <hyperlink ref="F533" r:id="rId92" xr:uid="{00000000-0004-0000-0100-00005B000000}"/>
    <hyperlink ref="F537" r:id="rId93" xr:uid="{00000000-0004-0000-0100-00005C000000}"/>
    <hyperlink ref="F541" r:id="rId94" xr:uid="{00000000-0004-0000-0100-00005D000000}"/>
    <hyperlink ref="F545" r:id="rId95" xr:uid="{00000000-0004-0000-0100-00005E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2023_01_LUS713 - oprava b...</vt:lpstr>
      <vt:lpstr>'2023_01_LUS713 - oprava b...'!Názvy_tisku</vt:lpstr>
      <vt:lpstr>'Rekapitulace stavby'!Názvy_tisku</vt:lpstr>
      <vt:lpstr>'2023_01_LUS713 - oprava b...'!Oblast_tisku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LUKAS\Luky</dc:creator>
  <cp:lastModifiedBy>Lukáš Vebr</cp:lastModifiedBy>
  <dcterms:created xsi:type="dcterms:W3CDTF">2024-01-22T14:27:35Z</dcterms:created>
  <dcterms:modified xsi:type="dcterms:W3CDTF">2024-01-22T14:28:12Z</dcterms:modified>
</cp:coreProperties>
</file>