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2210"/>
  </bookViews>
  <sheets>
    <sheet name="Rekapitulace stavby" sheetId="1" r:id="rId1"/>
    <sheet name="7-2021a - rozvod plynu, ÚT" sheetId="2" r:id="rId2"/>
    <sheet name="7-2021b - vodovod, kanali..." sheetId="3" r:id="rId3"/>
    <sheet name="7-2021c - stavební úpravy" sheetId="4" r:id="rId4"/>
    <sheet name="7-2021d - ostatní a vedle..." sheetId="5" r:id="rId5"/>
    <sheet name="7-2021e - Silnoproudé roz..." sheetId="6" r:id="rId6"/>
  </sheets>
  <definedNames>
    <definedName name="_xlnm.Print_Titles" localSheetId="1">'7-2021a - rozvod plynu, ÚT'!$122:$122</definedName>
    <definedName name="_xlnm.Print_Titles" localSheetId="2">'7-2021b - vodovod, kanali...'!$123:$123</definedName>
    <definedName name="_xlnm.Print_Titles" localSheetId="3">'7-2021c - stavební úpravy'!$125:$125</definedName>
    <definedName name="_xlnm.Print_Titles" localSheetId="4">'7-2021d - ostatní a vedle...'!$116:$116</definedName>
    <definedName name="_xlnm.Print_Titles" localSheetId="5">'7-2021e - Silnoproudé roz...'!$116:$116</definedName>
    <definedName name="_xlnm.Print_Titles" localSheetId="0">'Rekapitulace stavby'!$85:$85</definedName>
    <definedName name="_xlnm.Print_Area" localSheetId="1">'7-2021a - rozvod plynu, ÚT'!$C$4:$Q$70,'7-2021a - rozvod plynu, ÚT'!$C$76:$Q$106,'7-2021a - rozvod plynu, ÚT'!$C$112:$Q$272</definedName>
    <definedName name="_xlnm.Print_Area" localSheetId="2">'7-2021b - vodovod, kanali...'!$C$4:$Q$70,'7-2021b - vodovod, kanali...'!$C$76:$Q$107,'7-2021b - vodovod, kanali...'!$C$113:$Q$198</definedName>
    <definedName name="_xlnm.Print_Area" localSheetId="3">'7-2021c - stavební úpravy'!$C$4:$Q$70,'7-2021c - stavební úpravy'!$C$76:$Q$109,'7-2021c - stavební úpravy'!$C$115:$Q$196</definedName>
    <definedName name="_xlnm.Print_Area" localSheetId="4">'7-2021d - ostatní a vedle...'!$C$4:$Q$70,'7-2021d - ostatní a vedle...'!$C$76:$Q$100,'7-2021d - ostatní a vedle...'!$C$106:$Q$131</definedName>
    <definedName name="_xlnm.Print_Area" localSheetId="5">'7-2021e - Silnoproudé roz...'!$C$4:$Q$70,'7-2021e - Silnoproudé roz...'!$C$76:$Q$100,'7-2021e - Silnoproudé roz...'!$C$106:$Q$175</definedName>
    <definedName name="_xlnm.Print_Area" localSheetId="0">'Rekapitulace stavby'!$C$4:$AP$70,'Rekapitulace stavby'!$C$76:$AP$100</definedName>
  </definedNames>
  <calcPr calcId="125725"/>
</workbook>
</file>

<file path=xl/calcChain.xml><?xml version="1.0" encoding="utf-8"?>
<calcChain xmlns="http://schemas.openxmlformats.org/spreadsheetml/2006/main">
  <c r="N175" i="6"/>
  <c r="AY92" i="1"/>
  <c r="AX92"/>
  <c r="BI173" i="6"/>
  <c r="BH173"/>
  <c r="BG173"/>
  <c r="BF173"/>
  <c r="AA173"/>
  <c r="Y173"/>
  <c r="W173"/>
  <c r="BK173"/>
  <c r="N173"/>
  <c r="BE173" s="1"/>
  <c r="BI171"/>
  <c r="BH171"/>
  <c r="BG171"/>
  <c r="BF171"/>
  <c r="AA171"/>
  <c r="AA170"/>
  <c r="Y171"/>
  <c r="Y170"/>
  <c r="W171"/>
  <c r="W170"/>
  <c r="BK171"/>
  <c r="BK170"/>
  <c r="N170" s="1"/>
  <c r="N90" s="1"/>
  <c r="N171"/>
  <c r="BE171"/>
  <c r="BI168"/>
  <c r="BH168"/>
  <c r="BG168"/>
  <c r="BF168"/>
  <c r="AA168"/>
  <c r="Y168"/>
  <c r="W168"/>
  <c r="BK168"/>
  <c r="N168"/>
  <c r="BE168" s="1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AA158"/>
  <c r="Y159"/>
  <c r="Y158"/>
  <c r="W159"/>
  <c r="W158"/>
  <c r="BK159"/>
  <c r="BK158"/>
  <c r="N158" s="1"/>
  <c r="N89" s="1"/>
  <c r="N159"/>
  <c r="BE159" s="1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0"/>
  <c r="BH120"/>
  <c r="BG120"/>
  <c r="BF120"/>
  <c r="AA120"/>
  <c r="Y120"/>
  <c r="W120"/>
  <c r="BK120"/>
  <c r="N120"/>
  <c r="BE120"/>
  <c r="BI119"/>
  <c r="BH119"/>
  <c r="BG119"/>
  <c r="BF119"/>
  <c r="AA119"/>
  <c r="Y119"/>
  <c r="W119"/>
  <c r="BK119"/>
  <c r="N119"/>
  <c r="BE119"/>
  <c r="BI118"/>
  <c r="BH118"/>
  <c r="BG118"/>
  <c r="BF118"/>
  <c r="AA118"/>
  <c r="AA117"/>
  <c r="Y118"/>
  <c r="Y117"/>
  <c r="W118"/>
  <c r="W117"/>
  <c r="AU92" i="1" s="1"/>
  <c r="BK118" i="6"/>
  <c r="BK117" s="1"/>
  <c r="N117" s="1"/>
  <c r="N88" s="1"/>
  <c r="N118"/>
  <c r="BE118" s="1"/>
  <c r="M114"/>
  <c r="M113"/>
  <c r="F113"/>
  <c r="F111"/>
  <c r="F109"/>
  <c r="BI98"/>
  <c r="BH98"/>
  <c r="BG98"/>
  <c r="BF98"/>
  <c r="BI97"/>
  <c r="BH97"/>
  <c r="BG97"/>
  <c r="BF97"/>
  <c r="BI96"/>
  <c r="BH96"/>
  <c r="BG96"/>
  <c r="BF96"/>
  <c r="BI95"/>
  <c r="BH95"/>
  <c r="BG95"/>
  <c r="BF95"/>
  <c r="BI94"/>
  <c r="BH94"/>
  <c r="BG94"/>
  <c r="BF94"/>
  <c r="BI93"/>
  <c r="H36"/>
  <c r="BD92" i="1" s="1"/>
  <c r="BH93" i="6"/>
  <c r="H35" s="1"/>
  <c r="BC92" i="1" s="1"/>
  <c r="BG93" i="6"/>
  <c r="H34"/>
  <c r="BB92" i="1" s="1"/>
  <c r="BF93" i="6"/>
  <c r="H33" s="1"/>
  <c r="BA92" i="1" s="1"/>
  <c r="M84" i="6"/>
  <c r="M83"/>
  <c r="F83"/>
  <c r="F81"/>
  <c r="F79"/>
  <c r="O15"/>
  <c r="E15"/>
  <c r="F84" s="1"/>
  <c r="O14"/>
  <c r="O9"/>
  <c r="M81" s="1"/>
  <c r="M111"/>
  <c r="F6"/>
  <c r="F78" s="1"/>
  <c r="N131" i="5"/>
  <c r="AY91" i="1"/>
  <c r="AX91"/>
  <c r="BI129" i="5"/>
  <c r="BH129"/>
  <c r="BG129"/>
  <c r="BF129"/>
  <c r="AA129"/>
  <c r="Y129"/>
  <c r="W129"/>
  <c r="BK129"/>
  <c r="N129"/>
  <c r="BE129" s="1"/>
  <c r="BI127"/>
  <c r="BH127"/>
  <c r="BG127"/>
  <c r="BF127"/>
  <c r="AA127"/>
  <c r="Y127"/>
  <c r="W127"/>
  <c r="BK127"/>
  <c r="N127"/>
  <c r="BE127" s="1"/>
  <c r="BI125"/>
  <c r="BH125"/>
  <c r="BG125"/>
  <c r="BF125"/>
  <c r="AA125"/>
  <c r="Y125"/>
  <c r="W125"/>
  <c r="BK125"/>
  <c r="N125"/>
  <c r="BE125" s="1"/>
  <c r="BI123"/>
  <c r="BH123"/>
  <c r="BG123"/>
  <c r="BF123"/>
  <c r="AA123"/>
  <c r="Y123"/>
  <c r="W123"/>
  <c r="BK123"/>
  <c r="N123"/>
  <c r="BE123" s="1"/>
  <c r="BI122"/>
  <c r="BH122"/>
  <c r="BG122"/>
  <c r="BF122"/>
  <c r="AA122"/>
  <c r="Y122"/>
  <c r="W122"/>
  <c r="BK122"/>
  <c r="N122"/>
  <c r="BE122" s="1"/>
  <c r="BI121"/>
  <c r="BH121"/>
  <c r="BG121"/>
  <c r="BF121"/>
  <c r="AA121"/>
  <c r="AA120" s="1"/>
  <c r="Y121"/>
  <c r="Y120" s="1"/>
  <c r="Y118" s="1"/>
  <c r="Y117" s="1"/>
  <c r="W121"/>
  <c r="W120" s="1"/>
  <c r="BK121"/>
  <c r="BK120" s="1"/>
  <c r="N120" s="1"/>
  <c r="N90" s="1"/>
  <c r="N121"/>
  <c r="BE121"/>
  <c r="BI119"/>
  <c r="BH119"/>
  <c r="BG119"/>
  <c r="BF119"/>
  <c r="AA119"/>
  <c r="AA118" s="1"/>
  <c r="AA117" s="1"/>
  <c r="Y119"/>
  <c r="W119"/>
  <c r="W118" s="1"/>
  <c r="W117" s="1"/>
  <c r="AU91" i="1" s="1"/>
  <c r="BK119" i="5"/>
  <c r="BK118" s="1"/>
  <c r="N119"/>
  <c r="BE119" s="1"/>
  <c r="M114"/>
  <c r="M113"/>
  <c r="F113"/>
  <c r="F111"/>
  <c r="F109"/>
  <c r="BI98"/>
  <c r="BH98"/>
  <c r="BG98"/>
  <c r="BF98"/>
  <c r="BI97"/>
  <c r="BH97"/>
  <c r="BG97"/>
  <c r="BF97"/>
  <c r="BI96"/>
  <c r="BH96"/>
  <c r="BG96"/>
  <c r="BF96"/>
  <c r="BI95"/>
  <c r="BH95"/>
  <c r="BG95"/>
  <c r="BF95"/>
  <c r="BI94"/>
  <c r="BH94"/>
  <c r="BG94"/>
  <c r="BF94"/>
  <c r="BI93"/>
  <c r="H36" s="1"/>
  <c r="BD91" i="1" s="1"/>
  <c r="BH93" i="5"/>
  <c r="H35"/>
  <c r="BC91" i="1" s="1"/>
  <c r="BG93" i="5"/>
  <c r="H34" s="1"/>
  <c r="BB91" i="1" s="1"/>
  <c r="BF93" i="5"/>
  <c r="M33"/>
  <c r="AW91" i="1" s="1"/>
  <c r="H33" i="5"/>
  <c r="BA91" i="1" s="1"/>
  <c r="M84" i="5"/>
  <c r="M83"/>
  <c r="F83"/>
  <c r="F81"/>
  <c r="F79"/>
  <c r="O15"/>
  <c r="E15"/>
  <c r="F84" s="1"/>
  <c r="O14"/>
  <c r="O9"/>
  <c r="M81" s="1"/>
  <c r="F6"/>
  <c r="F78" s="1"/>
  <c r="F108"/>
  <c r="N196" i="4"/>
  <c r="AY90" i="1"/>
  <c r="AX90"/>
  <c r="BI194" i="4"/>
  <c r="BH194"/>
  <c r="BG194"/>
  <c r="BF194"/>
  <c r="AA194"/>
  <c r="Y194"/>
  <c r="W194"/>
  <c r="BK194"/>
  <c r="N194"/>
  <c r="BE194"/>
  <c r="BI192"/>
  <c r="BH192"/>
  <c r="BG192"/>
  <c r="BF192"/>
  <c r="AA192"/>
  <c r="Y192"/>
  <c r="W192"/>
  <c r="BK192"/>
  <c r="N192"/>
  <c r="BE192"/>
  <c r="BI190"/>
  <c r="BH190"/>
  <c r="BG190"/>
  <c r="BF190"/>
  <c r="AA190"/>
  <c r="Y190"/>
  <c r="W190"/>
  <c r="BK190"/>
  <c r="N190"/>
  <c r="BE190"/>
  <c r="BI189"/>
  <c r="BH189"/>
  <c r="BG189"/>
  <c r="BF189"/>
  <c r="AA189"/>
  <c r="AA188"/>
  <c r="Y189"/>
  <c r="Y188"/>
  <c r="W189"/>
  <c r="W188"/>
  <c r="BK189"/>
  <c r="BK188"/>
  <c r="N188" s="1"/>
  <c r="N99" s="1"/>
  <c r="N189"/>
  <c r="BE189" s="1"/>
  <c r="BI187"/>
  <c r="BH187"/>
  <c r="BG187"/>
  <c r="BF187"/>
  <c r="AA187"/>
  <c r="Y187"/>
  <c r="W187"/>
  <c r="BK187"/>
  <c r="N187"/>
  <c r="BE187"/>
  <c r="BI185"/>
  <c r="BH185"/>
  <c r="BG185"/>
  <c r="BF185"/>
  <c r="AA185"/>
  <c r="Y185"/>
  <c r="W185"/>
  <c r="BK185"/>
  <c r="N185"/>
  <c r="BE185"/>
  <c r="BI183"/>
  <c r="BH183"/>
  <c r="BG183"/>
  <c r="BF183"/>
  <c r="AA183"/>
  <c r="Y183"/>
  <c r="W183"/>
  <c r="BK183"/>
  <c r="N183"/>
  <c r="BE183"/>
  <c r="BI182"/>
  <c r="BH182"/>
  <c r="BG182"/>
  <c r="BF182"/>
  <c r="AA182"/>
  <c r="Y182"/>
  <c r="W182"/>
  <c r="BK182"/>
  <c r="N182"/>
  <c r="BE182"/>
  <c r="BI176"/>
  <c r="BH176"/>
  <c r="BG176"/>
  <c r="BF176"/>
  <c r="AA176"/>
  <c r="Y176"/>
  <c r="W176"/>
  <c r="BK176"/>
  <c r="N176"/>
  <c r="BE176"/>
  <c r="BI174"/>
  <c r="BH174"/>
  <c r="BG174"/>
  <c r="BF174"/>
  <c r="AA174"/>
  <c r="Y174"/>
  <c r="W174"/>
  <c r="BK174"/>
  <c r="N174"/>
  <c r="BE174"/>
  <c r="BI168"/>
  <c r="BH168"/>
  <c r="BG168"/>
  <c r="BF168"/>
  <c r="AA168"/>
  <c r="Y168"/>
  <c r="W168"/>
  <c r="BK168"/>
  <c r="N168"/>
  <c r="BE168"/>
  <c r="BI162"/>
  <c r="BH162"/>
  <c r="BG162"/>
  <c r="BF162"/>
  <c r="AA162"/>
  <c r="Y162"/>
  <c r="W162"/>
  <c r="BK162"/>
  <c r="N162"/>
  <c r="BE162"/>
  <c r="BI160"/>
  <c r="BH160"/>
  <c r="BG160"/>
  <c r="BF160"/>
  <c r="AA160"/>
  <c r="AA159"/>
  <c r="Y160"/>
  <c r="Y159"/>
  <c r="W160"/>
  <c r="W159"/>
  <c r="BK160"/>
  <c r="BK159"/>
  <c r="N159" s="1"/>
  <c r="N98" s="1"/>
  <c r="N160"/>
  <c r="BE160" s="1"/>
  <c r="BI157"/>
  <c r="BH157"/>
  <c r="BG157"/>
  <c r="BF157"/>
  <c r="AA157"/>
  <c r="AA156"/>
  <c r="AA155" s="1"/>
  <c r="Y157"/>
  <c r="Y156" s="1"/>
  <c r="Y155" s="1"/>
  <c r="W157"/>
  <c r="W156"/>
  <c r="W155" s="1"/>
  <c r="BK157"/>
  <c r="BK156" s="1"/>
  <c r="N157"/>
  <c r="BE157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BK150" s="1"/>
  <c r="N150" s="1"/>
  <c r="N95" s="1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AA150"/>
  <c r="Y151"/>
  <c r="Y150"/>
  <c r="W151"/>
  <c r="W150"/>
  <c r="BK151"/>
  <c r="N151"/>
  <c r="BE151" s="1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Y144" s="1"/>
  <c r="W147"/>
  <c r="BK147"/>
  <c r="N147"/>
  <c r="BE147"/>
  <c r="BI146"/>
  <c r="BH146"/>
  <c r="BG146"/>
  <c r="BF146"/>
  <c r="AA146"/>
  <c r="Y146"/>
  <c r="W146"/>
  <c r="BK146"/>
  <c r="BK144" s="1"/>
  <c r="N144" s="1"/>
  <c r="N94" s="1"/>
  <c r="N146"/>
  <c r="BE146"/>
  <c r="BI145"/>
  <c r="BH145"/>
  <c r="BG145"/>
  <c r="BF145"/>
  <c r="AA145"/>
  <c r="AA144"/>
  <c r="Y145"/>
  <c r="W145"/>
  <c r="W144"/>
  <c r="BK145"/>
  <c r="N145"/>
  <c r="BE145" s="1"/>
  <c r="BI140"/>
  <c r="BH140"/>
  <c r="BG140"/>
  <c r="BF140"/>
  <c r="AA140"/>
  <c r="Y140"/>
  <c r="W140"/>
  <c r="BK140"/>
  <c r="N140"/>
  <c r="BE140"/>
  <c r="BI139"/>
  <c r="BH139"/>
  <c r="BG139"/>
  <c r="BF139"/>
  <c r="AA139"/>
  <c r="AA138"/>
  <c r="Y139"/>
  <c r="Y138"/>
  <c r="W139"/>
  <c r="W138"/>
  <c r="BK139"/>
  <c r="BK138"/>
  <c r="N138" s="1"/>
  <c r="N93" s="1"/>
  <c r="N139"/>
  <c r="BE139" s="1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AA134"/>
  <c r="Y135"/>
  <c r="Y134"/>
  <c r="W135"/>
  <c r="W134"/>
  <c r="BK135"/>
  <c r="BK134"/>
  <c r="N134" s="1"/>
  <c r="N92" s="1"/>
  <c r="N135"/>
  <c r="BE135" s="1"/>
  <c r="BI133"/>
  <c r="BH133"/>
  <c r="BG133"/>
  <c r="BF133"/>
  <c r="AA133"/>
  <c r="AA132"/>
  <c r="Y133"/>
  <c r="Y132"/>
  <c r="W133"/>
  <c r="W132"/>
  <c r="BK133"/>
  <c r="BK132"/>
  <c r="N132" s="1"/>
  <c r="N91" s="1"/>
  <c r="N133"/>
  <c r="BE133" s="1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Y128" s="1"/>
  <c r="Y127" s="1"/>
  <c r="Y126" s="1"/>
  <c r="W130"/>
  <c r="BK130"/>
  <c r="N130"/>
  <c r="BE130"/>
  <c r="BI129"/>
  <c r="BH129"/>
  <c r="BG129"/>
  <c r="BF129"/>
  <c r="AA129"/>
  <c r="AA128"/>
  <c r="AA127" s="1"/>
  <c r="AA126" s="1"/>
  <c r="Y129"/>
  <c r="W129"/>
  <c r="W128"/>
  <c r="W127" s="1"/>
  <c r="W126" s="1"/>
  <c r="AU90" i="1" s="1"/>
  <c r="BK129" i="4"/>
  <c r="BK128" s="1"/>
  <c r="N129"/>
  <c r="BE129" s="1"/>
  <c r="M123"/>
  <c r="M122"/>
  <c r="F122"/>
  <c r="F120"/>
  <c r="F118"/>
  <c r="BI107"/>
  <c r="BH107"/>
  <c r="BG107"/>
  <c r="BF107"/>
  <c r="BI106"/>
  <c r="BH106"/>
  <c r="BG106"/>
  <c r="BF106"/>
  <c r="BI105"/>
  <c r="BH105"/>
  <c r="BG105"/>
  <c r="BF105"/>
  <c r="BI104"/>
  <c r="BH104"/>
  <c r="BG104"/>
  <c r="BF104"/>
  <c r="BI103"/>
  <c r="BH103"/>
  <c r="BG103"/>
  <c r="BF103"/>
  <c r="BI102"/>
  <c r="H36"/>
  <c r="BD90" i="1" s="1"/>
  <c r="BH102" i="4"/>
  <c r="H35" s="1"/>
  <c r="BC90" i="1" s="1"/>
  <c r="BG102" i="4"/>
  <c r="H34"/>
  <c r="BB90" i="1" s="1"/>
  <c r="BF102" i="4"/>
  <c r="H33" s="1"/>
  <c r="BA90" i="1" s="1"/>
  <c r="M84" i="4"/>
  <c r="M83"/>
  <c r="F83"/>
  <c r="F81"/>
  <c r="F79"/>
  <c r="O15"/>
  <c r="E15"/>
  <c r="F84" s="1"/>
  <c r="O14"/>
  <c r="O9"/>
  <c r="M81" s="1"/>
  <c r="M120"/>
  <c r="F6"/>
  <c r="F117" s="1"/>
  <c r="F78"/>
  <c r="N198" i="3"/>
  <c r="AY89" i="1"/>
  <c r="AX89"/>
  <c r="BI197" i="3"/>
  <c r="BH197"/>
  <c r="BG197"/>
  <c r="BF197"/>
  <c r="AA197"/>
  <c r="Y197"/>
  <c r="W197"/>
  <c r="BK197"/>
  <c r="N197"/>
  <c r="BE197" s="1"/>
  <c r="BI196"/>
  <c r="BH196"/>
  <c r="BG196"/>
  <c r="BF196"/>
  <c r="AA196"/>
  <c r="Y196"/>
  <c r="W196"/>
  <c r="BK196"/>
  <c r="N196"/>
  <c r="BE196" s="1"/>
  <c r="BI195"/>
  <c r="BH195"/>
  <c r="BG195"/>
  <c r="BF195"/>
  <c r="AA195"/>
  <c r="Y195"/>
  <c r="W195"/>
  <c r="BK195"/>
  <c r="N195"/>
  <c r="BE195" s="1"/>
  <c r="BI194"/>
  <c r="BH194"/>
  <c r="BG194"/>
  <c r="BF194"/>
  <c r="AA194"/>
  <c r="Y194"/>
  <c r="W194"/>
  <c r="BK194"/>
  <c r="N194"/>
  <c r="BE194" s="1"/>
  <c r="BI193"/>
  <c r="BH193"/>
  <c r="BG193"/>
  <c r="BF193"/>
  <c r="AA193"/>
  <c r="Y193"/>
  <c r="W193"/>
  <c r="BK193"/>
  <c r="N193"/>
  <c r="BE193" s="1"/>
  <c r="BI192"/>
  <c r="BH192"/>
  <c r="BG192"/>
  <c r="BF192"/>
  <c r="AA192"/>
  <c r="Y192"/>
  <c r="W192"/>
  <c r="BK192"/>
  <c r="N192"/>
  <c r="BE192" s="1"/>
  <c r="BI191"/>
  <c r="BH191"/>
  <c r="BG191"/>
  <c r="BF191"/>
  <c r="AA191"/>
  <c r="Y191"/>
  <c r="W191"/>
  <c r="BK191"/>
  <c r="N191"/>
  <c r="BE191" s="1"/>
  <c r="BI190"/>
  <c r="BH190"/>
  <c r="BG190"/>
  <c r="BF190"/>
  <c r="AA190"/>
  <c r="Y190"/>
  <c r="W190"/>
  <c r="BK190"/>
  <c r="N190"/>
  <c r="BE190" s="1"/>
  <c r="BI189"/>
  <c r="BH189"/>
  <c r="BG189"/>
  <c r="BF189"/>
  <c r="AA189"/>
  <c r="Y189"/>
  <c r="W189"/>
  <c r="BK189"/>
  <c r="N189"/>
  <c r="BE189" s="1"/>
  <c r="BI188"/>
  <c r="BH188"/>
  <c r="BG188"/>
  <c r="BF188"/>
  <c r="AA188"/>
  <c r="Y188"/>
  <c r="W188"/>
  <c r="BK188"/>
  <c r="N188"/>
  <c r="BE188" s="1"/>
  <c r="BI187"/>
  <c r="BH187"/>
  <c r="BG187"/>
  <c r="BF187"/>
  <c r="AA187"/>
  <c r="Y187"/>
  <c r="W187"/>
  <c r="BK187"/>
  <c r="N187"/>
  <c r="BE187" s="1"/>
  <c r="BI186"/>
  <c r="BH186"/>
  <c r="BG186"/>
  <c r="BF186"/>
  <c r="AA186"/>
  <c r="Y186"/>
  <c r="W186"/>
  <c r="BK186"/>
  <c r="N186"/>
  <c r="BE186" s="1"/>
  <c r="BI185"/>
  <c r="BH185"/>
  <c r="BG185"/>
  <c r="BF185"/>
  <c r="AA185"/>
  <c r="Y185"/>
  <c r="W185"/>
  <c r="BK185"/>
  <c r="N185"/>
  <c r="BE185" s="1"/>
  <c r="BI184"/>
  <c r="BH184"/>
  <c r="BG184"/>
  <c r="BF184"/>
  <c r="AA184"/>
  <c r="Y184"/>
  <c r="W184"/>
  <c r="BK184"/>
  <c r="N184"/>
  <c r="BE184" s="1"/>
  <c r="BI183"/>
  <c r="BH183"/>
  <c r="BG183"/>
  <c r="BF183"/>
  <c r="AA183"/>
  <c r="Y183"/>
  <c r="W183"/>
  <c r="BK183"/>
  <c r="N183"/>
  <c r="BE183" s="1"/>
  <c r="BI182"/>
  <c r="BH182"/>
  <c r="BG182"/>
  <c r="BF182"/>
  <c r="AA182"/>
  <c r="Y182"/>
  <c r="W182"/>
  <c r="BK182"/>
  <c r="N182"/>
  <c r="BE182" s="1"/>
  <c r="BI181"/>
  <c r="BH181"/>
  <c r="BG181"/>
  <c r="BF181"/>
  <c r="AA181"/>
  <c r="Y181"/>
  <c r="W181"/>
  <c r="BK181"/>
  <c r="N181"/>
  <c r="BE181" s="1"/>
  <c r="BI180"/>
  <c r="BH180"/>
  <c r="BG180"/>
  <c r="BF180"/>
  <c r="AA180"/>
  <c r="Y180"/>
  <c r="W180"/>
  <c r="BK180"/>
  <c r="N180"/>
  <c r="BE180" s="1"/>
  <c r="BI179"/>
  <c r="BH179"/>
  <c r="BG179"/>
  <c r="BF179"/>
  <c r="AA179"/>
  <c r="Y179"/>
  <c r="W179"/>
  <c r="BK179"/>
  <c r="N179"/>
  <c r="BE179" s="1"/>
  <c r="BI178"/>
  <c r="BH178"/>
  <c r="BG178"/>
  <c r="BF178"/>
  <c r="AA178"/>
  <c r="Y178"/>
  <c r="W178"/>
  <c r="BK178"/>
  <c r="N178"/>
  <c r="BE178" s="1"/>
  <c r="BI177"/>
  <c r="BH177"/>
  <c r="BG177"/>
  <c r="BF177"/>
  <c r="AA177"/>
  <c r="Y177"/>
  <c r="W177"/>
  <c r="BK177"/>
  <c r="N177"/>
  <c r="BE177" s="1"/>
  <c r="BI176"/>
  <c r="BH176"/>
  <c r="BG176"/>
  <c r="BF176"/>
  <c r="AA176"/>
  <c r="Y176"/>
  <c r="W176"/>
  <c r="BK176"/>
  <c r="N176"/>
  <c r="BE176" s="1"/>
  <c r="BI175"/>
  <c r="BH175"/>
  <c r="BG175"/>
  <c r="BF175"/>
  <c r="AA175"/>
  <c r="Y175"/>
  <c r="W175"/>
  <c r="BK175"/>
  <c r="N175"/>
  <c r="BE175" s="1"/>
  <c r="BI174"/>
  <c r="BH174"/>
  <c r="BG174"/>
  <c r="BF174"/>
  <c r="AA174"/>
  <c r="Y174"/>
  <c r="W174"/>
  <c r="BK174"/>
  <c r="N174"/>
  <c r="BE174" s="1"/>
  <c r="BI173"/>
  <c r="BH173"/>
  <c r="BG173"/>
  <c r="BF173"/>
  <c r="AA173"/>
  <c r="Y173"/>
  <c r="W173"/>
  <c r="BK173"/>
  <c r="N173"/>
  <c r="BE173" s="1"/>
  <c r="BI172"/>
  <c r="BH172"/>
  <c r="BG172"/>
  <c r="BF172"/>
  <c r="AA172"/>
  <c r="Y172"/>
  <c r="W172"/>
  <c r="BK172"/>
  <c r="N172"/>
  <c r="BE172" s="1"/>
  <c r="BI171"/>
  <c r="BH171"/>
  <c r="BG171"/>
  <c r="BF171"/>
  <c r="AA171"/>
  <c r="Y171"/>
  <c r="W171"/>
  <c r="BK171"/>
  <c r="N171"/>
  <c r="BE171" s="1"/>
  <c r="BI170"/>
  <c r="BH170"/>
  <c r="BG170"/>
  <c r="BF170"/>
  <c r="AA170"/>
  <c r="Y170"/>
  <c r="W170"/>
  <c r="BK170"/>
  <c r="N170"/>
  <c r="BE170" s="1"/>
  <c r="BI169"/>
  <c r="BH169"/>
  <c r="BG169"/>
  <c r="BF169"/>
  <c r="AA169"/>
  <c r="Y169"/>
  <c r="W169"/>
  <c r="BK169"/>
  <c r="N169"/>
  <c r="BE169" s="1"/>
  <c r="BI168"/>
  <c r="BH168"/>
  <c r="BG168"/>
  <c r="BF168"/>
  <c r="AA168"/>
  <c r="Y168"/>
  <c r="W168"/>
  <c r="BK168"/>
  <c r="N168"/>
  <c r="BE168" s="1"/>
  <c r="BI167"/>
  <c r="BH167"/>
  <c r="BG167"/>
  <c r="BF167"/>
  <c r="AA167"/>
  <c r="Y167"/>
  <c r="W167"/>
  <c r="BK167"/>
  <c r="N167"/>
  <c r="BE167" s="1"/>
  <c r="BI166"/>
  <c r="BH166"/>
  <c r="BG166"/>
  <c r="BF166"/>
  <c r="AA166"/>
  <c r="AA165" s="1"/>
  <c r="Y166"/>
  <c r="Y165" s="1"/>
  <c r="W166"/>
  <c r="W165" s="1"/>
  <c r="BK166"/>
  <c r="BK165" s="1"/>
  <c r="N166"/>
  <c r="BE166"/>
  <c r="BI164"/>
  <c r="BH164"/>
  <c r="BG164"/>
  <c r="BF164"/>
  <c r="AA164"/>
  <c r="Y164"/>
  <c r="W164"/>
  <c r="BK164"/>
  <c r="N164"/>
  <c r="BE164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AA159" s="1"/>
  <c r="AA158" s="1"/>
  <c r="Y160"/>
  <c r="Y159"/>
  <c r="Y158" s="1"/>
  <c r="W160"/>
  <c r="W159" s="1"/>
  <c r="BK160"/>
  <c r="BK159"/>
  <c r="N159" s="1"/>
  <c r="N96" s="1"/>
  <c r="N160"/>
  <c r="BE160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AA154" s="1"/>
  <c r="Y155"/>
  <c r="Y154" s="1"/>
  <c r="W155"/>
  <c r="W154" s="1"/>
  <c r="BK155"/>
  <c r="BK154" s="1"/>
  <c r="N154" s="1"/>
  <c r="N94" s="1"/>
  <c r="N155"/>
  <c r="BE155"/>
  <c r="BI153"/>
  <c r="BH153"/>
  <c r="BG153"/>
  <c r="BF153"/>
  <c r="AA153"/>
  <c r="Y153"/>
  <c r="W153"/>
  <c r="BK153"/>
  <c r="N153"/>
  <c r="BE153" s="1"/>
  <c r="BI152"/>
  <c r="BH152"/>
  <c r="BG152"/>
  <c r="BF152"/>
  <c r="AA152"/>
  <c r="AA151" s="1"/>
  <c r="Y152"/>
  <c r="Y151" s="1"/>
  <c r="W152"/>
  <c r="W151" s="1"/>
  <c r="BK152"/>
  <c r="BK151" s="1"/>
  <c r="N151" s="1"/>
  <c r="N93" s="1"/>
  <c r="N152"/>
  <c r="BE152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Y146"/>
  <c r="W146"/>
  <c r="BK146"/>
  <c r="N146"/>
  <c r="BE146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AA141" s="1"/>
  <c r="Y142"/>
  <c r="Y141" s="1"/>
  <c r="W142"/>
  <c r="W141" s="1"/>
  <c r="BK142"/>
  <c r="BK141" s="1"/>
  <c r="N141" s="1"/>
  <c r="N92" s="1"/>
  <c r="N142"/>
  <c r="BE142"/>
  <c r="BI139"/>
  <c r="BH139"/>
  <c r="BG139"/>
  <c r="BF139"/>
  <c r="AA139"/>
  <c r="AA138" s="1"/>
  <c r="Y139"/>
  <c r="Y138" s="1"/>
  <c r="W139"/>
  <c r="W138" s="1"/>
  <c r="BK139"/>
  <c r="BK138" s="1"/>
  <c r="N138" s="1"/>
  <c r="N91" s="1"/>
  <c r="N139"/>
  <c r="BE139"/>
  <c r="BI137"/>
  <c r="BH137"/>
  <c r="BG137"/>
  <c r="BF137"/>
  <c r="AA137"/>
  <c r="Y137"/>
  <c r="W137"/>
  <c r="BK137"/>
  <c r="N137"/>
  <c r="BE137" s="1"/>
  <c r="BI136"/>
  <c r="BH136"/>
  <c r="BG136"/>
  <c r="BF136"/>
  <c r="AA136"/>
  <c r="Y136"/>
  <c r="W136"/>
  <c r="BK136"/>
  <c r="N136"/>
  <c r="BE136" s="1"/>
  <c r="BI135"/>
  <c r="BH135"/>
  <c r="BG135"/>
  <c r="BF135"/>
  <c r="AA135"/>
  <c r="Y135"/>
  <c r="W135"/>
  <c r="BK135"/>
  <c r="N135"/>
  <c r="BE135" s="1"/>
  <c r="BI133"/>
  <c r="BH133"/>
  <c r="BG133"/>
  <c r="BF133"/>
  <c r="AA133"/>
  <c r="Y133"/>
  <c r="W133"/>
  <c r="BK133"/>
  <c r="N133"/>
  <c r="BE133" s="1"/>
  <c r="BI131"/>
  <c r="BH131"/>
  <c r="BG131"/>
  <c r="BF131"/>
  <c r="AA131"/>
  <c r="Y131"/>
  <c r="W131"/>
  <c r="BK131"/>
  <c r="N131"/>
  <c r="BE131" s="1"/>
  <c r="BI130"/>
  <c r="BH130"/>
  <c r="BG130"/>
  <c r="BF130"/>
  <c r="AA130"/>
  <c r="Y130"/>
  <c r="W130"/>
  <c r="BK130"/>
  <c r="N130"/>
  <c r="BE130" s="1"/>
  <c r="BI129"/>
  <c r="BH129"/>
  <c r="BG129"/>
  <c r="BF129"/>
  <c r="AA129"/>
  <c r="Y129"/>
  <c r="W129"/>
  <c r="BK129"/>
  <c r="N129"/>
  <c r="BE129" s="1"/>
  <c r="BI127"/>
  <c r="BH127"/>
  <c r="BG127"/>
  <c r="BF127"/>
  <c r="AA127"/>
  <c r="AA126" s="1"/>
  <c r="Y127"/>
  <c r="Y126" s="1"/>
  <c r="Y125" s="1"/>
  <c r="Y124" s="1"/>
  <c r="W127"/>
  <c r="W126" s="1"/>
  <c r="BK127"/>
  <c r="BK126"/>
  <c r="N126" s="1"/>
  <c r="N90" s="1"/>
  <c r="N127"/>
  <c r="BE127"/>
  <c r="M121"/>
  <c r="M120"/>
  <c r="F120"/>
  <c r="F118"/>
  <c r="F116"/>
  <c r="BI105"/>
  <c r="BH105"/>
  <c r="BG105"/>
  <c r="BF105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H36" s="1"/>
  <c r="BD89" i="1" s="1"/>
  <c r="BH100" i="3"/>
  <c r="H35"/>
  <c r="BC89" i="1" s="1"/>
  <c r="BG100" i="3"/>
  <c r="H34" s="1"/>
  <c r="BB89" i="1" s="1"/>
  <c r="BF100" i="3"/>
  <c r="M33"/>
  <c r="AW89" i="1" s="1"/>
  <c r="H33" i="3"/>
  <c r="BA89" i="1" s="1"/>
  <c r="M84" i="3"/>
  <c r="M83"/>
  <c r="F83"/>
  <c r="F81"/>
  <c r="F79"/>
  <c r="O15"/>
  <c r="E15"/>
  <c r="F121" s="1"/>
  <c r="O14"/>
  <c r="O9"/>
  <c r="M118" s="1"/>
  <c r="F6"/>
  <c r="F78" s="1"/>
  <c r="F115"/>
  <c r="N272" i="2"/>
  <c r="AY88" i="1"/>
  <c r="AX88"/>
  <c r="BI271" i="2"/>
  <c r="BH271"/>
  <c r="BG271"/>
  <c r="BF271"/>
  <c r="AA271"/>
  <c r="Y271"/>
  <c r="W271"/>
  <c r="BK271"/>
  <c r="N271"/>
  <c r="BE271"/>
  <c r="BI270"/>
  <c r="BH270"/>
  <c r="BG270"/>
  <c r="BF270"/>
  <c r="AA270"/>
  <c r="Y270"/>
  <c r="W270"/>
  <c r="BK270"/>
  <c r="N270"/>
  <c r="BE270"/>
  <c r="BI266"/>
  <c r="BH266"/>
  <c r="BG266"/>
  <c r="BF266"/>
  <c r="AA266"/>
  <c r="Y266"/>
  <c r="W266"/>
  <c r="BK266"/>
  <c r="N266"/>
  <c r="BE266"/>
  <c r="BI262"/>
  <c r="BH262"/>
  <c r="BG262"/>
  <c r="BF262"/>
  <c r="AA262"/>
  <c r="Y262"/>
  <c r="W262"/>
  <c r="BK262"/>
  <c r="N262"/>
  <c r="BE262"/>
  <c r="BI260"/>
  <c r="BH260"/>
  <c r="BG260"/>
  <c r="BF260"/>
  <c r="AA260"/>
  <c r="Y260"/>
  <c r="W260"/>
  <c r="BK260"/>
  <c r="N260"/>
  <c r="BE260"/>
  <c r="BI259"/>
  <c r="BH259"/>
  <c r="BG259"/>
  <c r="BF259"/>
  <c r="AA259"/>
  <c r="Y259"/>
  <c r="Y250" s="1"/>
  <c r="W259"/>
  <c r="BK259"/>
  <c r="N259"/>
  <c r="BE259"/>
  <c r="BI255"/>
  <c r="BH255"/>
  <c r="BG255"/>
  <c r="BF255"/>
  <c r="AA255"/>
  <c r="Y255"/>
  <c r="W255"/>
  <c r="BK255"/>
  <c r="BK250" s="1"/>
  <c r="N250" s="1"/>
  <c r="N96" s="1"/>
  <c r="N255"/>
  <c r="BE255"/>
  <c r="BI251"/>
  <c r="BH251"/>
  <c r="BG251"/>
  <c r="BF251"/>
  <c r="AA251"/>
  <c r="AA250"/>
  <c r="Y251"/>
  <c r="W251"/>
  <c r="W250"/>
  <c r="BK251"/>
  <c r="N251"/>
  <c r="BE251" s="1"/>
  <c r="BI249"/>
  <c r="BH249"/>
  <c r="BG249"/>
  <c r="BF249"/>
  <c r="AA249"/>
  <c r="Y249"/>
  <c r="W249"/>
  <c r="BK249"/>
  <c r="N249"/>
  <c r="BE249"/>
  <c r="BI248"/>
  <c r="BH248"/>
  <c r="BG248"/>
  <c r="BF248"/>
  <c r="AA248"/>
  <c r="Y248"/>
  <c r="W248"/>
  <c r="BK248"/>
  <c r="N248"/>
  <c r="BE248"/>
  <c r="BI247"/>
  <c r="BH247"/>
  <c r="BG247"/>
  <c r="BF247"/>
  <c r="AA247"/>
  <c r="Y247"/>
  <c r="W247"/>
  <c r="BK247"/>
  <c r="N247"/>
  <c r="BE247"/>
  <c r="BI246"/>
  <c r="BH246"/>
  <c r="BG246"/>
  <c r="BF246"/>
  <c r="AA246"/>
  <c r="Y246"/>
  <c r="W246"/>
  <c r="BK246"/>
  <c r="N246"/>
  <c r="BE246"/>
  <c r="BI245"/>
  <c r="BH245"/>
  <c r="BG245"/>
  <c r="BF245"/>
  <c r="AA245"/>
  <c r="Y245"/>
  <c r="W245"/>
  <c r="BK245"/>
  <c r="N245"/>
  <c r="BE245"/>
  <c r="BI244"/>
  <c r="BH244"/>
  <c r="BG244"/>
  <c r="BF244"/>
  <c r="AA244"/>
  <c r="Y244"/>
  <c r="W244"/>
  <c r="BK244"/>
  <c r="N244"/>
  <c r="BE244"/>
  <c r="BI243"/>
  <c r="BH243"/>
  <c r="BG243"/>
  <c r="BF243"/>
  <c r="AA243"/>
  <c r="Y243"/>
  <c r="W243"/>
  <c r="BK243"/>
  <c r="N243"/>
  <c r="BE243"/>
  <c r="BI242"/>
  <c r="BH242"/>
  <c r="BG242"/>
  <c r="BF242"/>
  <c r="AA242"/>
  <c r="Y242"/>
  <c r="W242"/>
  <c r="BK242"/>
  <c r="N242"/>
  <c r="BE242"/>
  <c r="BI241"/>
  <c r="BH241"/>
  <c r="BG241"/>
  <c r="BF241"/>
  <c r="AA241"/>
  <c r="Y241"/>
  <c r="W241"/>
  <c r="BK241"/>
  <c r="N241"/>
  <c r="BE241"/>
  <c r="BI240"/>
  <c r="BH240"/>
  <c r="BG240"/>
  <c r="BF240"/>
  <c r="AA240"/>
  <c r="Y240"/>
  <c r="W240"/>
  <c r="BK240"/>
  <c r="N240"/>
  <c r="BE240"/>
  <c r="BI239"/>
  <c r="BH239"/>
  <c r="BG239"/>
  <c r="BF239"/>
  <c r="AA239"/>
  <c r="Y239"/>
  <c r="W239"/>
  <c r="BK239"/>
  <c r="N239"/>
  <c r="BE239"/>
  <c r="BI238"/>
  <c r="BH238"/>
  <c r="BG238"/>
  <c r="BF238"/>
  <c r="AA238"/>
  <c r="Y238"/>
  <c r="W238"/>
  <c r="BK238"/>
  <c r="N238"/>
  <c r="BE238"/>
  <c r="BI237"/>
  <c r="BH237"/>
  <c r="BG237"/>
  <c r="BF237"/>
  <c r="AA237"/>
  <c r="Y237"/>
  <c r="W237"/>
  <c r="BK237"/>
  <c r="N237"/>
  <c r="BE237"/>
  <c r="BI236"/>
  <c r="BH236"/>
  <c r="BG236"/>
  <c r="BF236"/>
  <c r="AA236"/>
  <c r="Y236"/>
  <c r="W236"/>
  <c r="BK236"/>
  <c r="N236"/>
  <c r="BE236"/>
  <c r="BI235"/>
  <c r="BH235"/>
  <c r="BG235"/>
  <c r="BF235"/>
  <c r="AA235"/>
  <c r="Y235"/>
  <c r="W235"/>
  <c r="BK235"/>
  <c r="N235"/>
  <c r="BE235"/>
  <c r="BI234"/>
  <c r="BH234"/>
  <c r="BG234"/>
  <c r="BF234"/>
  <c r="AA234"/>
  <c r="Y234"/>
  <c r="W234"/>
  <c r="BK234"/>
  <c r="N234"/>
  <c r="BE234"/>
  <c r="BI233"/>
  <c r="BH233"/>
  <c r="BG233"/>
  <c r="BF233"/>
  <c r="AA233"/>
  <c r="Y233"/>
  <c r="W233"/>
  <c r="BK233"/>
  <c r="N233"/>
  <c r="BE233"/>
  <c r="BI232"/>
  <c r="BH232"/>
  <c r="BG232"/>
  <c r="BF232"/>
  <c r="AA232"/>
  <c r="Y232"/>
  <c r="W232"/>
  <c r="BK232"/>
  <c r="N232"/>
  <c r="BE232"/>
  <c r="BI231"/>
  <c r="BH231"/>
  <c r="BG231"/>
  <c r="BF231"/>
  <c r="AA231"/>
  <c r="Y231"/>
  <c r="W231"/>
  <c r="BK231"/>
  <c r="N231"/>
  <c r="BE231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6"/>
  <c r="BH226"/>
  <c r="BG226"/>
  <c r="BF226"/>
  <c r="AA226"/>
  <c r="Y226"/>
  <c r="W226"/>
  <c r="BK226"/>
  <c r="N226"/>
  <c r="BE226"/>
  <c r="BI225"/>
  <c r="BH225"/>
  <c r="BG225"/>
  <c r="BF225"/>
  <c r="AA225"/>
  <c r="Y225"/>
  <c r="W225"/>
  <c r="BK225"/>
  <c r="N225"/>
  <c r="BE225"/>
  <c r="BI224"/>
  <c r="BH224"/>
  <c r="BG224"/>
  <c r="BF224"/>
  <c r="AA224"/>
  <c r="Y224"/>
  <c r="W224"/>
  <c r="BK224"/>
  <c r="N224"/>
  <c r="BE224"/>
  <c r="BI223"/>
  <c r="BH223"/>
  <c r="BG223"/>
  <c r="BF223"/>
  <c r="AA223"/>
  <c r="Y223"/>
  <c r="W223"/>
  <c r="BK223"/>
  <c r="N223"/>
  <c r="BE223"/>
  <c r="BI222"/>
  <c r="BH222"/>
  <c r="BG222"/>
  <c r="BF222"/>
  <c r="AA222"/>
  <c r="Y222"/>
  <c r="W222"/>
  <c r="BK222"/>
  <c r="N222"/>
  <c r="BE222"/>
  <c r="BI221"/>
  <c r="BH221"/>
  <c r="BG221"/>
  <c r="BF221"/>
  <c r="AA221"/>
  <c r="Y221"/>
  <c r="Y218" s="1"/>
  <c r="W221"/>
  <c r="BK221"/>
  <c r="N221"/>
  <c r="BE221"/>
  <c r="BI220"/>
  <c r="BH220"/>
  <c r="BG220"/>
  <c r="BF220"/>
  <c r="AA220"/>
  <c r="Y220"/>
  <c r="W220"/>
  <c r="BK220"/>
  <c r="BK218" s="1"/>
  <c r="N218" s="1"/>
  <c r="N95" s="1"/>
  <c r="N220"/>
  <c r="BE220"/>
  <c r="BI219"/>
  <c r="BH219"/>
  <c r="BG219"/>
  <c r="BF219"/>
  <c r="AA219"/>
  <c r="AA218"/>
  <c r="Y219"/>
  <c r="W219"/>
  <c r="W218"/>
  <c r="BK219"/>
  <c r="N219"/>
  <c r="BE219" s="1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11"/>
  <c r="BH211"/>
  <c r="BG211"/>
  <c r="BF211"/>
  <c r="AA211"/>
  <c r="Y211"/>
  <c r="W211"/>
  <c r="BK211"/>
  <c r="N211"/>
  <c r="BE211"/>
  <c r="BI210"/>
  <c r="BH210"/>
  <c r="BG210"/>
  <c r="BF210"/>
  <c r="AA210"/>
  <c r="Y210"/>
  <c r="W210"/>
  <c r="BK210"/>
  <c r="N210"/>
  <c r="BE210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Y204" s="1"/>
  <c r="W207"/>
  <c r="BK207"/>
  <c r="N207"/>
  <c r="BE207"/>
  <c r="BI206"/>
  <c r="BH206"/>
  <c r="BG206"/>
  <c r="BF206"/>
  <c r="AA206"/>
  <c r="Y206"/>
  <c r="W206"/>
  <c r="BK206"/>
  <c r="BK204" s="1"/>
  <c r="N204" s="1"/>
  <c r="N94" s="1"/>
  <c r="N206"/>
  <c r="BE206"/>
  <c r="BI205"/>
  <c r="BH205"/>
  <c r="BG205"/>
  <c r="BF205"/>
  <c r="AA205"/>
  <c r="AA204"/>
  <c r="Y205"/>
  <c r="W205"/>
  <c r="W204"/>
  <c r="BK205"/>
  <c r="N205"/>
  <c r="BE205" s="1"/>
  <c r="BI202"/>
  <c r="BH202"/>
  <c r="BG202"/>
  <c r="BF202"/>
  <c r="AA202"/>
  <c r="Y202"/>
  <c r="W202"/>
  <c r="BK202"/>
  <c r="N202"/>
  <c r="BE202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3"/>
  <c r="BH183"/>
  <c r="BG183"/>
  <c r="BF183"/>
  <c r="AA183"/>
  <c r="Y183"/>
  <c r="W183"/>
  <c r="BK183"/>
  <c r="N183"/>
  <c r="BE183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Y177" s="1"/>
  <c r="W180"/>
  <c r="BK180"/>
  <c r="N180"/>
  <c r="BE180"/>
  <c r="BI179"/>
  <c r="BH179"/>
  <c r="BG179"/>
  <c r="BF179"/>
  <c r="AA179"/>
  <c r="Y179"/>
  <c r="W179"/>
  <c r="BK179"/>
  <c r="BK177" s="1"/>
  <c r="N177" s="1"/>
  <c r="N93" s="1"/>
  <c r="N179"/>
  <c r="BE179"/>
  <c r="BI178"/>
  <c r="BH178"/>
  <c r="BG178"/>
  <c r="BF178"/>
  <c r="AA178"/>
  <c r="AA177"/>
  <c r="Y178"/>
  <c r="W178"/>
  <c r="W177"/>
  <c r="BK178"/>
  <c r="N178"/>
  <c r="BE178" s="1"/>
  <c r="BI175"/>
  <c r="BH175"/>
  <c r="BG175"/>
  <c r="BF175"/>
  <c r="AA175"/>
  <c r="Y175"/>
  <c r="W175"/>
  <c r="BK175"/>
  <c r="N175"/>
  <c r="BE175"/>
  <c r="BI173"/>
  <c r="BH173"/>
  <c r="BG173"/>
  <c r="BF173"/>
  <c r="AA173"/>
  <c r="Y173"/>
  <c r="W173"/>
  <c r="BK173"/>
  <c r="N173"/>
  <c r="BE173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BK164"/>
  <c r="N164"/>
  <c r="BE164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6"/>
  <c r="BH156"/>
  <c r="BG156"/>
  <c r="BF156"/>
  <c r="AA156"/>
  <c r="Y156"/>
  <c r="W156"/>
  <c r="BK156"/>
  <c r="N156"/>
  <c r="BE156"/>
  <c r="BI154"/>
  <c r="BH154"/>
  <c r="BG154"/>
  <c r="BF154"/>
  <c r="AA154"/>
  <c r="Y154"/>
  <c r="W154"/>
  <c r="BK154"/>
  <c r="N154"/>
  <c r="BE154"/>
  <c r="BI152"/>
  <c r="BH152"/>
  <c r="BG152"/>
  <c r="BF152"/>
  <c r="AA152"/>
  <c r="Y152"/>
  <c r="W152"/>
  <c r="BK152"/>
  <c r="N152"/>
  <c r="BE152"/>
  <c r="BI151"/>
  <c r="BH151"/>
  <c r="BG151"/>
  <c r="BF151"/>
  <c r="AA151"/>
  <c r="AA150"/>
  <c r="Y151"/>
  <c r="Y150"/>
  <c r="W151"/>
  <c r="W150"/>
  <c r="BK151"/>
  <c r="BK150"/>
  <c r="N150" s="1"/>
  <c r="N92" s="1"/>
  <c r="N151"/>
  <c r="BE151" s="1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AA138"/>
  <c r="Y139"/>
  <c r="Y138"/>
  <c r="W139"/>
  <c r="W138"/>
  <c r="BK139"/>
  <c r="BK138"/>
  <c r="N138" s="1"/>
  <c r="N91" s="1"/>
  <c r="N139"/>
  <c r="BE139" s="1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AA125"/>
  <c r="AA124" s="1"/>
  <c r="AA123" s="1"/>
  <c r="Y126"/>
  <c r="Y125"/>
  <c r="W126"/>
  <c r="W125"/>
  <c r="W124" s="1"/>
  <c r="W123" s="1"/>
  <c r="AU88" i="1" s="1"/>
  <c r="BK126" i="2"/>
  <c r="BK125" s="1"/>
  <c r="N126"/>
  <c r="BE126" s="1"/>
  <c r="M120"/>
  <c r="M119"/>
  <c r="F119"/>
  <c r="F117"/>
  <c r="F115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BH100"/>
  <c r="BG100"/>
  <c r="BF100"/>
  <c r="BI99"/>
  <c r="H36"/>
  <c r="BD88" i="1" s="1"/>
  <c r="BD87" s="1"/>
  <c r="BH99" i="2"/>
  <c r="H35" s="1"/>
  <c r="BC88" i="1" s="1"/>
  <c r="BC87" s="1"/>
  <c r="BG99" i="2"/>
  <c r="H34"/>
  <c r="BB88" i="1" s="1"/>
  <c r="BF99" i="2"/>
  <c r="M33" s="1"/>
  <c r="AW88" i="1" s="1"/>
  <c r="M84" i="2"/>
  <c r="M83"/>
  <c r="F83"/>
  <c r="F81"/>
  <c r="F79"/>
  <c r="O15"/>
  <c r="E15"/>
  <c r="F84" s="1"/>
  <c r="F120"/>
  <c r="O14"/>
  <c r="O9"/>
  <c r="M81" s="1"/>
  <c r="M117"/>
  <c r="F6"/>
  <c r="F114" s="1"/>
  <c r="CK98" i="1"/>
  <c r="CJ98"/>
  <c r="CI98"/>
  <c r="CC98"/>
  <c r="CH98"/>
  <c r="CB98"/>
  <c r="CG98"/>
  <c r="CA98"/>
  <c r="CF98"/>
  <c r="BZ98"/>
  <c r="CE98"/>
  <c r="CK97"/>
  <c r="CJ97"/>
  <c r="CI97"/>
  <c r="CC97"/>
  <c r="CH97"/>
  <c r="CB97"/>
  <c r="CG97"/>
  <c r="CA97"/>
  <c r="CF97"/>
  <c r="BZ97"/>
  <c r="CE97"/>
  <c r="CK96"/>
  <c r="CJ96"/>
  <c r="CI96"/>
  <c r="CC96"/>
  <c r="CH96"/>
  <c r="CB96"/>
  <c r="CG96"/>
  <c r="CA96"/>
  <c r="CF96"/>
  <c r="BZ96"/>
  <c r="CE96"/>
  <c r="CK95"/>
  <c r="CJ95"/>
  <c r="CI95"/>
  <c r="CH95"/>
  <c r="CG95"/>
  <c r="CF95"/>
  <c r="BZ95"/>
  <c r="CE95"/>
  <c r="AM83"/>
  <c r="L83"/>
  <c r="AM82"/>
  <c r="L82"/>
  <c r="AM80"/>
  <c r="L80"/>
  <c r="L78"/>
  <c r="L77"/>
  <c r="F123" i="4" l="1"/>
  <c r="W35" i="1"/>
  <c r="F114" i="6"/>
  <c r="BK127" i="4"/>
  <c r="N128"/>
  <c r="N90" s="1"/>
  <c r="BK155"/>
  <c r="N155" s="1"/>
  <c r="N96" s="1"/>
  <c r="N156"/>
  <c r="N97" s="1"/>
  <c r="BB87" i="1"/>
  <c r="AU87"/>
  <c r="W125" i="3"/>
  <c r="W124" s="1"/>
  <c r="AU89" i="1" s="1"/>
  <c r="W158" i="3"/>
  <c r="BK158"/>
  <c r="N158" s="1"/>
  <c r="N95" s="1"/>
  <c r="N165"/>
  <c r="N97" s="1"/>
  <c r="BK117" i="5"/>
  <c r="N117" s="1"/>
  <c r="N88" s="1"/>
  <c r="N118"/>
  <c r="N89" s="1"/>
  <c r="BK124" i="2"/>
  <c r="N125"/>
  <c r="N90" s="1"/>
  <c r="N97" i="6"/>
  <c r="BE97" s="1"/>
  <c r="N95"/>
  <c r="BE95" s="1"/>
  <c r="M27"/>
  <c r="N98"/>
  <c r="BE98" s="1"/>
  <c r="N96"/>
  <c r="BE96" s="1"/>
  <c r="N94"/>
  <c r="BE94" s="1"/>
  <c r="N93"/>
  <c r="AY87" i="1"/>
  <c r="W34"/>
  <c r="Y124" i="2"/>
  <c r="Y123" s="1"/>
  <c r="AA125" i="3"/>
  <c r="AA124" s="1"/>
  <c r="F78" i="2"/>
  <c r="M81" i="3"/>
  <c r="F84"/>
  <c r="BK125"/>
  <c r="H33" i="2"/>
  <c r="BA88" i="1" s="1"/>
  <c r="BA87" s="1"/>
  <c r="M33" i="4"/>
  <c r="AW90" i="1" s="1"/>
  <c r="M111" i="5"/>
  <c r="F114"/>
  <c r="F108" i="6"/>
  <c r="M33"/>
  <c r="AW92" i="1" s="1"/>
  <c r="BK123" i="2" l="1"/>
  <c r="N123" s="1"/>
  <c r="N88" s="1"/>
  <c r="N124"/>
  <c r="N89" s="1"/>
  <c r="W33" i="1"/>
  <c r="AX87"/>
  <c r="BK126" i="4"/>
  <c r="N126" s="1"/>
  <c r="N88" s="1"/>
  <c r="N127"/>
  <c r="N89" s="1"/>
  <c r="N125" i="3"/>
  <c r="N89" s="1"/>
  <c r="BK124"/>
  <c r="N124" s="1"/>
  <c r="N88" s="1"/>
  <c r="N92" i="6"/>
  <c r="BE93"/>
  <c r="W32" i="1"/>
  <c r="AW87"/>
  <c r="AK32" s="1"/>
  <c r="N97" i="5"/>
  <c r="BE97" s="1"/>
  <c r="N95"/>
  <c r="BE95" s="1"/>
  <c r="M27"/>
  <c r="N98"/>
  <c r="BE98" s="1"/>
  <c r="N96"/>
  <c r="BE96" s="1"/>
  <c r="N94"/>
  <c r="BE94" s="1"/>
  <c r="N93"/>
  <c r="BE93" l="1"/>
  <c r="N92"/>
  <c r="H32" i="6"/>
  <c r="AZ92" i="1" s="1"/>
  <c r="M32" i="6"/>
  <c r="AV92" i="1" s="1"/>
  <c r="AT92" s="1"/>
  <c r="N106" i="4"/>
  <c r="BE106" s="1"/>
  <c r="N104"/>
  <c r="BE104" s="1"/>
  <c r="M27"/>
  <c r="N107"/>
  <c r="BE107" s="1"/>
  <c r="N105"/>
  <c r="BE105" s="1"/>
  <c r="N103"/>
  <c r="BE103" s="1"/>
  <c r="N102"/>
  <c r="M28" i="6"/>
  <c r="L100"/>
  <c r="N104" i="2"/>
  <c r="BE104" s="1"/>
  <c r="N102"/>
  <c r="BE102" s="1"/>
  <c r="N100"/>
  <c r="BE100" s="1"/>
  <c r="N99"/>
  <c r="N103"/>
  <c r="BE103" s="1"/>
  <c r="N101"/>
  <c r="BE101" s="1"/>
  <c r="M27"/>
  <c r="N103" i="3"/>
  <c r="BE103" s="1"/>
  <c r="N100"/>
  <c r="N104"/>
  <c r="BE104" s="1"/>
  <c r="N102"/>
  <c r="BE102" s="1"/>
  <c r="M27"/>
  <c r="N105"/>
  <c r="BE105" s="1"/>
  <c r="N101"/>
  <c r="BE101" s="1"/>
  <c r="BE99" i="2" l="1"/>
  <c r="N98"/>
  <c r="M28" i="5"/>
  <c r="L100"/>
  <c r="AS92" i="1"/>
  <c r="M30" i="6"/>
  <c r="H32" i="5"/>
  <c r="AZ91" i="1" s="1"/>
  <c r="M32" i="5"/>
  <c r="AV91" i="1" s="1"/>
  <c r="AT91" s="1"/>
  <c r="N99" i="3"/>
  <c r="BE100"/>
  <c r="N101" i="4"/>
  <c r="BE102"/>
  <c r="H32" l="1"/>
  <c r="AZ90" i="1" s="1"/>
  <c r="M32" i="4"/>
  <c r="AV90" i="1" s="1"/>
  <c r="AT90" s="1"/>
  <c r="M28" i="3"/>
  <c r="L107"/>
  <c r="M28" i="2"/>
  <c r="L106"/>
  <c r="M32" i="3"/>
  <c r="AV89" i="1" s="1"/>
  <c r="AT89" s="1"/>
  <c r="H32" i="3"/>
  <c r="AZ89" i="1" s="1"/>
  <c r="L38" i="6"/>
  <c r="AG92" i="1"/>
  <c r="AN92" s="1"/>
  <c r="AS91"/>
  <c r="M30" i="5"/>
  <c r="M32" i="2"/>
  <c r="AV88" i="1" s="1"/>
  <c r="AT88" s="1"/>
  <c r="H32" i="2"/>
  <c r="AZ88" i="1" s="1"/>
  <c r="AZ87" s="1"/>
  <c r="M28" i="4"/>
  <c r="L109"/>
  <c r="AV87" i="1" l="1"/>
  <c r="AS88"/>
  <c r="M30" i="2"/>
  <c r="AS89" i="1"/>
  <c r="M30" i="3"/>
  <c r="AS90" i="1"/>
  <c r="M30" i="4"/>
  <c r="L38" i="5"/>
  <c r="AG91" i="1"/>
  <c r="AN91" s="1"/>
  <c r="AT87" l="1"/>
  <c r="AG89"/>
  <c r="AN89" s="1"/>
  <c r="L38" i="3"/>
  <c r="AS87" i="1"/>
  <c r="L38" i="4"/>
  <c r="AG90" i="1"/>
  <c r="AN90" s="1"/>
  <c r="L38" i="2"/>
  <c r="AG88" i="1"/>
  <c r="AG87" l="1"/>
  <c r="AN88"/>
  <c r="AG96" l="1"/>
  <c r="AG97"/>
  <c r="AG98"/>
  <c r="AN87"/>
  <c r="AK26"/>
  <c r="AG95"/>
  <c r="AV96" l="1"/>
  <c r="BY96" s="1"/>
  <c r="CD96"/>
  <c r="AV95"/>
  <c r="BY95" s="1"/>
  <c r="AG94"/>
  <c r="CD95"/>
  <c r="CD97"/>
  <c r="AV97"/>
  <c r="BY97" s="1"/>
  <c r="AV98"/>
  <c r="BY98" s="1"/>
  <c r="CD98"/>
  <c r="AN96" l="1"/>
  <c r="AN98"/>
  <c r="AK31"/>
  <c r="AN95"/>
  <c r="AK27"/>
  <c r="AK29" s="1"/>
  <c r="AK37" s="1"/>
  <c r="AG100"/>
  <c r="AN97"/>
  <c r="W31"/>
  <c r="AN94" l="1"/>
  <c r="AN100" s="1"/>
</calcChain>
</file>

<file path=xl/sharedStrings.xml><?xml version="1.0" encoding="utf-8"?>
<sst xmlns="http://schemas.openxmlformats.org/spreadsheetml/2006/main" count="5162" uniqueCount="1121">
  <si>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</si>
  <si>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</si>
  <si>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</si>
  <si>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</si>
  <si>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</si>
  <si>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</si>
  <si>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</si>
  <si>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</si>
  <si>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</si>
  <si>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</si>
  <si>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</si>
  <si>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</si>
  <si>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</si>
  <si>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</si>
  <si>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</si>
  <si>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</si>
  <si>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</si>
  <si>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7/2021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</si>
  <si>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</si>
  <si>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</si>
  <si>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SO 04 Rekonstrukce plynové kotelny</t>
  </si>
  <si>
    <t>JKSO:</t>
  </si>
  <si>
    <t/>
  </si>
  <si>
    <t>CC-CZ:</t>
  </si>
  <si>
    <t>Místo:</t>
  </si>
  <si>
    <t>ZŠ Lomnice</t>
  </si>
  <si>
    <t>Datum:</t>
  </si>
  <si>
    <t>26. 1. 2021</t>
  </si>
  <si>
    <t>Objednatel:</t>
  </si>
  <si>
    <t>IČ:</t>
  </si>
  <si>
    <t>Městys Lomnice</t>
  </si>
  <si>
    <t>DIČ:</t>
  </si>
  <si>
    <t>Zhotovitel:</t>
  </si>
  <si>
    <t>Vyplň údaj</t>
  </si>
  <si>
    <t>Projektant:</t>
  </si>
  <si>
    <t>Filip Marek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</si>
  <si>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</si>
  <si>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</si>
  <si>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</si>
  <si>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</si>
  <si>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</si>
  <si>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</si>
  <si>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</si>
  <si>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</si>
  <si>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</si>
  <si>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</si>
  <si>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</si>
  <si>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</si>
  <si>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</si>
  <si>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</si>
  <si>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</si>
  <si>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</si>
  <si>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</si>
  <si>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</si>
  <si>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</si>
  <si>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</si>
  <si>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</si>
  <si>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</si>
  <si>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</si>
  <si>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</si>
  <si>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</si>
  <si>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</si>
  <si>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</si>
  <si>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</si>
  <si>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</si>
  <si>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</si>
  <si>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</si>
  <si>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</si>
  <si>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</si>
  <si>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</si>
  <si>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</si>
  <si>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</si>
  <si>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</si>
  <si>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</si>
  <si>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</si>
  <si>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</si>
  <si>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</si>
  <si>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</si>
  <si>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</si>
  <si>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</si>
  <si>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</si>
  <si>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</si>
  <si>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{5254f5c5-8341-4a06-baa6-aae69dedb0a9}</t>
  </si>
  <si>
    <t>{00000000-0000-0000-0000-000000000000}</t>
  </si>
  <si>
    <t>/</t>
  </si>
  <si>
    <t>7/2021a</t>
  </si>
  <si>
    <t>rozvod plynu, ÚT</t>
  </si>
  <si>
    <t>1</t>
  </si>
  <si>
    <t>{3b337986-46ff-4aab-92ac-da39f0c9750f}</t>
  </si>
  <si>
    <t>7/2021b</t>
  </si>
  <si>
    <t>vodovod, kanalizace</t>
  </si>
  <si>
    <t>{62c1260b-24d2-4d2d-b77f-fa4f68708017}</t>
  </si>
  <si>
    <t>7/2021c</t>
  </si>
  <si>
    <t>stavební úpravy</t>
  </si>
  <si>
    <t>{c76a25d1-69ec-49fd-bfbf-a1b76671b4c1}</t>
  </si>
  <si>
    <t>7/2021d</t>
  </si>
  <si>
    <t>ostatní a vedlejší náklady</t>
  </si>
  <si>
    <t>{44a7289a-9cb9-4a81-be46-e658413eeae2}</t>
  </si>
  <si>
    <t>7/2021e</t>
  </si>
  <si>
    <t>Silnoproudé rozvody</t>
  </si>
  <si>
    <t>{50a1739b-fea9-405b-997e-d1ddf3ff0a32}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</si>
  <si>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</si>
  <si>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</si>
  <si>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</si>
  <si>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</si>
  <si>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</si>
  <si>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</si>
  <si>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</si>
  <si>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</si>
  <si>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</si>
  <si>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</si>
  <si>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</si>
  <si>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</si>
  <si>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</si>
  <si>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</si>
  <si>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</si>
  <si>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</si>
  <si>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</si>
  <si>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7/2021a - rozvod plynu, ÚT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</si>
  <si>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</si>
  <si>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</si>
  <si>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</si>
  <si>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</si>
  <si>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</si>
  <si>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</si>
  <si>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</si>
  <si>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</si>
  <si>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</si>
  <si>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</si>
  <si>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</si>
  <si>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</si>
  <si>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</si>
  <si>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</si>
  <si>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</si>
  <si>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</si>
  <si>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</si>
  <si>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</si>
  <si>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</si>
  <si>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</si>
  <si>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</si>
  <si>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</si>
  <si>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</si>
  <si>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</si>
  <si>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</si>
  <si>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</si>
  <si>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</si>
  <si>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</si>
  <si>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</si>
  <si>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</si>
  <si>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</si>
  <si>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</si>
  <si>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</si>
  <si>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</si>
  <si>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</si>
  <si>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</si>
  <si>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</si>
  <si>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</si>
  <si>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</si>
  <si>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713410861</t>
  </si>
  <si>
    <t>Odstanění izolace tepelné potrubí pásy nebo rohožemi s AL fólií staženými AL páskou tl do 50 mm</t>
  </si>
  <si>
    <t>m</t>
  </si>
  <si>
    <t>16</t>
  </si>
  <si>
    <t>-1426165592</t>
  </si>
  <si>
    <t>713463211</t>
  </si>
  <si>
    <t>Montáž izolace tepelné potrubí potrubními pouzdry s Al fólií staženými Al páskou 1x D do 50 mm</t>
  </si>
  <si>
    <t>1115853951</t>
  </si>
  <si>
    <t>3</t>
  </si>
  <si>
    <t>M</t>
  </si>
  <si>
    <t>63154511</t>
  </si>
  <si>
    <t>pouzdro izolační potrubní s jednostrannou Al fólií max. 250/100 °C 28/25 mm</t>
  </si>
  <si>
    <t>32</t>
  </si>
  <si>
    <t>-378420224</t>
  </si>
  <si>
    <t>4</t>
  </si>
  <si>
    <t>63154532</t>
  </si>
  <si>
    <t>pouzdro izolační potrubní s jednostrannou Al fólií max. 250/100 °C 35/30 mm</t>
  </si>
  <si>
    <t>-1748459482</t>
  </si>
  <si>
    <t>5</t>
  </si>
  <si>
    <t>63154573</t>
  </si>
  <si>
    <t>pouzdro izolační potrubní s jednostrannou Al fólií max. 250/100 °C 42/40 mm</t>
  </si>
  <si>
    <t>1512075520</t>
  </si>
  <si>
    <t>6</t>
  </si>
  <si>
    <t>63154574</t>
  </si>
  <si>
    <t>pouzdro izolační potrubní s jednostrannou Al fólií max. 250/100 °C 49/40 mm</t>
  </si>
  <si>
    <t>-424066137</t>
  </si>
  <si>
    <t>7</t>
  </si>
  <si>
    <t>63154605</t>
  </si>
  <si>
    <t>pouzdro izolační potrubní s jednostrannou Al fólií max. 250/100 °C 60/50 mm</t>
  </si>
  <si>
    <t>-1702009480</t>
  </si>
  <si>
    <t>8</t>
  </si>
  <si>
    <t>713463212</t>
  </si>
  <si>
    <t>Montáž izolace tepelné potrubí potrubními pouzdry s Al fólií staženými Al páskou 1x D do 100 mm</t>
  </si>
  <si>
    <t>1076200284</t>
  </si>
  <si>
    <t>9</t>
  </si>
  <si>
    <t>63154607</t>
  </si>
  <si>
    <t>pouzdro izolační potrubní s jednostrannou Al fólií max. 250/100 °C 76/50 mm</t>
  </si>
  <si>
    <t>1356122596</t>
  </si>
  <si>
    <t>10</t>
  </si>
  <si>
    <t>63154608</t>
  </si>
  <si>
    <t>pouzdro izolační potrubní s jednostrannou Al fólií max. 250/100 °C 89/50 mm</t>
  </si>
  <si>
    <t>-227310691</t>
  </si>
  <si>
    <t>11</t>
  </si>
  <si>
    <t>713463213</t>
  </si>
  <si>
    <t>Montáž izolace tepelné potrubí potrubními pouzdry s Al fólií staženými Al páskou 1x D do 150 mm</t>
  </si>
  <si>
    <t>-111778868</t>
  </si>
  <si>
    <t>12</t>
  </si>
  <si>
    <t>63143205</t>
  </si>
  <si>
    <t>pouzdro izolační potrubní s jednostrannou Al fólií max. 600/100 °C 141/80 mm</t>
  </si>
  <si>
    <t>-104675372</t>
  </si>
  <si>
    <t>13</t>
  </si>
  <si>
    <t>723111206</t>
  </si>
  <si>
    <t>Potrubí ocelové závitové černé bezešvé svařované běžné DN 40</t>
  </si>
  <si>
    <t>-1198808738</t>
  </si>
  <si>
    <t>14</t>
  </si>
  <si>
    <t>723120804</t>
  </si>
  <si>
    <t>Demontáž potrubí ocelové závitové svařované do DN 25</t>
  </si>
  <si>
    <t>1093301137</t>
  </si>
  <si>
    <t>723120805</t>
  </si>
  <si>
    <t>Demontáž potrubí ocelové závitové svařované do DN 50</t>
  </si>
  <si>
    <t>30681273</t>
  </si>
  <si>
    <t>723150312</t>
  </si>
  <si>
    <t>Potrubí ocelové hladké černé bezešvé spojované svařováním tvářené za tepla D 57x3,2 mm</t>
  </si>
  <si>
    <t>858631374</t>
  </si>
  <si>
    <t>17</t>
  </si>
  <si>
    <t>723190901</t>
  </si>
  <si>
    <t>Uzavření,otevření plynovodního potrubí při opravě</t>
  </si>
  <si>
    <t>kus</t>
  </si>
  <si>
    <t>646592635</t>
  </si>
  <si>
    <t>18</t>
  </si>
  <si>
    <t>723190907</t>
  </si>
  <si>
    <t>Odvzdušnění nebo napuštění plynovodního potrubí</t>
  </si>
  <si>
    <t>72930046</t>
  </si>
  <si>
    <t>19</t>
  </si>
  <si>
    <t>723231166</t>
  </si>
  <si>
    <t>Kohout kulový přímý G 1 1/2 PN 42 do 185°C plnoprůtokový vnitřní závit těžká řada</t>
  </si>
  <si>
    <t>-1225549359</t>
  </si>
  <si>
    <t>20</t>
  </si>
  <si>
    <t>723239104</t>
  </si>
  <si>
    <t>Montáž armatur plynovodních se dvěma závity G 1 1/4 ostatní typ</t>
  </si>
  <si>
    <t>1055882947</t>
  </si>
  <si>
    <t>55128036</t>
  </si>
  <si>
    <t>tlakoměr radiální průměr 63mm spodní napojení 1/4"M tlak 0-16 bar</t>
  </si>
  <si>
    <t>695557654</t>
  </si>
  <si>
    <t>22</t>
  </si>
  <si>
    <t>42234500</t>
  </si>
  <si>
    <t>kohout tlakoměrový s čepem a nátrubkový pro PN25 s připojenímm20x1,5mm</t>
  </si>
  <si>
    <t>-1841853518</t>
  </si>
  <si>
    <t>23</t>
  </si>
  <si>
    <t>42277798</t>
  </si>
  <si>
    <t>přípojka tlakoměrová nátrubková M12x1,5/M12x1,5mm</t>
  </si>
  <si>
    <t>6525658</t>
  </si>
  <si>
    <t>24</t>
  </si>
  <si>
    <t>731200829vl1</t>
  </si>
  <si>
    <t>Demontáž kotle ocelového na plynná nebo kapalná paliva 200 kW</t>
  </si>
  <si>
    <t>920309766</t>
  </si>
  <si>
    <t>25</t>
  </si>
  <si>
    <t>731200829vl2</t>
  </si>
  <si>
    <t>Demontáž kouřovodu /komínového tělesa/komínové vložky</t>
  </si>
  <si>
    <t>soubor</t>
  </si>
  <si>
    <t>-1668255539</t>
  </si>
  <si>
    <t>demontáž stávajícího odkouření v kotelně (kotle, ohřivače TUV) a vložek v komínech, včetně použití případné plošiny,ekologická likvidace</t>
  </si>
  <si>
    <t>P</t>
  </si>
  <si>
    <t>26</t>
  </si>
  <si>
    <t>731219617vl1</t>
  </si>
  <si>
    <t>Montáž plynových kotlů z rozloženého stavu</t>
  </si>
  <si>
    <t>hod</t>
  </si>
  <si>
    <t>653520322</t>
  </si>
  <si>
    <t xml:space="preserve"> smontování kaskády kotlů dodaných v rozmontovaném stavu
, nastrojení armaturami, společným propojením odkouření, hydraulickým připojením</t>
  </si>
  <si>
    <t>27</t>
  </si>
  <si>
    <t>731244115vl1</t>
  </si>
  <si>
    <t>Kotel velkoobjemový stacionární na plyn kondenzační 600D ( sestava 2ks kotlů),výkov 51-546kW(80/60°C) 5 barů, včetně regulace s dálkovým propojením na servisní pult výrobce kotlů. Kotle osazeny druhým vývodem vratné teplejší vody ze systému ÚT, účinnost k</t>
  </si>
  <si>
    <t>1950906649</t>
  </si>
  <si>
    <t>kaskáda dvou velkooběmových  stacionárních kotlů v rozmontovaném stavu ( z důvodu stěhování do ovjektu).</t>
  </si>
  <si>
    <t>28</t>
  </si>
  <si>
    <t>731244115vl10</t>
  </si>
  <si>
    <t>regulace - 2TTE Gateway WLAN commercial</t>
  </si>
  <si>
    <t>336769453</t>
  </si>
  <si>
    <t>29</t>
  </si>
  <si>
    <t>731244115vl2</t>
  </si>
  <si>
    <t>plynový filtr Mod. 70603/6b R 6/4"</t>
  </si>
  <si>
    <t>-638201069</t>
  </si>
  <si>
    <t>30</t>
  </si>
  <si>
    <t>731244115vl3</t>
  </si>
  <si>
    <t>2-TTE prostorový ovládací modul comfort bílá</t>
  </si>
  <si>
    <t>-996664401</t>
  </si>
  <si>
    <t>31</t>
  </si>
  <si>
    <t>731244115vl4</t>
  </si>
  <si>
    <t>pojistná sestava DN32-1 1/4" izolovaná</t>
  </si>
  <si>
    <t>-1705504975</t>
  </si>
  <si>
    <t>731244115vl5</t>
  </si>
  <si>
    <t>hydraulický propoj -sada pro UG (250D-600D)</t>
  </si>
  <si>
    <t>-254286482</t>
  </si>
  <si>
    <t>Hydraulické propojení vstupů a nízkoteplotních vstupů včetně uzavíracích klapek s elektropohony 230V na výstupu z kotlů.
Sada obsahuje: 
Mezipřírubová klapka D665 - 2ks
Pohon SR230A pro mezipřírubové klapky - 2ks
Propojení zpátečky pro 250D-600D</t>
  </si>
  <si>
    <t>33</t>
  </si>
  <si>
    <t>731244115vl6</t>
  </si>
  <si>
    <t>hydraulický propoj zpátečky pro250D-600D</t>
  </si>
  <si>
    <t>-1729580557</t>
  </si>
  <si>
    <t>propojení "teplé" zpátečky</t>
  </si>
  <si>
    <t>34</t>
  </si>
  <si>
    <t>731244115vl7</t>
  </si>
  <si>
    <t xml:space="preserve"> neutralizační box pro plynové kotle výkonu do 600 kW</t>
  </si>
  <si>
    <t>720259135</t>
  </si>
  <si>
    <t>35</t>
  </si>
  <si>
    <t>731244115vl8</t>
  </si>
  <si>
    <t xml:space="preserve"> kompenzátor připojení plynu k 200-350kW</t>
  </si>
  <si>
    <t>906468738</t>
  </si>
  <si>
    <t>36</t>
  </si>
  <si>
    <t>731244115vl9</t>
  </si>
  <si>
    <t xml:space="preserve"> montážní sada k plynovým kotlům</t>
  </si>
  <si>
    <t>1253924885</t>
  </si>
  <si>
    <t>37</t>
  </si>
  <si>
    <t>731292812</t>
  </si>
  <si>
    <t>Demontáž hořáku na plynné nebo kapalné palivo výkon do 300 kW</t>
  </si>
  <si>
    <t>435908217</t>
  </si>
  <si>
    <t>38</t>
  </si>
  <si>
    <t>731391812</t>
  </si>
  <si>
    <t>Vypuštění vody z kotle samospádem plocha kotle do 10 m2</t>
  </si>
  <si>
    <t>-1822656511</t>
  </si>
  <si>
    <t>39</t>
  </si>
  <si>
    <t>731810101VL1</t>
  </si>
  <si>
    <t>společný nerez kouřovod DN300</t>
  </si>
  <si>
    <t>-1395579758</t>
  </si>
  <si>
    <t xml:space="preserve">měřící díl EW/300-1ks
odvaděč kondenzátu EW/300-1ks
Koleno 82° EW/300-2ks
rovný díl 950mm EW/300-3ks
rovný díl 450mm EW/300-1ks
revizní rovný díl EW/300-1ks
těsnění U pro revizní rovný díl - 1ks
těsnění EPDM/300 - 9ks
spona EW/300- 9ks
rozeta  a manž. proti zatíkání EW/300 -1ks
stěnová objínka DW25/300-2ks
</t>
  </si>
  <si>
    <t>40</t>
  </si>
  <si>
    <t>731810101VL2</t>
  </si>
  <si>
    <t>společná nerez komínová vložka DN300</t>
  </si>
  <si>
    <t>1441294544</t>
  </si>
  <si>
    <t xml:space="preserve">rovný díl 950mm EW/300- 21ks
rovný díl 450mm EW/300-1ks
rovný díl 200mm EW/300-1ks
rovný díl 200mm spoušť. EW/300-1ks
pateční koleno 85° EW/300-1ks
distanční objímka EW/300 -6ks
Spona EW/300- 25ks
krycí deska s manž. proti zatékání EW/300-1ks
těsnění EPDM /300- 25ks
</t>
  </si>
  <si>
    <t>41</t>
  </si>
  <si>
    <t>731810101VL3</t>
  </si>
  <si>
    <t>montáž komínového tělesa a kouřovodu</t>
  </si>
  <si>
    <t>-1535248592</t>
  </si>
  <si>
    <t>včetně pronájmu plošiny a dopravy</t>
  </si>
  <si>
    <t>42</t>
  </si>
  <si>
    <t>732110813</t>
  </si>
  <si>
    <t>Demontáž rozdělovače nebo sběrače do DN 300</t>
  </si>
  <si>
    <t>634748914</t>
  </si>
  <si>
    <t>43</t>
  </si>
  <si>
    <t>732110813VL1</t>
  </si>
  <si>
    <t>Demontáž hydraulického vyrovnávače tlaků , přírubový</t>
  </si>
  <si>
    <t>1541662100</t>
  </si>
  <si>
    <t>44</t>
  </si>
  <si>
    <t>732111132VL1</t>
  </si>
  <si>
    <t>sběrač otopných větví z ocelových trub bezešvých DN 125, izolace, konzole- dle P.D.</t>
  </si>
  <si>
    <t>-1699130390</t>
  </si>
  <si>
    <t>45</t>
  </si>
  <si>
    <t>732111139VL1</t>
  </si>
  <si>
    <t>Sdružený rozdělovač/sběrač topných větví dle P.D. , izolace,podpěry</t>
  </si>
  <si>
    <t>2006957356</t>
  </si>
  <si>
    <t xml:space="preserve"> Modul150, úhel žádný, PUR pěna,2x stavitelný stojan</t>
  </si>
  <si>
    <t>46</t>
  </si>
  <si>
    <t>732199100</t>
  </si>
  <si>
    <t>Montáž orientačních štítků</t>
  </si>
  <si>
    <t>1815865832</t>
  </si>
  <si>
    <t>popis jednotlivých otopných větví včetně dodávky štítků</t>
  </si>
  <si>
    <t>47</t>
  </si>
  <si>
    <t>732212815</t>
  </si>
  <si>
    <t>Demontáž ohříváku zásobníkového stojatého obsah do 1600 litrů</t>
  </si>
  <si>
    <t>-535552408</t>
  </si>
  <si>
    <t>48</t>
  </si>
  <si>
    <t>732214813</t>
  </si>
  <si>
    <t>Vypuštění vody z ohříváku obsah do 630 litrů</t>
  </si>
  <si>
    <t>531151556</t>
  </si>
  <si>
    <t>49</t>
  </si>
  <si>
    <t>732219315</t>
  </si>
  <si>
    <t>Montáž ohříváku vody stojatého PN 0,6/0,6,PN 1,6/0,6 o obsahu 1000 litrů</t>
  </si>
  <si>
    <t>-2091096279</t>
  </si>
  <si>
    <t>50</t>
  </si>
  <si>
    <t>48438694vl1</t>
  </si>
  <si>
    <t>ohřívač vody zásobníkový stacionární smaltovaný, 1000 L, včetně izolace PUR izolace- popis dle PD</t>
  </si>
  <si>
    <t>1412185481</t>
  </si>
  <si>
    <t>51</t>
  </si>
  <si>
    <t>732331714.RFXVL1</t>
  </si>
  <si>
    <t>Nádoba tlaková expanzní s membránou Reflex DD závitové připojení PN 1,0 o objemu 25 l</t>
  </si>
  <si>
    <t>-337162890</t>
  </si>
  <si>
    <t>52</t>
  </si>
  <si>
    <t>732331777</t>
  </si>
  <si>
    <t>Příslušenství k expanzním nádobám bezpečnostní uzávěr G 3/4 k měření tlaku</t>
  </si>
  <si>
    <t>-1102358044</t>
  </si>
  <si>
    <t>53</t>
  </si>
  <si>
    <t>732332511</t>
  </si>
  <si>
    <t>Kompletní dodávka expanznhoí automatu včetně čerpadlové řídící jednotky základních nádob s jedním čerpadlem včetně plně automatické kabinetové změkčovací stanice s časovým řízením, výkon 1m3/hod</t>
  </si>
  <si>
    <t>-958845268</t>
  </si>
  <si>
    <t xml:space="preserve">dodávka obsahuje:
Expanzní automat VS1 - 1ks
propojovací soupravu G 1 - 1ks
Základní tlakovou nádobu o objemu 800L VG800- 1ks
Přídavnou expanzní nádobu 50L/6bar-1ks
Kulový kohout s vypouštěním pro napojení  pro přídavnou nádobu 3/4"- 1ks
oddělovací set Fillset FV - 1ks
Sadu pro měření tvrdosti vody-1ks
Fitr FWS 1-1ks
Montážní blok 1 - 1ks
Hadice 600-1-1ks
balení 25kg soli - 1ks
kabinetová změkčovací stanice 1m3/hod, řízení časově elektronické-1ks
</t>
  </si>
  <si>
    <t>54</t>
  </si>
  <si>
    <t>732420811</t>
  </si>
  <si>
    <t>Demontáž čerpadla oběhového spirálního DN 25</t>
  </si>
  <si>
    <t>-1135172529</t>
  </si>
  <si>
    <t>55</t>
  </si>
  <si>
    <t>732420812</t>
  </si>
  <si>
    <t>Demontáž čerpadla oběhového spirálního DN 40</t>
  </si>
  <si>
    <t>1400161858</t>
  </si>
  <si>
    <t>56</t>
  </si>
  <si>
    <t>732420814</t>
  </si>
  <si>
    <t>Demontáž čerpadla oběhového spirálního DN 65</t>
  </si>
  <si>
    <t>-706867783</t>
  </si>
  <si>
    <t>57</t>
  </si>
  <si>
    <t>732421226</t>
  </si>
  <si>
    <t>Čerpadla teplovodní závitová mokroběžná cirkulační pro TUV (elektronicky řízená) PN 10, do 80°C DN32 -30/1-8</t>
  </si>
  <si>
    <t>1618231598</t>
  </si>
  <si>
    <t>58</t>
  </si>
  <si>
    <t>732421472vl1</t>
  </si>
  <si>
    <t>Čerpadlo teplovodní mokroběžné elektronicky řízené závitové DN 32 - 30/1-8 PN6/10 jednodílné pro vytápění</t>
  </si>
  <si>
    <t>196797747</t>
  </si>
  <si>
    <t>59</t>
  </si>
  <si>
    <t>732422211VL1</t>
  </si>
  <si>
    <t>Čerpadlo teplovodní mokroběžné elektronicky řízené přírubové DN 40 /0,5-4 PN6/10 jednodílné pro vytápění</t>
  </si>
  <si>
    <t>-1728063211</t>
  </si>
  <si>
    <t>60</t>
  </si>
  <si>
    <t>732422211VL2</t>
  </si>
  <si>
    <t>1440805976</t>
  </si>
  <si>
    <t>61</t>
  </si>
  <si>
    <t>732422224VL1</t>
  </si>
  <si>
    <t>Čerpadlo teplovodní mokroběžné elektronicky řízené přírubové DN 50 /0,5-9 PN6/10 jednodílné pro vytápění</t>
  </si>
  <si>
    <t>-418809458</t>
  </si>
  <si>
    <t>elektonicky řízená</t>
  </si>
  <si>
    <t>62</t>
  </si>
  <si>
    <t>732422224VL2</t>
  </si>
  <si>
    <t>1558189990</t>
  </si>
  <si>
    <t>63</t>
  </si>
  <si>
    <t>733110806</t>
  </si>
  <si>
    <t>Demontáž potrubí ocelového závitového do DN 32</t>
  </si>
  <si>
    <t>268324970</t>
  </si>
  <si>
    <t>64</t>
  </si>
  <si>
    <t>733110808</t>
  </si>
  <si>
    <t>Demontáž potrubí ocelového závitového do DN 50</t>
  </si>
  <si>
    <t>-1428832228</t>
  </si>
  <si>
    <t>65</t>
  </si>
  <si>
    <t>733110810</t>
  </si>
  <si>
    <t>Demontáž potrubí ocelového závitového do DN 80</t>
  </si>
  <si>
    <t>784566780</t>
  </si>
  <si>
    <t>66</t>
  </si>
  <si>
    <t>733111314</t>
  </si>
  <si>
    <t>Potrubí ocelové závitové svařované běžné v kotelnách nebo strojovnách DN 20</t>
  </si>
  <si>
    <t>-497381772</t>
  </si>
  <si>
    <t>67</t>
  </si>
  <si>
    <t>733111315</t>
  </si>
  <si>
    <t>Potrubí ocelové závitové svařované běžné v kotelnách nebo strojovnách DN 25</t>
  </si>
  <si>
    <t>-905377840</t>
  </si>
  <si>
    <t>68</t>
  </si>
  <si>
    <t>733111316</t>
  </si>
  <si>
    <t>Potrubí ocelové závitové svařované běžné v kotelnách nebo strojovnách DN 32</t>
  </si>
  <si>
    <t>-109165089</t>
  </si>
  <si>
    <t>69</t>
  </si>
  <si>
    <t>733111317</t>
  </si>
  <si>
    <t>Potrubí ocelové závitové svařované běžné v kotelnách nebo strojovnách DN 40</t>
  </si>
  <si>
    <t>479317536</t>
  </si>
  <si>
    <t>70</t>
  </si>
  <si>
    <t>733111318</t>
  </si>
  <si>
    <t>Potrubí ocelové závitové svařované běžné v kotelnách nebo strojovnách DN 50</t>
  </si>
  <si>
    <t>-1010861937</t>
  </si>
  <si>
    <t>71</t>
  </si>
  <si>
    <t>733120832</t>
  </si>
  <si>
    <t>Demontáž potrubí ocelového hladkého do D 133</t>
  </si>
  <si>
    <t>2005171910</t>
  </si>
  <si>
    <t>72</t>
  </si>
  <si>
    <t>733121222</t>
  </si>
  <si>
    <t>Potrubí ocelové hladké bezešvé v kotelnách nebo strojovnách D 76x3,2</t>
  </si>
  <si>
    <t>182522348</t>
  </si>
  <si>
    <t>73</t>
  </si>
  <si>
    <t>733121225</t>
  </si>
  <si>
    <t>Potrubí ocelové hladké bezešvé v kotelnách nebo strojovnách D 89x3,6</t>
  </si>
  <si>
    <t>-1312378369</t>
  </si>
  <si>
    <t>74</t>
  </si>
  <si>
    <t>733121232</t>
  </si>
  <si>
    <t>Potrubí ocelové hladké bezešvé v kotelnách nebo strojovnách D 133x4,5</t>
  </si>
  <si>
    <t>1616739834</t>
  </si>
  <si>
    <t>75</t>
  </si>
  <si>
    <t>733193810</t>
  </si>
  <si>
    <t>Rozřezání konzoly, podpěry nebo výložníku pro potrubí z L profilu do 50x50x5 mm</t>
  </si>
  <si>
    <t>-2106830231</t>
  </si>
  <si>
    <t>76</t>
  </si>
  <si>
    <t>734100812</t>
  </si>
  <si>
    <t>Demontáž armatury přírubové se dvěma přírubami do DN 100</t>
  </si>
  <si>
    <t>-1576858322</t>
  </si>
  <si>
    <t>77</t>
  </si>
  <si>
    <t>734100813</t>
  </si>
  <si>
    <t>Demontáž armatury přírubové se dvěma přírubami do DN 150</t>
  </si>
  <si>
    <t>-1306428114</t>
  </si>
  <si>
    <t>78</t>
  </si>
  <si>
    <t>734109215</t>
  </si>
  <si>
    <t>Montáž armatury přírubové se dvěma přírubami PN 16 DN 65</t>
  </si>
  <si>
    <t>-363234159</t>
  </si>
  <si>
    <t>79</t>
  </si>
  <si>
    <t>42265773</t>
  </si>
  <si>
    <t>filtr s vypouštěcí přírubou DN65x290 mm</t>
  </si>
  <si>
    <t>278013592</t>
  </si>
  <si>
    <t>80</t>
  </si>
  <si>
    <t>734109216</t>
  </si>
  <si>
    <t>Montáž armatury přírubové se dvěma přírubami PN 16 DN 80</t>
  </si>
  <si>
    <t>-1901234104</t>
  </si>
  <si>
    <t>81</t>
  </si>
  <si>
    <t>42265776</t>
  </si>
  <si>
    <t>filtr s vypouštěcí přírubou DN80x310 mm</t>
  </si>
  <si>
    <t>865961816</t>
  </si>
  <si>
    <t>82</t>
  </si>
  <si>
    <t>734109415</t>
  </si>
  <si>
    <t>Montáž armatury přírubové se třemi přírubami PN 16 DN 65</t>
  </si>
  <si>
    <t>-362743379</t>
  </si>
  <si>
    <t>83</t>
  </si>
  <si>
    <t>48488050</t>
  </si>
  <si>
    <t>směšovač třícestný s přímým průtokem DN 65</t>
  </si>
  <si>
    <t>715018558</t>
  </si>
  <si>
    <t>84</t>
  </si>
  <si>
    <t>55124433</t>
  </si>
  <si>
    <t>motor pro směšovací ventily 24V 108 s</t>
  </si>
  <si>
    <t>-1071055140</t>
  </si>
  <si>
    <t>85</t>
  </si>
  <si>
    <t>734191822</t>
  </si>
  <si>
    <t>Odřezání příruby bez rozpojení přírubového spoje do DN 100</t>
  </si>
  <si>
    <t>661353590</t>
  </si>
  <si>
    <t>86</t>
  </si>
  <si>
    <t>734192316</t>
  </si>
  <si>
    <t>Klapka přírubová zpětná DN 65 PN 16 do 100°C samočinná</t>
  </si>
  <si>
    <t>-1613301006</t>
  </si>
  <si>
    <t>87</t>
  </si>
  <si>
    <t>734192317</t>
  </si>
  <si>
    <t>Klapka přírubová zpětná DN 80 PN 16 do 100°C samočinná</t>
  </si>
  <si>
    <t>1459344557</t>
  </si>
  <si>
    <t>88</t>
  </si>
  <si>
    <t>734193215</t>
  </si>
  <si>
    <t>Klapka mezipřírubová uzavírací DN 65 PN 16 do 120°C disk nerezová ocel</t>
  </si>
  <si>
    <t>1511802826</t>
  </si>
  <si>
    <t>89</t>
  </si>
  <si>
    <t>734193216</t>
  </si>
  <si>
    <t>Klapka mezipřírubová uzavírací DN 80 PN 16 do 120°C disk nerezová ocel</t>
  </si>
  <si>
    <t>214250648</t>
  </si>
  <si>
    <t>90</t>
  </si>
  <si>
    <t>734193218</t>
  </si>
  <si>
    <t>Klapka mezipřírubová uzavírací DN 125 PN 16 do 120°C disk nerezová ocel</t>
  </si>
  <si>
    <t>-137753541</t>
  </si>
  <si>
    <t>91</t>
  </si>
  <si>
    <t>734200822</t>
  </si>
  <si>
    <t>Demontáž armatury závitové se dvěma závity do G 1</t>
  </si>
  <si>
    <t>-572514939</t>
  </si>
  <si>
    <t>92</t>
  </si>
  <si>
    <t>734200823</t>
  </si>
  <si>
    <t>Demontáž armatury závitové se dvěma závity do G 6/4</t>
  </si>
  <si>
    <t>-1392607913</t>
  </si>
  <si>
    <t>93</t>
  </si>
  <si>
    <t>734211120</t>
  </si>
  <si>
    <t>Ventil závitový odvzdušňovací G 1/2 PN 14 do 120°C automatický</t>
  </si>
  <si>
    <t>1365431953</t>
  </si>
  <si>
    <t>94</t>
  </si>
  <si>
    <t>734242416</t>
  </si>
  <si>
    <t>Ventil závitový zpětný přímý G 6/4 PN 16 do 110°C</t>
  </si>
  <si>
    <t>-145142166</t>
  </si>
  <si>
    <t>95</t>
  </si>
  <si>
    <t>734242417</t>
  </si>
  <si>
    <t>Ventil závitový zpětný přímý G 2 PN 16 do 110°C</t>
  </si>
  <si>
    <t>756953795</t>
  </si>
  <si>
    <t>96</t>
  </si>
  <si>
    <t>734291123</t>
  </si>
  <si>
    <t>Kohout plnící a vypouštěcí G 1/2 PN 10 do 90°C závitový</t>
  </si>
  <si>
    <t>731153715</t>
  </si>
  <si>
    <t>97</t>
  </si>
  <si>
    <t>734291245</t>
  </si>
  <si>
    <t>Filtr závitový přímý G 1 1/4 PN 16 do 130°C s vnitřními závity</t>
  </si>
  <si>
    <t>-647133392</t>
  </si>
  <si>
    <t>98</t>
  </si>
  <si>
    <t>734291246</t>
  </si>
  <si>
    <t>Filtr závitový přímý G 1 1/2 PN 16 do 130°C s vnitřními závity</t>
  </si>
  <si>
    <t>-282027719</t>
  </si>
  <si>
    <t>99</t>
  </si>
  <si>
    <t>734291247</t>
  </si>
  <si>
    <t>Filtr závitový přímý G 2 PN 16 do 130°C s vnitřními závity</t>
  </si>
  <si>
    <t>659667409</t>
  </si>
  <si>
    <t>100</t>
  </si>
  <si>
    <t>734292715</t>
  </si>
  <si>
    <t>Kohout kulový přímý G 1 PN 42 do 185°C vnitřní závit</t>
  </si>
  <si>
    <t>-835610757</t>
  </si>
  <si>
    <t>101</t>
  </si>
  <si>
    <t>734292716</t>
  </si>
  <si>
    <t>Kohout kulový přímý G 1 1/4 PN 42 do 185°C vnitřní závit</t>
  </si>
  <si>
    <t>-584114768</t>
  </si>
  <si>
    <t>102</t>
  </si>
  <si>
    <t>734292717</t>
  </si>
  <si>
    <t>Kohout kulový přímý G 1 1/2 PN 42 do 185°C vnitřní závit</t>
  </si>
  <si>
    <t>1062367526</t>
  </si>
  <si>
    <t>103</t>
  </si>
  <si>
    <t>734292718</t>
  </si>
  <si>
    <t>Kohout kulový přímý G 2 PN 42 do 185°C vnitřní závit</t>
  </si>
  <si>
    <t>1222664478</t>
  </si>
  <si>
    <t>104</t>
  </si>
  <si>
    <t>734295024</t>
  </si>
  <si>
    <t>Směšovací armatura závitová trojcestná DN 40 se servomotorem</t>
  </si>
  <si>
    <t>-1507966871</t>
  </si>
  <si>
    <t>105</t>
  </si>
  <si>
    <t>734411101</t>
  </si>
  <si>
    <t>Teploměr technický s pevným stonkem a jímkou zadní připojení průměr 63 mm délky 50 mm</t>
  </si>
  <si>
    <t>1855129083</t>
  </si>
  <si>
    <t>106</t>
  </si>
  <si>
    <t>734421102</t>
  </si>
  <si>
    <t>Tlakoměr s pevným stonkem a zpětnou klapkou tlak 0-16 bar průměr 63 mm spodní připojení</t>
  </si>
  <si>
    <t>-1661137079</t>
  </si>
  <si>
    <t>107</t>
  </si>
  <si>
    <t>783601715</t>
  </si>
  <si>
    <t>Odmaštění ředidlovým odmašťovačem potrubí DN do 50 mm</t>
  </si>
  <si>
    <t>-982595179</t>
  </si>
  <si>
    <t>80"út</t>
  </si>
  <si>
    <t>VV</t>
  </si>
  <si>
    <t>2"plyn</t>
  </si>
  <si>
    <t>Součet</t>
  </si>
  <si>
    <t>108</t>
  </si>
  <si>
    <t>783601733</t>
  </si>
  <si>
    <t>Odmaštění ředidlovým odmašťovačem potrubí DN do 100 mm</t>
  </si>
  <si>
    <t>1668183151</t>
  </si>
  <si>
    <t>127"út</t>
  </si>
  <si>
    <t>8"plyn</t>
  </si>
  <si>
    <t>109</t>
  </si>
  <si>
    <t>783601757</t>
  </si>
  <si>
    <t>Odmaštění ředidlovým odmašťovačem potrubí DN do 150 mm</t>
  </si>
  <si>
    <t>-1719699831</t>
  </si>
  <si>
    <t>110</t>
  </si>
  <si>
    <t>783601797</t>
  </si>
  <si>
    <t>Odmaštění ředidlovým odmašťovačem potrubí DN přes 200 mm</t>
  </si>
  <si>
    <t>m2</t>
  </si>
  <si>
    <t>-1706089396</t>
  </si>
  <si>
    <t>oprava nátěru akumulačního potrubí plynu</t>
  </si>
  <si>
    <t>111</t>
  </si>
  <si>
    <t>783614653</t>
  </si>
  <si>
    <t>Základní antikorozní jednonásobný syntetický samozákladující potrubí DN do 50 mm</t>
  </si>
  <si>
    <t>-1828535035</t>
  </si>
  <si>
    <t>112</t>
  </si>
  <si>
    <t>783614663</t>
  </si>
  <si>
    <t>Základní antikorozní jednonásobný syntetický samozákladující potrubí DN do 100 mm</t>
  </si>
  <si>
    <t>677603795</t>
  </si>
  <si>
    <t>113</t>
  </si>
  <si>
    <t>783614673</t>
  </si>
  <si>
    <t>Základní antikorozní jednonásobný syntetický samozákladující potrubí DN do 150 mm</t>
  </si>
  <si>
    <t>1122073640</t>
  </si>
  <si>
    <t>114</t>
  </si>
  <si>
    <t>783617611</t>
  </si>
  <si>
    <t>Krycí dvojnásobný syntetický nátěr potrubí DN do 50 mm</t>
  </si>
  <si>
    <t>-522626698</t>
  </si>
  <si>
    <t>VP - Vícepráce</t>
  </si>
  <si>
    <t>PN</t>
  </si>
  <si>
    <t>7/2021b - vodovod, kanalizace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</si>
  <si>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</si>
  <si>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</si>
  <si>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</si>
  <si>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</si>
  <si>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</si>
  <si>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</si>
  <si>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721 - Zdravotechnika - vnitřní kanalizace</t>
  </si>
  <si>
    <t xml:space="preserve">    722 - Zdravotechnika - vnitřní vodovod</t>
  </si>
  <si>
    <t>132201201</t>
  </si>
  <si>
    <t>Hloubení rýh š do 2000 mm v hornině tř. 3 objemu do 100 m3</t>
  </si>
  <si>
    <t>m3</t>
  </si>
  <si>
    <t>1999887118</t>
  </si>
  <si>
    <t>2,8*0,8*1,2</t>
  </si>
  <si>
    <t>161101101</t>
  </si>
  <si>
    <t>Svislé přemístění výkopku z horniny tř. 1 až 4 hl výkopu do 2,5 m</t>
  </si>
  <si>
    <t>226657447</t>
  </si>
  <si>
    <t>162301102</t>
  </si>
  <si>
    <t>Vodorovné přemístění do 1000 m výkopku/sypaniny z horniny tř. 1 až 4</t>
  </si>
  <si>
    <t>-381979703</t>
  </si>
  <si>
    <t>174101101</t>
  </si>
  <si>
    <t>Zásyp jam, šachet rýh nebo kolem objektů sypaninou se zhutněním</t>
  </si>
  <si>
    <t>2028059394</t>
  </si>
  <si>
    <t>2,8*0,6*0,8</t>
  </si>
  <si>
    <t>175111101</t>
  </si>
  <si>
    <t>Obsypání potrubí ručně sypaninou bez prohození sítem, uloženou do 3 m</t>
  </si>
  <si>
    <t>312655819</t>
  </si>
  <si>
    <t>2,8*0,8*0,5</t>
  </si>
  <si>
    <t>58337331</t>
  </si>
  <si>
    <t>štěrkopísek frakce 0/22</t>
  </si>
  <si>
    <t>t</t>
  </si>
  <si>
    <t>-1502785684</t>
  </si>
  <si>
    <t>181301101</t>
  </si>
  <si>
    <t>Rozprostření ornice tl vrstvy do 100 mm pl do 500 m2 v rovině nebo ve svahu do 1:5</t>
  </si>
  <si>
    <t>-944205186</t>
  </si>
  <si>
    <t>181951102</t>
  </si>
  <si>
    <t>Úprava pláně v hornině tř. 1 až 4 se zhutněním</t>
  </si>
  <si>
    <t>-784604820</t>
  </si>
  <si>
    <t>451573111</t>
  </si>
  <si>
    <t>Lože pod potrubí otevřený výkop ze štěrkopísku</t>
  </si>
  <si>
    <t>1509054467</t>
  </si>
  <si>
    <t>2,8*0,8*0,1</t>
  </si>
  <si>
    <t>871313121</t>
  </si>
  <si>
    <t>Montáž kanalizačního potrubí z PVC těsněné gumovým kroužkem otevřený výkop sklon do 20 % DN 160</t>
  </si>
  <si>
    <t>-1169964282</t>
  </si>
  <si>
    <t>28611165</t>
  </si>
  <si>
    <t>trubka kanalizační PVC DN 160x3000 mm SN 8</t>
  </si>
  <si>
    <t>-360041998</t>
  </si>
  <si>
    <t>894812111</t>
  </si>
  <si>
    <t>Revizní a čistící šachta z PP šachtové dno DN 315/150 přímý tok</t>
  </si>
  <si>
    <t>468816694</t>
  </si>
  <si>
    <t>894812131</t>
  </si>
  <si>
    <t>Revizní a čistící šachta z PP DN 315 šachtová roura korugovaná bez hrdla světlé hloubky 1250 mm</t>
  </si>
  <si>
    <t>-681216500</t>
  </si>
  <si>
    <t>894812149</t>
  </si>
  <si>
    <t>Příplatek k rourám revizní a čistící šachty z PP DN 315 za uříznutí šachtové roury</t>
  </si>
  <si>
    <t>1934218078</t>
  </si>
  <si>
    <t>894812161</t>
  </si>
  <si>
    <t>Revizní a čistící šachta z PP DN 315 poklop litinový s teleskopickou rourou pro zatížení  3 t</t>
  </si>
  <si>
    <t>-2033536589</t>
  </si>
  <si>
    <t>894812171</t>
  </si>
  <si>
    <t>Revizní a čistící šachta z PP DN 315 mříž dešťová litinová do teleskopu pro zatížení 40 t</t>
  </si>
  <si>
    <t>1218235436</t>
  </si>
  <si>
    <t>894812171vl1</t>
  </si>
  <si>
    <t>kalový koš pro šachtu 315</t>
  </si>
  <si>
    <t>200887462</t>
  </si>
  <si>
    <t>894812vl2</t>
  </si>
  <si>
    <t>napojení potrubí PVC160 na stávající šachtu BT pr.1000mm</t>
  </si>
  <si>
    <t>-2110573139</t>
  </si>
  <si>
    <t>974042584</t>
  </si>
  <si>
    <t>Vysekání rýh v dlažbě betonové nebo jiné monolitické hl do 250 mm š do 150 mm</t>
  </si>
  <si>
    <t>-1041700087</t>
  </si>
  <si>
    <t>977311114</t>
  </si>
  <si>
    <t>Řezání stávajících betonových mazanin nevyztužených hl do 200 mm</t>
  </si>
  <si>
    <t>1311409056</t>
  </si>
  <si>
    <t>997013501</t>
  </si>
  <si>
    <t>Odvoz suti a vybouraných hmot na skládku nebo meziskládku do 1 km se složením</t>
  </si>
  <si>
    <t>-1065909482</t>
  </si>
  <si>
    <t>997013509</t>
  </si>
  <si>
    <t>Příplatek k odvozu suti a vybouraných hmot na skládku ZKD 1 km přes 1 km</t>
  </si>
  <si>
    <t>-780629143</t>
  </si>
  <si>
    <t>997013831</t>
  </si>
  <si>
    <t>Poplatek za uložení na skládce (skládkovné) stavebního odpadu směsného kód odpadu 170 904</t>
  </si>
  <si>
    <t>673506542</t>
  </si>
  <si>
    <t>721174043</t>
  </si>
  <si>
    <t>Potrubí kanalizační z PP připojovací DN 50</t>
  </si>
  <si>
    <t>-1839912177</t>
  </si>
  <si>
    <t>721211912</t>
  </si>
  <si>
    <t>Montáž vpustí podlahových DN 50/75</t>
  </si>
  <si>
    <t>2111814381</t>
  </si>
  <si>
    <t>55161722</t>
  </si>
  <si>
    <t>vpusť podlahová s kulovým kloubem a zápachovou uzávěrkou vodorovný odtok DN 50/75</t>
  </si>
  <si>
    <t>1148434407</t>
  </si>
  <si>
    <t>nerezová mříž 10X10cm - HL 80.1</t>
  </si>
  <si>
    <t>998721101</t>
  </si>
  <si>
    <t>Přesun hmot tonážní pro vnitřní kanalizace v objektech v do 6 m</t>
  </si>
  <si>
    <t>533689818</t>
  </si>
  <si>
    <t>722130901</t>
  </si>
  <si>
    <t>Potrubí pozinkované závitové zazátkování vývodu</t>
  </si>
  <si>
    <t>-2095557237</t>
  </si>
  <si>
    <t>722131916</t>
  </si>
  <si>
    <t>Potrubí pozinkované závitové vsazení odbočky do potrubí DN 50</t>
  </si>
  <si>
    <t>-856990856</t>
  </si>
  <si>
    <t>722131918</t>
  </si>
  <si>
    <t>Potrubí pozinkované závitové vsazení odbočky do potrubí DN 80</t>
  </si>
  <si>
    <t>1972008472</t>
  </si>
  <si>
    <t>722170801</t>
  </si>
  <si>
    <t>Demontáž rozvodů vody z plastů do D 25</t>
  </si>
  <si>
    <t>1434618108</t>
  </si>
  <si>
    <t>722170804</t>
  </si>
  <si>
    <t>Demontáž rozvodů vody z plastů do D 50</t>
  </si>
  <si>
    <t>-164987589</t>
  </si>
  <si>
    <t>722170807</t>
  </si>
  <si>
    <t>Demontáž rozvodů vody z plastů do D 110</t>
  </si>
  <si>
    <t>-1611831665</t>
  </si>
  <si>
    <t>722171916</t>
  </si>
  <si>
    <t>Potrubí plastové odříznutí trubky D do 50 mm</t>
  </si>
  <si>
    <t>-913848098</t>
  </si>
  <si>
    <t>722171917</t>
  </si>
  <si>
    <t>Potrubí plastové odříznutí trubky D do 63 mm</t>
  </si>
  <si>
    <t>-1882066040</t>
  </si>
  <si>
    <t>722176114</t>
  </si>
  <si>
    <t>Montáž potrubí plastové spojované svary polyfuzně do D 32 mm</t>
  </si>
  <si>
    <t>764315016</t>
  </si>
  <si>
    <t>28614103</t>
  </si>
  <si>
    <t>trubka vícevrstvá pro vodu a topení PP-RCT S 3,2 D 32mm</t>
  </si>
  <si>
    <t>-856326746</t>
  </si>
  <si>
    <t>722176116</t>
  </si>
  <si>
    <t>Montáž potrubí plastové spojované svary polyfuzně do D 50 mm</t>
  </si>
  <si>
    <t>846846386</t>
  </si>
  <si>
    <t>28614105</t>
  </si>
  <si>
    <t>trubka vícevrstvá pro vodu a topení PP-RCT S 3,2 D 50mm</t>
  </si>
  <si>
    <t>1517628121</t>
  </si>
  <si>
    <t>722176117</t>
  </si>
  <si>
    <t>Montáž potrubí plastové spojované svary polyfuzně do D 63 mm</t>
  </si>
  <si>
    <t>-44027528</t>
  </si>
  <si>
    <t>28614106</t>
  </si>
  <si>
    <t>trubka vícevrstvá pro vodu a topení PP-RCT S 3,2 D 63mm</t>
  </si>
  <si>
    <t>1917296950</t>
  </si>
  <si>
    <t>722181252</t>
  </si>
  <si>
    <t>Ochrana vodovodního potrubí přilepenými termoizolačními trubicemi z PE tl do 25 mm DN do 45 mm</t>
  </si>
  <si>
    <t>-5224712</t>
  </si>
  <si>
    <t>722181253</t>
  </si>
  <si>
    <t>Ochrana vodovodního potrubí přilepenými termoizolačními trubicemi z PE tl do 25 mm DN do 63 mm</t>
  </si>
  <si>
    <t>1445084930</t>
  </si>
  <si>
    <t>722182013</t>
  </si>
  <si>
    <t>Podpůrný žlab pro potrubí D 32</t>
  </si>
  <si>
    <t>-524048490</t>
  </si>
  <si>
    <t>722182015</t>
  </si>
  <si>
    <t>Podpůrný žlab pro potrubí D 50</t>
  </si>
  <si>
    <t>1357142712</t>
  </si>
  <si>
    <t>722182016</t>
  </si>
  <si>
    <t>Podpůrný žlab pro potrubí D 63</t>
  </si>
  <si>
    <t>722603693</t>
  </si>
  <si>
    <t>722190901</t>
  </si>
  <si>
    <t>Uzavření nebo otevření vodovodního potrubí při opravách</t>
  </si>
  <si>
    <t>1295704386</t>
  </si>
  <si>
    <t>722224115</t>
  </si>
  <si>
    <t>Kohout plnicí nebo vypouštěcí G 1/2 PN 10 s jedním závitem</t>
  </si>
  <si>
    <t>-1942815468</t>
  </si>
  <si>
    <t>722231076</t>
  </si>
  <si>
    <t>Ventil zpětný mosazný G 6/4 PN 10 do 110°C se dvěma závity</t>
  </si>
  <si>
    <t>-828382031</t>
  </si>
  <si>
    <t>722231222</t>
  </si>
  <si>
    <t>Ventil pojistný mosazný G 3/4 PN 6 do 100°C k bojleru s vnitřním x vnějším závitem</t>
  </si>
  <si>
    <t>-1225407444</t>
  </si>
  <si>
    <t>722232043</t>
  </si>
  <si>
    <t>Kohout kulový přímý G 1/2 PN 42 do 185°C vnitřní závit</t>
  </si>
  <si>
    <t>1337754722</t>
  </si>
  <si>
    <t>722232045</t>
  </si>
  <si>
    <t>2017141915</t>
  </si>
  <si>
    <t>722232047</t>
  </si>
  <si>
    <t>Kohout kulový přímý G 6/4 PN 42 do 185°C vnitřní závit</t>
  </si>
  <si>
    <t>1251304975</t>
  </si>
  <si>
    <t>722232048</t>
  </si>
  <si>
    <t>-856239628</t>
  </si>
  <si>
    <t>722232061</t>
  </si>
  <si>
    <t>Kohout kulový přímý G 1/2 PN 42 do 185°C vnitřní závit s vypouštěním</t>
  </si>
  <si>
    <t>-152954866</t>
  </si>
  <si>
    <t>722261921</t>
  </si>
  <si>
    <t>Výměna závitových vodoměrů G 1/2</t>
  </si>
  <si>
    <t>1274519974</t>
  </si>
  <si>
    <t>722261923</t>
  </si>
  <si>
    <t>Výměna závitových vodoměrů G 1</t>
  </si>
  <si>
    <t>270647237</t>
  </si>
  <si>
    <t>722290821</t>
  </si>
  <si>
    <t>Přemístění vnitrostaveništní demontovaných hmot pro vnitřní vodovod v objektech výšky do 6 m</t>
  </si>
  <si>
    <t>-1039814018</t>
  </si>
  <si>
    <t>998722101</t>
  </si>
  <si>
    <t>Přesun hmot tonážní pro vnitřní vodovod v objektech v do 6 m</t>
  </si>
  <si>
    <t>206747955</t>
  </si>
  <si>
    <t>7/2021c - stavební úpravy</t>
  </si>
  <si>
    <t xml:space="preserve">    2 - Zakládání</t>
  </si>
  <si>
    <t xml:space="preserve">    5 - Komunikace pozemní</t>
  </si>
  <si>
    <t xml:space="preserve">    6 -  Úpravy povrchů, podlahy a osazování výplní</t>
  </si>
  <si>
    <t xml:space="preserve">    767 - Konstrukce zámečnické</t>
  </si>
  <si>
    <t xml:space="preserve">    784 - Dokončovací práce - malby a tapety</t>
  </si>
  <si>
    <t>113106121</t>
  </si>
  <si>
    <t>Rozebrání dlažeb z betonových nebo kamenných dlaždic komunikací pro pěší ručně</t>
  </si>
  <si>
    <t>-1951694553</t>
  </si>
  <si>
    <t>113107181</t>
  </si>
  <si>
    <t>Odstranění podkladu živičného tl 50 mm strojně pl přes 50 do 200 m2</t>
  </si>
  <si>
    <t>-1003057488</t>
  </si>
  <si>
    <t>113202111</t>
  </si>
  <si>
    <t>Vytrhání obrub krajníků obrubníků stojatých</t>
  </si>
  <si>
    <t>1556498427</t>
  </si>
  <si>
    <t>215901101</t>
  </si>
  <si>
    <t>Zhutnění podloží z hornin soudržných do 92% PS nebo nesoudržných sypkých I(d) do 0,8</t>
  </si>
  <si>
    <t>-1392571734</t>
  </si>
  <si>
    <t>564861111</t>
  </si>
  <si>
    <t>Podklad ze štěrkodrtě ŠD tl 200 mm</t>
  </si>
  <si>
    <t>857840115</t>
  </si>
  <si>
    <t>596211110</t>
  </si>
  <si>
    <t>Kladení zámkové dlažby komunikací pro pěší tl 60 mm skupiny A pl do 50 m2</t>
  </si>
  <si>
    <t>1806675381</t>
  </si>
  <si>
    <t>59245001</t>
  </si>
  <si>
    <t>dlažba zámková profilová základní 20x16,5x4 cm přírodní</t>
  </si>
  <si>
    <t>478216161</t>
  </si>
  <si>
    <t>612315421</t>
  </si>
  <si>
    <t>Oprava vnitřní vápenné štukové omítky v rozsahu plochy do 10%</t>
  </si>
  <si>
    <t>1486805673</t>
  </si>
  <si>
    <t>631312141</t>
  </si>
  <si>
    <t>Doplnění rýh v dosavadních mazaninách betonem prostým</t>
  </si>
  <si>
    <t>512</t>
  </si>
  <si>
    <t>825565149</t>
  </si>
  <si>
    <t>3*0,1*0,2" vyplnění praskiny v podlaze</t>
  </si>
  <si>
    <t>4,5*0,2*0,4" osazení nové vpusti, napojení</t>
  </si>
  <si>
    <t>916231213</t>
  </si>
  <si>
    <t>Osazení chodníkového obrubníku betonového stojatého s boční opěrou do lože z betonu prostého</t>
  </si>
  <si>
    <t>1855839250</t>
  </si>
  <si>
    <t>59217016</t>
  </si>
  <si>
    <t>obrubník betonový chodníkový 100x8x25 cm</t>
  </si>
  <si>
    <t>-2097977866</t>
  </si>
  <si>
    <t>961044111</t>
  </si>
  <si>
    <t>Bourání základů z betonu prostého</t>
  </si>
  <si>
    <t>2060794278</t>
  </si>
  <si>
    <t>6,15*2*0,6+2,3*4,1*0,075+1,5*1,6*0,012+0,8*0,47*0,012</t>
  </si>
  <si>
    <t>949101112</t>
  </si>
  <si>
    <t>Lešení pomocné pro objekty pozemních staveb s lešeňovou podlahou v do3,5m zatížení 150 kg/m2</t>
  </si>
  <si>
    <t>1693526509</t>
  </si>
  <si>
    <t>997013151</t>
  </si>
  <si>
    <t>Vnitrostaveništní doprava suti a vybouraných hmot pro budovy v do 6 m s omezením mechanizace</t>
  </si>
  <si>
    <t>1693353880</t>
  </si>
  <si>
    <t>-1152590163</t>
  </si>
  <si>
    <t>-1297626118</t>
  </si>
  <si>
    <t>997013802</t>
  </si>
  <si>
    <t>Poplatek za uložení na skládce (skládkovné) stavebního odpadu železobetonového kód odpadu 170 101</t>
  </si>
  <si>
    <t>-1649587442</t>
  </si>
  <si>
    <t>767995105vl1</t>
  </si>
  <si>
    <t>výměna podlahy revizní lávky podlahy - osazení a doávka pozinkovaného rošu 4x1m</t>
  </si>
  <si>
    <t>880655011</t>
  </si>
  <si>
    <t>včetně výškových prací</t>
  </si>
  <si>
    <t>783301303</t>
  </si>
  <si>
    <t>Bezoplachové odrezivění zámečnických konstrukcí</t>
  </si>
  <si>
    <t>2055043420</t>
  </si>
  <si>
    <t>2,1"revizní lávka komína</t>
  </si>
  <si>
    <t>783301313</t>
  </si>
  <si>
    <t>Odmaštění zámečnických konstrukcí ředidlovým odmašťovačem</t>
  </si>
  <si>
    <t>-31911919</t>
  </si>
  <si>
    <t>0,7*0,25*4*2" schodiště</t>
  </si>
  <si>
    <t>3,4*2" podesta</t>
  </si>
  <si>
    <t>1,8"zábradlí a vzpěry</t>
  </si>
  <si>
    <t>783314101</t>
  </si>
  <si>
    <t>Základní jednonásobný syntetický nátěr zámečnických konstrukcí</t>
  </si>
  <si>
    <t>-2051878646</t>
  </si>
  <si>
    <t>783315101</t>
  </si>
  <si>
    <t>Mezinátěr jednonásobný syntetický standardní zámečnických konstrukcí</t>
  </si>
  <si>
    <t>-515811968</t>
  </si>
  <si>
    <t>783317101</t>
  </si>
  <si>
    <t>Krycí jednonásobný syntetický standardní nátěr zámečnických konstrukcí</t>
  </si>
  <si>
    <t>886657509</t>
  </si>
  <si>
    <t>783901453</t>
  </si>
  <si>
    <t>Vysátí betonových podlah před provedením nátěru</t>
  </si>
  <si>
    <t>1182549303</t>
  </si>
  <si>
    <t>783933161</t>
  </si>
  <si>
    <t>Penetrační epoxidový nátěr pórovitých betonových podlah</t>
  </si>
  <si>
    <t>957275622</t>
  </si>
  <si>
    <t>včetně bet.schodiště</t>
  </si>
  <si>
    <t>783937161</t>
  </si>
  <si>
    <t>Krycí dvojnásobný epoxidový vodou ředitelný nátěr betonové podlahy</t>
  </si>
  <si>
    <t>-1630976078</t>
  </si>
  <si>
    <t>783942251</t>
  </si>
  <si>
    <t>Tmelení prasklin betonového podkladu polyuretanovým tmelem</t>
  </si>
  <si>
    <t>2066497247</t>
  </si>
  <si>
    <t>784121003</t>
  </si>
  <si>
    <t>Oškrabání malby v mísnostech výšky do 5,00 m</t>
  </si>
  <si>
    <t>1625304608</t>
  </si>
  <si>
    <t>784181123</t>
  </si>
  <si>
    <t>Hloubková jednonásobná penetrace podkladu v místnostech výšky do 5,00 m</t>
  </si>
  <si>
    <t>-714855613</t>
  </si>
  <si>
    <t>10,5*5+9,8*5+7,15*5+7,55*5+0,85*5+3,59*5+1,8*5+6,59*5+4,75*3,6+91</t>
  </si>
  <si>
    <t>784221113</t>
  </si>
  <si>
    <t>Dvojnásobné bílé malby ze směsí za sucha středně otěruvzdorných v místnostech do 5,00 m</t>
  </si>
  <si>
    <t>-1802000006</t>
  </si>
  <si>
    <t>10,5*3,5+9,8*3,5+7,15*3,5+7,55*3,5+0,85*3,5+3,59*3,5+1,8*3,5+6,59*3,5+4,75*2,1+91</t>
  </si>
  <si>
    <t>7838121</t>
  </si>
  <si>
    <t>Nátěr olejový omítek stěn 2x+ 1x email</t>
  </si>
  <si>
    <t>-1671861278</t>
  </si>
  <si>
    <t>10,5*1,5+9,8*1,5+7,15*1,5+7,55*1,5+0,85*1,5+3,59*1,5+1,8*1,5+6,59*1,5+4,75*1,5</t>
  </si>
  <si>
    <t>7/2021d - ostatní a vedlejší náklady</t>
  </si>
  <si>
    <t>VRN - Vedlejší rozpočtové náklady</t>
  </si>
  <si>
    <t xml:space="preserve">    VRN9 - Ostatní náklady</t>
  </si>
  <si>
    <t>030001000</t>
  </si>
  <si>
    <t>ks</t>
  </si>
  <si>
    <t>1024</t>
  </si>
  <si>
    <t>-2079779553</t>
  </si>
  <si>
    <t>013254000</t>
  </si>
  <si>
    <t>Dokumentace skutečného provedení stavby dle SOD</t>
  </si>
  <si>
    <t>-1648626792</t>
  </si>
  <si>
    <t>013254000vl1</t>
  </si>
  <si>
    <t>Vyhotovení provozního řádu kotelny</t>
  </si>
  <si>
    <t>616469440</t>
  </si>
  <si>
    <t>043002000</t>
  </si>
  <si>
    <t>Zkoušky a ostatní měření</t>
  </si>
  <si>
    <t>-256865997</t>
  </si>
  <si>
    <t xml:space="preserve">topná zkouška, měření emisí spalin autorizovanou osobou, zkouška těsnosti rozvodů vody a kanalizace
</t>
  </si>
  <si>
    <t>044002000</t>
  </si>
  <si>
    <t>Výchozí revize</t>
  </si>
  <si>
    <t>752358132</t>
  </si>
  <si>
    <t>Revize plynového rozvodu, spalinové cesty a komínu, spotřebičů</t>
  </si>
  <si>
    <t>3231VL1</t>
  </si>
  <si>
    <t xml:space="preserve">uvedení plynových kotlů a regulace do provozu servisním technikem </t>
  </si>
  <si>
    <t>262144</t>
  </si>
  <si>
    <t>2075689995</t>
  </si>
  <si>
    <t>propojení regulace, kabeláž, propojení s internetem, čidla</t>
  </si>
  <si>
    <t>HZS2212</t>
  </si>
  <si>
    <t>Hodinová zúčtovací sazba instalatér odborný</t>
  </si>
  <si>
    <t>473992711</t>
  </si>
  <si>
    <t xml:space="preserve"> odvzdušnění sysémů (, vypuštění a napuštění sysémů
vyhledání skutečné trasy stávající ležaté kanalizace</t>
  </si>
  <si>
    <t>7/2021e - Silnoproudé rozvody</t>
  </si>
  <si>
    <t>HZS - Hodinové zúčtovací sazby</t>
  </si>
  <si>
    <t>Pol2</t>
  </si>
  <si>
    <t>RK1-rozváděč kompl. - viz výkres</t>
  </si>
  <si>
    <t>749624914</t>
  </si>
  <si>
    <t>Pol3</t>
  </si>
  <si>
    <t>ZS2-zásuvková skříň vč. chrániče 25A, 30mA, jističů a zásuvek 1x400V/16A, 1x230V/16A, 1x 24V/6A, kompl.</t>
  </si>
  <si>
    <t>-521087669</t>
  </si>
  <si>
    <t>Pol4</t>
  </si>
  <si>
    <t>RPC rozváděč na stěnu s vývodkami a Routrem</t>
  </si>
  <si>
    <t>1325754138</t>
  </si>
  <si>
    <t>Dodávky - celkem; Elektromontáže</t>
  </si>
  <si>
    <t>Pol6</t>
  </si>
  <si>
    <t>CYKY 3jx1.5 mm2</t>
  </si>
  <si>
    <t>-1111166111</t>
  </si>
  <si>
    <t>Pol7</t>
  </si>
  <si>
    <t>CYKY 3jx2.5 mm2</t>
  </si>
  <si>
    <t>-434158450</t>
  </si>
  <si>
    <t>Pol8</t>
  </si>
  <si>
    <t>CYKY 5jx1.5 mm2</t>
  </si>
  <si>
    <t>2063354398</t>
  </si>
  <si>
    <t>Pol9</t>
  </si>
  <si>
    <t>CYKY 5jx6 mm2</t>
  </si>
  <si>
    <t>-862791087</t>
  </si>
  <si>
    <t>Pol10</t>
  </si>
  <si>
    <t>CYKY 5jx10 mm2</t>
  </si>
  <si>
    <t>-1894413012</t>
  </si>
  <si>
    <t>Pol11</t>
  </si>
  <si>
    <t>datový kabel JYTY 2x1</t>
  </si>
  <si>
    <t>-138285254</t>
  </si>
  <si>
    <t>Pol12</t>
  </si>
  <si>
    <t>datový kabel JYTY 4x1</t>
  </si>
  <si>
    <t>328014137</t>
  </si>
  <si>
    <t>Pol13</t>
  </si>
  <si>
    <t>datový kabel JYTY 7x1</t>
  </si>
  <si>
    <t>1294568095</t>
  </si>
  <si>
    <t>Pol14</t>
  </si>
  <si>
    <t>datový kabel FTP 4x2x0,5</t>
  </si>
  <si>
    <t>-1347045687</t>
  </si>
  <si>
    <t>Pol15</t>
  </si>
  <si>
    <t>vodič Cu 4 mm2,žz</t>
  </si>
  <si>
    <t>-960565384</t>
  </si>
  <si>
    <t>Pol16</t>
  </si>
  <si>
    <t>vodič Cu 6 mm2,žz</t>
  </si>
  <si>
    <t>253152490</t>
  </si>
  <si>
    <t>Pol17</t>
  </si>
  <si>
    <t>spínač jednopólový, řazení 1,IP44, kompl.</t>
  </si>
  <si>
    <t>1607059262</t>
  </si>
  <si>
    <t>Pol18</t>
  </si>
  <si>
    <t>spínač jednopólový, řazení 6,IP44, kompl.</t>
  </si>
  <si>
    <t>485572039</t>
  </si>
  <si>
    <t>Pol19</t>
  </si>
  <si>
    <t>spínač jednopólový, řazení 7, IP44,kompl.</t>
  </si>
  <si>
    <t>-1986988425</t>
  </si>
  <si>
    <t>Pol20</t>
  </si>
  <si>
    <t>3pól. spínač 16A, IP44, kompl.</t>
  </si>
  <si>
    <t>-1575861312</t>
  </si>
  <si>
    <t>Pol21</t>
  </si>
  <si>
    <t>tlačítkový spínač 16A, IP44, kompl.</t>
  </si>
  <si>
    <t>-1895446621</t>
  </si>
  <si>
    <t>Pol22</t>
  </si>
  <si>
    <t>zás.230V/16A,IP44, kompl.</t>
  </si>
  <si>
    <t>-312927128</t>
  </si>
  <si>
    <t>Pol23</t>
  </si>
  <si>
    <t>zás. PC 2xRJ45, IP44, kompl.</t>
  </si>
  <si>
    <t>-936963001</t>
  </si>
  <si>
    <t>Pol24</t>
  </si>
  <si>
    <t>detektor plynu GS-130, 230V, IP44, komp.</t>
  </si>
  <si>
    <t>-114338089</t>
  </si>
  <si>
    <t>Pol25</t>
  </si>
  <si>
    <t>regulátor teploty prostorový 20-60° IP44, kompl.</t>
  </si>
  <si>
    <t>1875505461</t>
  </si>
  <si>
    <t>Pol26</t>
  </si>
  <si>
    <t>houkačka 230V, IP44, kompl.</t>
  </si>
  <si>
    <t>-1134964545</t>
  </si>
  <si>
    <t>Pol27</t>
  </si>
  <si>
    <t>KRABICE rozpojovací IP44</t>
  </si>
  <si>
    <t>22857155</t>
  </si>
  <si>
    <t>Pol28</t>
  </si>
  <si>
    <t>ekvipotenciální svorkovnice na stěnu, kompl.</t>
  </si>
  <si>
    <t>-45726975</t>
  </si>
  <si>
    <t>Pol29</t>
  </si>
  <si>
    <t>lišta vkládací 24x22 kompl.</t>
  </si>
  <si>
    <t>1635605970</t>
  </si>
  <si>
    <t>Pol30</t>
  </si>
  <si>
    <t>lišta vkládací 40x20 kompl.</t>
  </si>
  <si>
    <t>1502889905</t>
  </si>
  <si>
    <t>Pol31</t>
  </si>
  <si>
    <t>trubka tuhá d25</t>
  </si>
  <si>
    <t>-190115487</t>
  </si>
  <si>
    <t>Pol32</t>
  </si>
  <si>
    <t>kabelový žlab drátěný 50/50</t>
  </si>
  <si>
    <t>-433667774</t>
  </si>
  <si>
    <t>Pol33</t>
  </si>
  <si>
    <t>kabelový žlab drátěný 100/50</t>
  </si>
  <si>
    <t>700083874</t>
  </si>
  <si>
    <t>Pol34</t>
  </si>
  <si>
    <t>kabelový žlab drátěný 150/50</t>
  </si>
  <si>
    <t>1916894232</t>
  </si>
  <si>
    <t>Pol35</t>
  </si>
  <si>
    <t>drát FeZn d10</t>
  </si>
  <si>
    <t>1563489340</t>
  </si>
  <si>
    <t>SVÍTIDLA</t>
  </si>
  <si>
    <t>Pol36</t>
  </si>
  <si>
    <t>Svitidla - A- viz tabulka</t>
  </si>
  <si>
    <t>177968514</t>
  </si>
  <si>
    <t>Pol37</t>
  </si>
  <si>
    <t>Svitidla- B- viz tabulka</t>
  </si>
  <si>
    <t>1507288867</t>
  </si>
  <si>
    <t>Pol38</t>
  </si>
  <si>
    <t>Svitidla- C- viz tabulka</t>
  </si>
  <si>
    <t>-650727150</t>
  </si>
  <si>
    <t>Pol39</t>
  </si>
  <si>
    <t>Svítidla -N1- viz tabulka</t>
  </si>
  <si>
    <t>1332932856</t>
  </si>
  <si>
    <t>Elektromontáže - celkem; HZS elektromontáže</t>
  </si>
  <si>
    <t>Pol40</t>
  </si>
  <si>
    <t>Vyhledaní stáv. rozvodů</t>
  </si>
  <si>
    <t>-1353253834</t>
  </si>
  <si>
    <t>Pol41</t>
  </si>
  <si>
    <t>Demontaz stáv. rozvodů</t>
  </si>
  <si>
    <t>-229221316</t>
  </si>
  <si>
    <t>Pol43</t>
  </si>
  <si>
    <t>příprava ke kompletní zkoušce</t>
  </si>
  <si>
    <t>1795671956</t>
  </si>
  <si>
    <t>Pol44</t>
  </si>
  <si>
    <t>zkušební provoz</t>
  </si>
  <si>
    <t>2143247413</t>
  </si>
  <si>
    <t>Pol45</t>
  </si>
  <si>
    <t>zaškolení obsluhy</t>
  </si>
  <si>
    <t>-699914548</t>
  </si>
  <si>
    <t>Pol46</t>
  </si>
  <si>
    <t>zabezpečení pracoviště</t>
  </si>
  <si>
    <t>1078103354</t>
  </si>
  <si>
    <t>Pol47</t>
  </si>
  <si>
    <t>koordinace s ostatními profesemi</t>
  </si>
  <si>
    <t>-903144158</t>
  </si>
  <si>
    <t>Pol49</t>
  </si>
  <si>
    <t>úklid a likvidace odpadů</t>
  </si>
  <si>
    <t>352716478</t>
  </si>
  <si>
    <t>Pol50</t>
  </si>
  <si>
    <t>spolupráce s revizním technikem</t>
  </si>
  <si>
    <t>-1641527272</t>
  </si>
  <si>
    <t>Pol51</t>
  </si>
  <si>
    <t>revizní práce</t>
  </si>
  <si>
    <t>861087778</t>
  </si>
  <si>
    <t>HZS elektromontáže - celkem</t>
  </si>
  <si>
    <t>Pol42</t>
  </si>
  <si>
    <t>úprava stáv. rozvodů, doplnění, naprogramování, přestavba pro novou vizualizaci od fy Condata</t>
  </si>
  <si>
    <t>kpl</t>
  </si>
  <si>
    <t>386126979</t>
  </si>
  <si>
    <t>úprava stávající regulace osazené na škole</t>
  </si>
  <si>
    <t>Pol48</t>
  </si>
  <si>
    <t>pojízdná plošina</t>
  </si>
  <si>
    <t>-1521182736</t>
  </si>
  <si>
    <t>doprava, pronájem, zaškolení obsluhy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</si>
</sst>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36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/>
    <xf numFmtId="4" fontId="3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01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R2" s="240" t="s">
        <v>8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197" t="s">
        <v>12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25"/>
      <c r="AS4" s="19" t="s">
        <v>13</v>
      </c>
      <c r="BE4" s="26" t="s">
        <v>14</v>
      </c>
      <c r="BS4" s="20" t="s">
        <v>15</v>
      </c>
    </row>
    <row r="5" spans="1:73" ht="14.45" customHeight="1">
      <c r="B5" s="24"/>
      <c r="C5" s="27"/>
      <c r="D5" s="28" t="s">
        <v>16</v>
      </c>
      <c r="E5" s="27"/>
      <c r="F5" s="27"/>
      <c r="G5" s="27"/>
      <c r="H5" s="27"/>
      <c r="I5" s="27"/>
      <c r="J5" s="27"/>
      <c r="K5" s="201" t="s">
        <v>17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7"/>
      <c r="AQ5" s="25"/>
      <c r="BE5" s="199" t="s">
        <v>18</v>
      </c>
      <c r="BS5" s="20" t="s">
        <v>9</v>
      </c>
    </row>
    <row r="6" spans="1:73" ht="36.950000000000003" customHeight="1">
      <c r="B6" s="24"/>
      <c r="C6" s="27"/>
      <c r="D6" s="30" t="s">
        <v>19</v>
      </c>
      <c r="E6" s="27"/>
      <c r="F6" s="27"/>
      <c r="G6" s="27"/>
      <c r="H6" s="27"/>
      <c r="I6" s="27"/>
      <c r="J6" s="27"/>
      <c r="K6" s="203" t="s">
        <v>20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7"/>
      <c r="AQ6" s="25"/>
      <c r="BE6" s="200"/>
      <c r="BS6" s="20" t="s">
        <v>9</v>
      </c>
    </row>
    <row r="7" spans="1:73" ht="14.45" customHeight="1">
      <c r="B7" s="24"/>
      <c r="C7" s="27"/>
      <c r="D7" s="31" t="s">
        <v>21</v>
      </c>
      <c r="E7" s="27"/>
      <c r="F7" s="27"/>
      <c r="G7" s="27"/>
      <c r="H7" s="27"/>
      <c r="I7" s="27"/>
      <c r="J7" s="27"/>
      <c r="K7" s="29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22</v>
      </c>
      <c r="AO7" s="27"/>
      <c r="AP7" s="27"/>
      <c r="AQ7" s="25"/>
      <c r="BE7" s="200"/>
      <c r="BS7" s="20" t="s">
        <v>9</v>
      </c>
    </row>
    <row r="8" spans="1:73" ht="14.45" customHeight="1">
      <c r="B8" s="24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5"/>
      <c r="BE8" s="200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200"/>
      <c r="BS9" s="20" t="s">
        <v>9</v>
      </c>
    </row>
    <row r="10" spans="1:73" ht="14.45" customHeight="1">
      <c r="B10" s="24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22</v>
      </c>
      <c r="AO10" s="27"/>
      <c r="AP10" s="27"/>
      <c r="AQ10" s="25"/>
      <c r="BE10" s="200"/>
      <c r="BS10" s="20" t="s">
        <v>9</v>
      </c>
    </row>
    <row r="11" spans="1:73" ht="18.399999999999999" customHeight="1">
      <c r="B11" s="24"/>
      <c r="C11" s="27"/>
      <c r="D11" s="27"/>
      <c r="E11" s="29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31</v>
      </c>
      <c r="AL11" s="27"/>
      <c r="AM11" s="27"/>
      <c r="AN11" s="29" t="s">
        <v>22</v>
      </c>
      <c r="AO11" s="27"/>
      <c r="AP11" s="27"/>
      <c r="AQ11" s="25"/>
      <c r="BE11" s="200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200"/>
      <c r="BS12" s="20" t="s">
        <v>9</v>
      </c>
    </row>
    <row r="13" spans="1:73" ht="14.45" customHeight="1">
      <c r="B13" s="24"/>
      <c r="C13" s="27"/>
      <c r="D13" s="31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33</v>
      </c>
      <c r="AO13" s="27"/>
      <c r="AP13" s="27"/>
      <c r="AQ13" s="25"/>
      <c r="BE13" s="200"/>
      <c r="BS13" s="20" t="s">
        <v>9</v>
      </c>
    </row>
    <row r="14" spans="1:73">
      <c r="B14" s="24"/>
      <c r="C14" s="27"/>
      <c r="D14" s="27"/>
      <c r="E14" s="204" t="s">
        <v>33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31" t="s">
        <v>31</v>
      </c>
      <c r="AL14" s="27"/>
      <c r="AM14" s="27"/>
      <c r="AN14" s="33" t="s">
        <v>33</v>
      </c>
      <c r="AO14" s="27"/>
      <c r="AP14" s="27"/>
      <c r="AQ14" s="25"/>
      <c r="BE14" s="200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200"/>
      <c r="BS15" s="20" t="s">
        <v>6</v>
      </c>
    </row>
    <row r="16" spans="1:73" ht="14.45" customHeight="1">
      <c r="B16" s="24"/>
      <c r="C16" s="27"/>
      <c r="D16" s="31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22</v>
      </c>
      <c r="AO16" s="27"/>
      <c r="AP16" s="27"/>
      <c r="AQ16" s="25"/>
      <c r="BE16" s="200"/>
      <c r="BS16" s="20" t="s">
        <v>6</v>
      </c>
    </row>
    <row r="17" spans="2:71" ht="18.399999999999999" customHeight="1">
      <c r="B17" s="24"/>
      <c r="C17" s="27"/>
      <c r="D17" s="27"/>
      <c r="E17" s="29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31</v>
      </c>
      <c r="AL17" s="27"/>
      <c r="AM17" s="27"/>
      <c r="AN17" s="29" t="s">
        <v>22</v>
      </c>
      <c r="AO17" s="27"/>
      <c r="AP17" s="27"/>
      <c r="AQ17" s="25"/>
      <c r="BE17" s="200"/>
      <c r="BS17" s="20" t="s">
        <v>36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200"/>
      <c r="BS18" s="20" t="s">
        <v>9</v>
      </c>
    </row>
    <row r="19" spans="2:71" ht="14.45" customHeight="1">
      <c r="B19" s="24"/>
      <c r="C19" s="27"/>
      <c r="D19" s="31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22</v>
      </c>
      <c r="AO19" s="27"/>
      <c r="AP19" s="27"/>
      <c r="AQ19" s="25"/>
      <c r="BE19" s="200"/>
      <c r="BS19" s="20" t="s">
        <v>9</v>
      </c>
    </row>
    <row r="20" spans="2:71" ht="18.399999999999999" customHeight="1">
      <c r="B20" s="24"/>
      <c r="C20" s="27"/>
      <c r="D20" s="27"/>
      <c r="E20" s="29" t="s">
        <v>35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31</v>
      </c>
      <c r="AL20" s="27"/>
      <c r="AM20" s="27"/>
      <c r="AN20" s="29" t="s">
        <v>22</v>
      </c>
      <c r="AO20" s="27"/>
      <c r="AP20" s="27"/>
      <c r="AQ20" s="25"/>
      <c r="BE20" s="200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200"/>
    </row>
    <row r="22" spans="2:71">
      <c r="B22" s="24"/>
      <c r="C22" s="27"/>
      <c r="D22" s="31" t="s">
        <v>38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200"/>
    </row>
    <row r="23" spans="2:71" ht="71.25" customHeight="1">
      <c r="B23" s="24"/>
      <c r="C23" s="27"/>
      <c r="D23" s="27"/>
      <c r="E23" s="206" t="s">
        <v>39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7"/>
      <c r="AP23" s="27"/>
      <c r="AQ23" s="25"/>
      <c r="BE23" s="200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200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200"/>
    </row>
    <row r="26" spans="2:71" ht="14.45" customHeight="1">
      <c r="B26" s="24"/>
      <c r="C26" s="27"/>
      <c r="D26" s="35" t="s">
        <v>40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7">
        <f>ROUND(AG87,2)</f>
        <v>0</v>
      </c>
      <c r="AL26" s="202"/>
      <c r="AM26" s="202"/>
      <c r="AN26" s="202"/>
      <c r="AO26" s="202"/>
      <c r="AP26" s="27"/>
      <c r="AQ26" s="25"/>
      <c r="BE26" s="200"/>
    </row>
    <row r="27" spans="2:71" ht="14.45" customHeight="1">
      <c r="B27" s="24"/>
      <c r="C27" s="27"/>
      <c r="D27" s="35" t="s">
        <v>41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7">
        <f>ROUND(AG94,2)</f>
        <v>0</v>
      </c>
      <c r="AL27" s="207"/>
      <c r="AM27" s="207"/>
      <c r="AN27" s="207"/>
      <c r="AO27" s="207"/>
      <c r="AP27" s="27"/>
      <c r="AQ27" s="25"/>
      <c r="BE27" s="200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0"/>
    </row>
    <row r="29" spans="2:71" s="1" customFormat="1" ht="25.9" customHeight="1">
      <c r="B29" s="36"/>
      <c r="C29" s="37"/>
      <c r="D29" s="39" t="s">
        <v>42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8">
        <f>ROUND(AK26+AK27,2)</f>
        <v>0</v>
      </c>
      <c r="AL29" s="209"/>
      <c r="AM29" s="209"/>
      <c r="AN29" s="209"/>
      <c r="AO29" s="209"/>
      <c r="AP29" s="37"/>
      <c r="AQ29" s="38"/>
      <c r="BE29" s="200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0"/>
    </row>
    <row r="31" spans="2:71" s="2" customFormat="1" ht="14.45" customHeight="1">
      <c r="B31" s="41"/>
      <c r="C31" s="42"/>
      <c r="D31" s="43" t="s">
        <v>43</v>
      </c>
      <c r="E31" s="42"/>
      <c r="F31" s="43" t="s">
        <v>44</v>
      </c>
      <c r="G31" s="42"/>
      <c r="H31" s="42"/>
      <c r="I31" s="42"/>
      <c r="J31" s="42"/>
      <c r="K31" s="42"/>
      <c r="L31" s="210">
        <v>0.21</v>
      </c>
      <c r="M31" s="211"/>
      <c r="N31" s="211"/>
      <c r="O31" s="211"/>
      <c r="P31" s="42"/>
      <c r="Q31" s="42"/>
      <c r="R31" s="42"/>
      <c r="S31" s="42"/>
      <c r="T31" s="45" t="s">
        <v>45</v>
      </c>
      <c r="U31" s="42"/>
      <c r="V31" s="42"/>
      <c r="W31" s="212">
        <f>ROUND(AZ87+SUM(CD95:CD99),2)</f>
        <v>0</v>
      </c>
      <c r="X31" s="211"/>
      <c r="Y31" s="211"/>
      <c r="Z31" s="211"/>
      <c r="AA31" s="211"/>
      <c r="AB31" s="211"/>
      <c r="AC31" s="211"/>
      <c r="AD31" s="211"/>
      <c r="AE31" s="211"/>
      <c r="AF31" s="42"/>
      <c r="AG31" s="42"/>
      <c r="AH31" s="42"/>
      <c r="AI31" s="42"/>
      <c r="AJ31" s="42"/>
      <c r="AK31" s="212">
        <f>ROUND(AV87+SUM(BY95:BY99),2)</f>
        <v>0</v>
      </c>
      <c r="AL31" s="211"/>
      <c r="AM31" s="211"/>
      <c r="AN31" s="211"/>
      <c r="AO31" s="211"/>
      <c r="AP31" s="42"/>
      <c r="AQ31" s="46"/>
      <c r="BE31" s="200"/>
    </row>
    <row r="32" spans="2:71" s="2" customFormat="1" ht="14.45" customHeight="1">
      <c r="B32" s="41"/>
      <c r="C32" s="42"/>
      <c r="D32" s="42"/>
      <c r="E32" s="42"/>
      <c r="F32" s="43" t="s">
        <v>46</v>
      </c>
      <c r="G32" s="42"/>
      <c r="H32" s="42"/>
      <c r="I32" s="42"/>
      <c r="J32" s="42"/>
      <c r="K32" s="42"/>
      <c r="L32" s="210">
        <v>0.15</v>
      </c>
      <c r="M32" s="211"/>
      <c r="N32" s="211"/>
      <c r="O32" s="211"/>
      <c r="P32" s="42"/>
      <c r="Q32" s="42"/>
      <c r="R32" s="42"/>
      <c r="S32" s="42"/>
      <c r="T32" s="45" t="s">
        <v>45</v>
      </c>
      <c r="U32" s="42"/>
      <c r="V32" s="42"/>
      <c r="W32" s="212">
        <f>ROUND(BA87+SUM(CE95:CE99),2)</f>
        <v>0</v>
      </c>
      <c r="X32" s="211"/>
      <c r="Y32" s="211"/>
      <c r="Z32" s="211"/>
      <c r="AA32" s="211"/>
      <c r="AB32" s="211"/>
      <c r="AC32" s="211"/>
      <c r="AD32" s="211"/>
      <c r="AE32" s="211"/>
      <c r="AF32" s="42"/>
      <c r="AG32" s="42"/>
      <c r="AH32" s="42"/>
      <c r="AI32" s="42"/>
      <c r="AJ32" s="42"/>
      <c r="AK32" s="212">
        <f>ROUND(AW87+SUM(BZ95:BZ99),2)</f>
        <v>0</v>
      </c>
      <c r="AL32" s="211"/>
      <c r="AM32" s="211"/>
      <c r="AN32" s="211"/>
      <c r="AO32" s="211"/>
      <c r="AP32" s="42"/>
      <c r="AQ32" s="46"/>
      <c r="BE32" s="200"/>
    </row>
    <row r="33" spans="2:57" s="2" customFormat="1" ht="14.45" hidden="1" customHeight="1">
      <c r="B33" s="41"/>
      <c r="C33" s="42"/>
      <c r="D33" s="42"/>
      <c r="E33" s="42"/>
      <c r="F33" s="43" t="s">
        <v>47</v>
      </c>
      <c r="G33" s="42"/>
      <c r="H33" s="42"/>
      <c r="I33" s="42"/>
      <c r="J33" s="42"/>
      <c r="K33" s="42"/>
      <c r="L33" s="210">
        <v>0.21</v>
      </c>
      <c r="M33" s="211"/>
      <c r="N33" s="211"/>
      <c r="O33" s="211"/>
      <c r="P33" s="42"/>
      <c r="Q33" s="42"/>
      <c r="R33" s="42"/>
      <c r="S33" s="42"/>
      <c r="T33" s="45" t="s">
        <v>45</v>
      </c>
      <c r="U33" s="42"/>
      <c r="V33" s="42"/>
      <c r="W33" s="212">
        <f>ROUND(BB87+SUM(CF95:CF99),2)</f>
        <v>0</v>
      </c>
      <c r="X33" s="211"/>
      <c r="Y33" s="211"/>
      <c r="Z33" s="211"/>
      <c r="AA33" s="211"/>
      <c r="AB33" s="211"/>
      <c r="AC33" s="211"/>
      <c r="AD33" s="211"/>
      <c r="AE33" s="211"/>
      <c r="AF33" s="42"/>
      <c r="AG33" s="42"/>
      <c r="AH33" s="42"/>
      <c r="AI33" s="42"/>
      <c r="AJ33" s="42"/>
      <c r="AK33" s="212">
        <v>0</v>
      </c>
      <c r="AL33" s="211"/>
      <c r="AM33" s="211"/>
      <c r="AN33" s="211"/>
      <c r="AO33" s="211"/>
      <c r="AP33" s="42"/>
      <c r="AQ33" s="46"/>
      <c r="BE33" s="200"/>
    </row>
    <row r="34" spans="2:57" s="2" customFormat="1" ht="14.45" hidden="1" customHeight="1">
      <c r="B34" s="41"/>
      <c r="C34" s="42"/>
      <c r="D34" s="42"/>
      <c r="E34" s="42"/>
      <c r="F34" s="43" t="s">
        <v>48</v>
      </c>
      <c r="G34" s="42"/>
      <c r="H34" s="42"/>
      <c r="I34" s="42"/>
      <c r="J34" s="42"/>
      <c r="K34" s="42"/>
      <c r="L34" s="210">
        <v>0.15</v>
      </c>
      <c r="M34" s="211"/>
      <c r="N34" s="211"/>
      <c r="O34" s="211"/>
      <c r="P34" s="42"/>
      <c r="Q34" s="42"/>
      <c r="R34" s="42"/>
      <c r="S34" s="42"/>
      <c r="T34" s="45" t="s">
        <v>45</v>
      </c>
      <c r="U34" s="42"/>
      <c r="V34" s="42"/>
      <c r="W34" s="212">
        <f>ROUND(BC87+SUM(CG95:CG99),2)</f>
        <v>0</v>
      </c>
      <c r="X34" s="211"/>
      <c r="Y34" s="211"/>
      <c r="Z34" s="211"/>
      <c r="AA34" s="211"/>
      <c r="AB34" s="211"/>
      <c r="AC34" s="211"/>
      <c r="AD34" s="211"/>
      <c r="AE34" s="211"/>
      <c r="AF34" s="42"/>
      <c r="AG34" s="42"/>
      <c r="AH34" s="42"/>
      <c r="AI34" s="42"/>
      <c r="AJ34" s="42"/>
      <c r="AK34" s="212">
        <v>0</v>
      </c>
      <c r="AL34" s="211"/>
      <c r="AM34" s="211"/>
      <c r="AN34" s="211"/>
      <c r="AO34" s="211"/>
      <c r="AP34" s="42"/>
      <c r="AQ34" s="46"/>
      <c r="BE34" s="200"/>
    </row>
    <row r="35" spans="2:57" s="2" customFormat="1" ht="14.45" hidden="1" customHeight="1">
      <c r="B35" s="41"/>
      <c r="C35" s="42"/>
      <c r="D35" s="42"/>
      <c r="E35" s="42"/>
      <c r="F35" s="43" t="s">
        <v>49</v>
      </c>
      <c r="G35" s="42"/>
      <c r="H35" s="42"/>
      <c r="I35" s="42"/>
      <c r="J35" s="42"/>
      <c r="K35" s="42"/>
      <c r="L35" s="210">
        <v>0</v>
      </c>
      <c r="M35" s="211"/>
      <c r="N35" s="211"/>
      <c r="O35" s="211"/>
      <c r="P35" s="42"/>
      <c r="Q35" s="42"/>
      <c r="R35" s="42"/>
      <c r="S35" s="42"/>
      <c r="T35" s="45" t="s">
        <v>45</v>
      </c>
      <c r="U35" s="42"/>
      <c r="V35" s="42"/>
      <c r="W35" s="212">
        <f>ROUND(BD87+SUM(CH95:CH99),2)</f>
        <v>0</v>
      </c>
      <c r="X35" s="211"/>
      <c r="Y35" s="211"/>
      <c r="Z35" s="211"/>
      <c r="AA35" s="211"/>
      <c r="AB35" s="211"/>
      <c r="AC35" s="211"/>
      <c r="AD35" s="211"/>
      <c r="AE35" s="211"/>
      <c r="AF35" s="42"/>
      <c r="AG35" s="42"/>
      <c r="AH35" s="42"/>
      <c r="AI35" s="42"/>
      <c r="AJ35" s="42"/>
      <c r="AK35" s="212">
        <v>0</v>
      </c>
      <c r="AL35" s="211"/>
      <c r="AM35" s="211"/>
      <c r="AN35" s="211"/>
      <c r="AO35" s="211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50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51</v>
      </c>
      <c r="U37" s="49"/>
      <c r="V37" s="49"/>
      <c r="W37" s="49"/>
      <c r="X37" s="213" t="s">
        <v>52</v>
      </c>
      <c r="Y37" s="214"/>
      <c r="Z37" s="214"/>
      <c r="AA37" s="214"/>
      <c r="AB37" s="214"/>
      <c r="AC37" s="49"/>
      <c r="AD37" s="49"/>
      <c r="AE37" s="49"/>
      <c r="AF37" s="49"/>
      <c r="AG37" s="49"/>
      <c r="AH37" s="49"/>
      <c r="AI37" s="49"/>
      <c r="AJ37" s="49"/>
      <c r="AK37" s="215">
        <f>SUM(AK29:AK35)</f>
        <v>0</v>
      </c>
      <c r="AL37" s="214"/>
      <c r="AM37" s="214"/>
      <c r="AN37" s="214"/>
      <c r="AO37" s="216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>
      <c r="B49" s="36"/>
      <c r="C49" s="37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54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 ht="13.5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 ht="13.5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 ht="13.5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 ht="13.5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 ht="13.5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 ht="13.5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 ht="13.5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>
      <c r="B58" s="36"/>
      <c r="C58" s="37"/>
      <c r="D58" s="56" t="s">
        <v>55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56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55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56</v>
      </c>
      <c r="AN58" s="57"/>
      <c r="AO58" s="59"/>
      <c r="AP58" s="37"/>
      <c r="AQ58" s="38"/>
    </row>
    <row r="59" spans="2:43" ht="13.5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>
      <c r="B60" s="36"/>
      <c r="C60" s="37"/>
      <c r="D60" s="51" t="s">
        <v>57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58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 ht="13.5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 ht="13.5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 ht="13.5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 ht="13.5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 ht="13.5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 ht="13.5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 ht="13.5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>
      <c r="B69" s="36"/>
      <c r="C69" s="37"/>
      <c r="D69" s="56" t="s">
        <v>55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56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55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56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7" t="s">
        <v>59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7/2021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17" t="str">
        <f>K6</f>
        <v>SO 04 Rekonstrukce plynové kotelny</v>
      </c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ZŠ Lomnice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26. 1. 2021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Městys Lomnice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34</v>
      </c>
      <c r="AJ82" s="37"/>
      <c r="AK82" s="37"/>
      <c r="AL82" s="37"/>
      <c r="AM82" s="219" t="str">
        <f>IF(E17="","",E17)</f>
        <v>Filip Marek</v>
      </c>
      <c r="AN82" s="219"/>
      <c r="AO82" s="219"/>
      <c r="AP82" s="219"/>
      <c r="AQ82" s="38"/>
      <c r="AS82" s="220" t="s">
        <v>60</v>
      </c>
      <c r="AT82" s="221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>
      <c r="B83" s="36"/>
      <c r="C83" s="31" t="s">
        <v>32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37</v>
      </c>
      <c r="AJ83" s="37"/>
      <c r="AK83" s="37"/>
      <c r="AL83" s="37"/>
      <c r="AM83" s="219" t="str">
        <f>IF(E20="","",E20)</f>
        <v>Filip Marek</v>
      </c>
      <c r="AN83" s="219"/>
      <c r="AO83" s="219"/>
      <c r="AP83" s="219"/>
      <c r="AQ83" s="38"/>
      <c r="AS83" s="222"/>
      <c r="AT83" s="223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24"/>
      <c r="AT84" s="225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26" t="s">
        <v>61</v>
      </c>
      <c r="D85" s="227"/>
      <c r="E85" s="227"/>
      <c r="F85" s="227"/>
      <c r="G85" s="227"/>
      <c r="H85" s="80"/>
      <c r="I85" s="228" t="s">
        <v>62</v>
      </c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8" t="s">
        <v>63</v>
      </c>
      <c r="AH85" s="227"/>
      <c r="AI85" s="227"/>
      <c r="AJ85" s="227"/>
      <c r="AK85" s="227"/>
      <c r="AL85" s="227"/>
      <c r="AM85" s="227"/>
      <c r="AN85" s="228" t="s">
        <v>64</v>
      </c>
      <c r="AO85" s="227"/>
      <c r="AP85" s="229"/>
      <c r="AQ85" s="38"/>
      <c r="AS85" s="81" t="s">
        <v>65</v>
      </c>
      <c r="AT85" s="82" t="s">
        <v>66</v>
      </c>
      <c r="AU85" s="82" t="s">
        <v>67</v>
      </c>
      <c r="AV85" s="82" t="s">
        <v>68</v>
      </c>
      <c r="AW85" s="82" t="s">
        <v>69</v>
      </c>
      <c r="AX85" s="82" t="s">
        <v>70</v>
      </c>
      <c r="AY85" s="82" t="s">
        <v>71</v>
      </c>
      <c r="AZ85" s="82" t="s">
        <v>72</v>
      </c>
      <c r="BA85" s="82" t="s">
        <v>73</v>
      </c>
      <c r="BB85" s="82" t="s">
        <v>74</v>
      </c>
      <c r="BC85" s="82" t="s">
        <v>75</v>
      </c>
      <c r="BD85" s="83" t="s">
        <v>76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5" t="s">
        <v>77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37">
        <f>ROUND(SUM(AG88:AG92),2)</f>
        <v>0</v>
      </c>
      <c r="AH87" s="237"/>
      <c r="AI87" s="237"/>
      <c r="AJ87" s="237"/>
      <c r="AK87" s="237"/>
      <c r="AL87" s="237"/>
      <c r="AM87" s="237"/>
      <c r="AN87" s="238">
        <f t="shared" ref="AN87:AN92" si="0">SUM(AG87,AT87)</f>
        <v>0</v>
      </c>
      <c r="AO87" s="238"/>
      <c r="AP87" s="238"/>
      <c r="AQ87" s="72"/>
      <c r="AS87" s="87">
        <f>ROUND(SUM(AS88:AS92),2)</f>
        <v>0</v>
      </c>
      <c r="AT87" s="88">
        <f t="shared" ref="AT87:AT92" si="1">ROUND(SUM(AV87:AW87),2)</f>
        <v>0</v>
      </c>
      <c r="AU87" s="89">
        <f>ROUND(SUM(AU88:AU92),5)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ROUND(SUM(AZ88:AZ92),2)</f>
        <v>0</v>
      </c>
      <c r="BA87" s="88">
        <f>ROUND(SUM(BA88:BA92),2)</f>
        <v>0</v>
      </c>
      <c r="BB87" s="88">
        <f>ROUND(SUM(BB88:BB92),2)</f>
        <v>0</v>
      </c>
      <c r="BC87" s="88">
        <f>ROUND(SUM(BC88:BC92),2)</f>
        <v>0</v>
      </c>
      <c r="BD87" s="90">
        <f>ROUND(SUM(BD88:BD92),2)</f>
        <v>0</v>
      </c>
      <c r="BS87" s="91" t="s">
        <v>78</v>
      </c>
      <c r="BT87" s="91" t="s">
        <v>79</v>
      </c>
      <c r="BU87" s="92" t="s">
        <v>80</v>
      </c>
      <c r="BV87" s="91" t="s">
        <v>81</v>
      </c>
      <c r="BW87" s="91" t="s">
        <v>82</v>
      </c>
      <c r="BX87" s="91" t="s">
        <v>83</v>
      </c>
    </row>
    <row r="88" spans="1:89" s="5" customFormat="1" ht="31.5" customHeight="1">
      <c r="A88" s="93" t="s">
        <v>84</v>
      </c>
      <c r="B88" s="94"/>
      <c r="C88" s="95"/>
      <c r="D88" s="232" t="s">
        <v>85</v>
      </c>
      <c r="E88" s="232"/>
      <c r="F88" s="232"/>
      <c r="G88" s="232"/>
      <c r="H88" s="232"/>
      <c r="I88" s="96"/>
      <c r="J88" s="232" t="s">
        <v>86</v>
      </c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0">
        <f>'7-2021a - rozvod plynu, ÚT'!M30</f>
        <v>0</v>
      </c>
      <c r="AH88" s="231"/>
      <c r="AI88" s="231"/>
      <c r="AJ88" s="231"/>
      <c r="AK88" s="231"/>
      <c r="AL88" s="231"/>
      <c r="AM88" s="231"/>
      <c r="AN88" s="230">
        <f t="shared" si="0"/>
        <v>0</v>
      </c>
      <c r="AO88" s="231"/>
      <c r="AP88" s="231"/>
      <c r="AQ88" s="97"/>
      <c r="AS88" s="98">
        <f>'7-2021a - rozvod plynu, ÚT'!M28</f>
        <v>0</v>
      </c>
      <c r="AT88" s="99">
        <f t="shared" si="1"/>
        <v>0</v>
      </c>
      <c r="AU88" s="100">
        <f>'7-2021a - rozvod plynu, ÚT'!W123</f>
        <v>0</v>
      </c>
      <c r="AV88" s="99">
        <f>'7-2021a - rozvod plynu, ÚT'!M32</f>
        <v>0</v>
      </c>
      <c r="AW88" s="99">
        <f>'7-2021a - rozvod plynu, ÚT'!M33</f>
        <v>0</v>
      </c>
      <c r="AX88" s="99">
        <f>'7-2021a - rozvod plynu, ÚT'!M34</f>
        <v>0</v>
      </c>
      <c r="AY88" s="99">
        <f>'7-2021a - rozvod plynu, ÚT'!M35</f>
        <v>0</v>
      </c>
      <c r="AZ88" s="99">
        <f>'7-2021a - rozvod plynu, ÚT'!H32</f>
        <v>0</v>
      </c>
      <c r="BA88" s="99">
        <f>'7-2021a - rozvod plynu, ÚT'!H33</f>
        <v>0</v>
      </c>
      <c r="BB88" s="99">
        <f>'7-2021a - rozvod plynu, ÚT'!H34</f>
        <v>0</v>
      </c>
      <c r="BC88" s="99">
        <f>'7-2021a - rozvod plynu, ÚT'!H35</f>
        <v>0</v>
      </c>
      <c r="BD88" s="101">
        <f>'7-2021a - rozvod plynu, ÚT'!H36</f>
        <v>0</v>
      </c>
      <c r="BT88" s="102" t="s">
        <v>87</v>
      </c>
      <c r="BV88" s="102" t="s">
        <v>81</v>
      </c>
      <c r="BW88" s="102" t="s">
        <v>88</v>
      </c>
      <c r="BX88" s="102" t="s">
        <v>82</v>
      </c>
    </row>
    <row r="89" spans="1:89" s="5" customFormat="1" ht="31.5" customHeight="1">
      <c r="A89" s="93" t="s">
        <v>84</v>
      </c>
      <c r="B89" s="94"/>
      <c r="C89" s="95"/>
      <c r="D89" s="232" t="s">
        <v>89</v>
      </c>
      <c r="E89" s="232"/>
      <c r="F89" s="232"/>
      <c r="G89" s="232"/>
      <c r="H89" s="232"/>
      <c r="I89" s="96"/>
      <c r="J89" s="232" t="s">
        <v>90</v>
      </c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0">
        <f>'7-2021b - vodovod, kanali...'!M30</f>
        <v>0</v>
      </c>
      <c r="AH89" s="231"/>
      <c r="AI89" s="231"/>
      <c r="AJ89" s="231"/>
      <c r="AK89" s="231"/>
      <c r="AL89" s="231"/>
      <c r="AM89" s="231"/>
      <c r="AN89" s="230">
        <f t="shared" si="0"/>
        <v>0</v>
      </c>
      <c r="AO89" s="231"/>
      <c r="AP89" s="231"/>
      <c r="AQ89" s="97"/>
      <c r="AS89" s="98">
        <f>'7-2021b - vodovod, kanali...'!M28</f>
        <v>0</v>
      </c>
      <c r="AT89" s="99">
        <f t="shared" si="1"/>
        <v>0</v>
      </c>
      <c r="AU89" s="100">
        <f>'7-2021b - vodovod, kanali...'!W124</f>
        <v>0</v>
      </c>
      <c r="AV89" s="99">
        <f>'7-2021b - vodovod, kanali...'!M32</f>
        <v>0</v>
      </c>
      <c r="AW89" s="99">
        <f>'7-2021b - vodovod, kanali...'!M33</f>
        <v>0</v>
      </c>
      <c r="AX89" s="99">
        <f>'7-2021b - vodovod, kanali...'!M34</f>
        <v>0</v>
      </c>
      <c r="AY89" s="99">
        <f>'7-2021b - vodovod, kanali...'!M35</f>
        <v>0</v>
      </c>
      <c r="AZ89" s="99">
        <f>'7-2021b - vodovod, kanali...'!H32</f>
        <v>0</v>
      </c>
      <c r="BA89" s="99">
        <f>'7-2021b - vodovod, kanali...'!H33</f>
        <v>0</v>
      </c>
      <c r="BB89" s="99">
        <f>'7-2021b - vodovod, kanali...'!H34</f>
        <v>0</v>
      </c>
      <c r="BC89" s="99">
        <f>'7-2021b - vodovod, kanali...'!H35</f>
        <v>0</v>
      </c>
      <c r="BD89" s="101">
        <f>'7-2021b - vodovod, kanali...'!H36</f>
        <v>0</v>
      </c>
      <c r="BT89" s="102" t="s">
        <v>87</v>
      </c>
      <c r="BV89" s="102" t="s">
        <v>81</v>
      </c>
      <c r="BW89" s="102" t="s">
        <v>91</v>
      </c>
      <c r="BX89" s="102" t="s">
        <v>82</v>
      </c>
    </row>
    <row r="90" spans="1:89" s="5" customFormat="1" ht="31.5" customHeight="1">
      <c r="A90" s="93" t="s">
        <v>84</v>
      </c>
      <c r="B90" s="94"/>
      <c r="C90" s="95"/>
      <c r="D90" s="232" t="s">
        <v>92</v>
      </c>
      <c r="E90" s="232"/>
      <c r="F90" s="232"/>
      <c r="G90" s="232"/>
      <c r="H90" s="232"/>
      <c r="I90" s="96"/>
      <c r="J90" s="232" t="s">
        <v>93</v>
      </c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0">
        <f>'7-2021c - stavební úpravy'!M30</f>
        <v>0</v>
      </c>
      <c r="AH90" s="231"/>
      <c r="AI90" s="231"/>
      <c r="AJ90" s="231"/>
      <c r="AK90" s="231"/>
      <c r="AL90" s="231"/>
      <c r="AM90" s="231"/>
      <c r="AN90" s="230">
        <f t="shared" si="0"/>
        <v>0</v>
      </c>
      <c r="AO90" s="231"/>
      <c r="AP90" s="231"/>
      <c r="AQ90" s="97"/>
      <c r="AS90" s="98">
        <f>'7-2021c - stavební úpravy'!M28</f>
        <v>0</v>
      </c>
      <c r="AT90" s="99">
        <f t="shared" si="1"/>
        <v>0</v>
      </c>
      <c r="AU90" s="100">
        <f>'7-2021c - stavební úpravy'!W126</f>
        <v>0</v>
      </c>
      <c r="AV90" s="99">
        <f>'7-2021c - stavební úpravy'!M32</f>
        <v>0</v>
      </c>
      <c r="AW90" s="99">
        <f>'7-2021c - stavební úpravy'!M33</f>
        <v>0</v>
      </c>
      <c r="AX90" s="99">
        <f>'7-2021c - stavební úpravy'!M34</f>
        <v>0</v>
      </c>
      <c r="AY90" s="99">
        <f>'7-2021c - stavební úpravy'!M35</f>
        <v>0</v>
      </c>
      <c r="AZ90" s="99">
        <f>'7-2021c - stavební úpravy'!H32</f>
        <v>0</v>
      </c>
      <c r="BA90" s="99">
        <f>'7-2021c - stavební úpravy'!H33</f>
        <v>0</v>
      </c>
      <c r="BB90" s="99">
        <f>'7-2021c - stavební úpravy'!H34</f>
        <v>0</v>
      </c>
      <c r="BC90" s="99">
        <f>'7-2021c - stavební úpravy'!H35</f>
        <v>0</v>
      </c>
      <c r="BD90" s="101">
        <f>'7-2021c - stavební úpravy'!H36</f>
        <v>0</v>
      </c>
      <c r="BT90" s="102" t="s">
        <v>87</v>
      </c>
      <c r="BV90" s="102" t="s">
        <v>81</v>
      </c>
      <c r="BW90" s="102" t="s">
        <v>94</v>
      </c>
      <c r="BX90" s="102" t="s">
        <v>82</v>
      </c>
    </row>
    <row r="91" spans="1:89" s="5" customFormat="1" ht="31.5" customHeight="1">
      <c r="A91" s="93" t="s">
        <v>84</v>
      </c>
      <c r="B91" s="94"/>
      <c r="C91" s="95"/>
      <c r="D91" s="232" t="s">
        <v>95</v>
      </c>
      <c r="E91" s="232"/>
      <c r="F91" s="232"/>
      <c r="G91" s="232"/>
      <c r="H91" s="232"/>
      <c r="I91" s="96"/>
      <c r="J91" s="232" t="s">
        <v>96</v>
      </c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0">
        <f>'7-2021d - ostatní a vedle...'!M30</f>
        <v>0</v>
      </c>
      <c r="AH91" s="231"/>
      <c r="AI91" s="231"/>
      <c r="AJ91" s="231"/>
      <c r="AK91" s="231"/>
      <c r="AL91" s="231"/>
      <c r="AM91" s="231"/>
      <c r="AN91" s="230">
        <f t="shared" si="0"/>
        <v>0</v>
      </c>
      <c r="AO91" s="231"/>
      <c r="AP91" s="231"/>
      <c r="AQ91" s="97"/>
      <c r="AS91" s="98">
        <f>'7-2021d - ostatní a vedle...'!M28</f>
        <v>0</v>
      </c>
      <c r="AT91" s="99">
        <f t="shared" si="1"/>
        <v>0</v>
      </c>
      <c r="AU91" s="100">
        <f>'7-2021d - ostatní a vedle...'!W117</f>
        <v>0</v>
      </c>
      <c r="AV91" s="99">
        <f>'7-2021d - ostatní a vedle...'!M32</f>
        <v>0</v>
      </c>
      <c r="AW91" s="99">
        <f>'7-2021d - ostatní a vedle...'!M33</f>
        <v>0</v>
      </c>
      <c r="AX91" s="99">
        <f>'7-2021d - ostatní a vedle...'!M34</f>
        <v>0</v>
      </c>
      <c r="AY91" s="99">
        <f>'7-2021d - ostatní a vedle...'!M35</f>
        <v>0</v>
      </c>
      <c r="AZ91" s="99">
        <f>'7-2021d - ostatní a vedle...'!H32</f>
        <v>0</v>
      </c>
      <c r="BA91" s="99">
        <f>'7-2021d - ostatní a vedle...'!H33</f>
        <v>0</v>
      </c>
      <c r="BB91" s="99">
        <f>'7-2021d - ostatní a vedle...'!H34</f>
        <v>0</v>
      </c>
      <c r="BC91" s="99">
        <f>'7-2021d - ostatní a vedle...'!H35</f>
        <v>0</v>
      </c>
      <c r="BD91" s="101">
        <f>'7-2021d - ostatní a vedle...'!H36</f>
        <v>0</v>
      </c>
      <c r="BT91" s="102" t="s">
        <v>87</v>
      </c>
      <c r="BV91" s="102" t="s">
        <v>81</v>
      </c>
      <c r="BW91" s="102" t="s">
        <v>97</v>
      </c>
      <c r="BX91" s="102" t="s">
        <v>82</v>
      </c>
    </row>
    <row r="92" spans="1:89" s="5" customFormat="1" ht="31.5" customHeight="1">
      <c r="A92" s="93" t="s">
        <v>84</v>
      </c>
      <c r="B92" s="94"/>
      <c r="C92" s="95"/>
      <c r="D92" s="232" t="s">
        <v>98</v>
      </c>
      <c r="E92" s="232"/>
      <c r="F92" s="232"/>
      <c r="G92" s="232"/>
      <c r="H92" s="232"/>
      <c r="I92" s="96"/>
      <c r="J92" s="232" t="s">
        <v>99</v>
      </c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0">
        <f>'7-2021e - Silnoproudé roz...'!M30</f>
        <v>0</v>
      </c>
      <c r="AH92" s="231"/>
      <c r="AI92" s="231"/>
      <c r="AJ92" s="231"/>
      <c r="AK92" s="231"/>
      <c r="AL92" s="231"/>
      <c r="AM92" s="231"/>
      <c r="AN92" s="230">
        <f t="shared" si="0"/>
        <v>0</v>
      </c>
      <c r="AO92" s="231"/>
      <c r="AP92" s="231"/>
      <c r="AQ92" s="97"/>
      <c r="AS92" s="103">
        <f>'7-2021e - Silnoproudé roz...'!M28</f>
        <v>0</v>
      </c>
      <c r="AT92" s="104">
        <f t="shared" si="1"/>
        <v>0</v>
      </c>
      <c r="AU92" s="105">
        <f>'7-2021e - Silnoproudé roz...'!W117</f>
        <v>0</v>
      </c>
      <c r="AV92" s="104">
        <f>'7-2021e - Silnoproudé roz...'!M32</f>
        <v>0</v>
      </c>
      <c r="AW92" s="104">
        <f>'7-2021e - Silnoproudé roz...'!M33</f>
        <v>0</v>
      </c>
      <c r="AX92" s="104">
        <f>'7-2021e - Silnoproudé roz...'!M34</f>
        <v>0</v>
      </c>
      <c r="AY92" s="104">
        <f>'7-2021e - Silnoproudé roz...'!M35</f>
        <v>0</v>
      </c>
      <c r="AZ92" s="104">
        <f>'7-2021e - Silnoproudé roz...'!H32</f>
        <v>0</v>
      </c>
      <c r="BA92" s="104">
        <f>'7-2021e - Silnoproudé roz...'!H33</f>
        <v>0</v>
      </c>
      <c r="BB92" s="104">
        <f>'7-2021e - Silnoproudé roz...'!H34</f>
        <v>0</v>
      </c>
      <c r="BC92" s="104">
        <f>'7-2021e - Silnoproudé roz...'!H35</f>
        <v>0</v>
      </c>
      <c r="BD92" s="106">
        <f>'7-2021e - Silnoproudé roz...'!H36</f>
        <v>0</v>
      </c>
      <c r="BT92" s="102" t="s">
        <v>87</v>
      </c>
      <c r="BV92" s="102" t="s">
        <v>81</v>
      </c>
      <c r="BW92" s="102" t="s">
        <v>100</v>
      </c>
      <c r="BX92" s="102" t="s">
        <v>82</v>
      </c>
    </row>
    <row r="93" spans="1:89" ht="13.5">
      <c r="B93" s="24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5"/>
    </row>
    <row r="94" spans="1:89" s="1" customFormat="1" ht="30" customHeight="1">
      <c r="B94" s="36"/>
      <c r="C94" s="85" t="s">
        <v>101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238">
        <f>ROUND(SUM(AG95:AG98),2)</f>
        <v>0</v>
      </c>
      <c r="AH94" s="238"/>
      <c r="AI94" s="238"/>
      <c r="AJ94" s="238"/>
      <c r="AK94" s="238"/>
      <c r="AL94" s="238"/>
      <c r="AM94" s="238"/>
      <c r="AN94" s="238">
        <f>ROUND(SUM(AN95:AN98),2)</f>
        <v>0</v>
      </c>
      <c r="AO94" s="238"/>
      <c r="AP94" s="238"/>
      <c r="AQ94" s="38"/>
      <c r="AS94" s="81" t="s">
        <v>102</v>
      </c>
      <c r="AT94" s="82" t="s">
        <v>103</v>
      </c>
      <c r="AU94" s="82" t="s">
        <v>43</v>
      </c>
      <c r="AV94" s="83" t="s">
        <v>66</v>
      </c>
    </row>
    <row r="95" spans="1:89" s="1" customFormat="1" ht="19.899999999999999" customHeight="1">
      <c r="B95" s="36"/>
      <c r="C95" s="37"/>
      <c r="D95" s="107" t="s">
        <v>104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233">
        <f>ROUND(AG87*AS95,2)</f>
        <v>0</v>
      </c>
      <c r="AH95" s="234"/>
      <c r="AI95" s="234"/>
      <c r="AJ95" s="234"/>
      <c r="AK95" s="234"/>
      <c r="AL95" s="234"/>
      <c r="AM95" s="234"/>
      <c r="AN95" s="234">
        <f>ROUND(AG95+AV95,2)</f>
        <v>0</v>
      </c>
      <c r="AO95" s="234"/>
      <c r="AP95" s="234"/>
      <c r="AQ95" s="38"/>
      <c r="AS95" s="108">
        <v>0</v>
      </c>
      <c r="AT95" s="109" t="s">
        <v>105</v>
      </c>
      <c r="AU95" s="109" t="s">
        <v>44</v>
      </c>
      <c r="AV95" s="110">
        <f>ROUND(IF(AU95="základní",AG95*L31,IF(AU95="snížená",AG95*L32,0)),2)</f>
        <v>0</v>
      </c>
      <c r="BV95" s="20" t="s">
        <v>106</v>
      </c>
      <c r="BY95" s="111">
        <f>IF(AU95="základní",AV95,0)</f>
        <v>0</v>
      </c>
      <c r="BZ95" s="111">
        <f>IF(AU95="snížená",AV95,0)</f>
        <v>0</v>
      </c>
      <c r="CA95" s="111">
        <v>0</v>
      </c>
      <c r="CB95" s="111">
        <v>0</v>
      </c>
      <c r="CC95" s="111">
        <v>0</v>
      </c>
      <c r="CD95" s="111">
        <f>IF(AU95="základní",AG95,0)</f>
        <v>0</v>
      </c>
      <c r="CE95" s="111">
        <f>IF(AU95="snížená",AG95,0)</f>
        <v>0</v>
      </c>
      <c r="CF95" s="111">
        <f>IF(AU95="zákl. přenesená",AG95,0)</f>
        <v>0</v>
      </c>
      <c r="CG95" s="111">
        <f>IF(AU95="sníž. přenesená",AG95,0)</f>
        <v>0</v>
      </c>
      <c r="CH95" s="111">
        <f>IF(AU95="nulová",AG95,0)</f>
        <v>0</v>
      </c>
      <c r="CI95" s="20">
        <f>IF(AU95="základní",1,IF(AU95="snížená",2,IF(AU95="zákl. přenesená",4,IF(AU95="sníž. přenesená",5,3))))</f>
        <v>1</v>
      </c>
      <c r="CJ95" s="20">
        <f>IF(AT95="stavební čast",1,IF(8895="investiční čast",2,3))</f>
        <v>1</v>
      </c>
      <c r="CK95" s="20" t="str">
        <f>IF(D95="Vyplň vlastní","","x")</f>
        <v>x</v>
      </c>
    </row>
    <row r="96" spans="1:89" s="1" customFormat="1" ht="19.899999999999999" customHeight="1">
      <c r="B96" s="36"/>
      <c r="C96" s="37"/>
      <c r="D96" s="235" t="s">
        <v>107</v>
      </c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37"/>
      <c r="AD96" s="37"/>
      <c r="AE96" s="37"/>
      <c r="AF96" s="37"/>
      <c r="AG96" s="233">
        <f>AG87*AS96</f>
        <v>0</v>
      </c>
      <c r="AH96" s="234"/>
      <c r="AI96" s="234"/>
      <c r="AJ96" s="234"/>
      <c r="AK96" s="234"/>
      <c r="AL96" s="234"/>
      <c r="AM96" s="234"/>
      <c r="AN96" s="234">
        <f>AG96+AV96</f>
        <v>0</v>
      </c>
      <c r="AO96" s="234"/>
      <c r="AP96" s="234"/>
      <c r="AQ96" s="38"/>
      <c r="AS96" s="112">
        <v>0</v>
      </c>
      <c r="AT96" s="113" t="s">
        <v>105</v>
      </c>
      <c r="AU96" s="113" t="s">
        <v>44</v>
      </c>
      <c r="AV96" s="114">
        <f>ROUND(IF(AU96="nulová",0,IF(OR(AU96="základní",AU96="zákl. přenesená"),AG96*L31,AG96*L32)),2)</f>
        <v>0</v>
      </c>
      <c r="BV96" s="20" t="s">
        <v>108</v>
      </c>
      <c r="BY96" s="111">
        <f>IF(AU96="základní",AV96,0)</f>
        <v>0</v>
      </c>
      <c r="BZ96" s="111">
        <f>IF(AU96="snížená",AV96,0)</f>
        <v>0</v>
      </c>
      <c r="CA96" s="111">
        <f>IF(AU96="zákl. přenesená",AV96,0)</f>
        <v>0</v>
      </c>
      <c r="CB96" s="111">
        <f>IF(AU96="sníž. přenesená",AV96,0)</f>
        <v>0</v>
      </c>
      <c r="CC96" s="111">
        <f>IF(AU96="nulová",AV96,0)</f>
        <v>0</v>
      </c>
      <c r="CD96" s="111">
        <f>IF(AU96="základní",AG96,0)</f>
        <v>0</v>
      </c>
      <c r="CE96" s="111">
        <f>IF(AU96="snížená",AG96,0)</f>
        <v>0</v>
      </c>
      <c r="CF96" s="111">
        <f>IF(AU96="zákl. přenesená",AG96,0)</f>
        <v>0</v>
      </c>
      <c r="CG96" s="111">
        <f>IF(AU96="sníž. přenesená",AG96,0)</f>
        <v>0</v>
      </c>
      <c r="CH96" s="111">
        <f>IF(AU96="nulová",AG96,0)</f>
        <v>0</v>
      </c>
      <c r="CI96" s="20">
        <f>IF(AU96="základní",1,IF(AU96="snížená",2,IF(AU96="zákl. přenesená",4,IF(AU96="sníž. přenesená",5,3))))</f>
        <v>1</v>
      </c>
      <c r="CJ96" s="20">
        <f>IF(AT96="stavební čast",1,IF(8896="investiční čast",2,3))</f>
        <v>1</v>
      </c>
      <c r="CK96" s="20" t="str">
        <f>IF(D96="Vyplň vlastní","","x")</f>
        <v/>
      </c>
    </row>
    <row r="97" spans="2:89" s="1" customFormat="1" ht="19.899999999999999" customHeight="1">
      <c r="B97" s="36"/>
      <c r="C97" s="37"/>
      <c r="D97" s="235" t="s">
        <v>107</v>
      </c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37"/>
      <c r="AD97" s="37"/>
      <c r="AE97" s="37"/>
      <c r="AF97" s="37"/>
      <c r="AG97" s="233">
        <f>AG87*AS97</f>
        <v>0</v>
      </c>
      <c r="AH97" s="234"/>
      <c r="AI97" s="234"/>
      <c r="AJ97" s="234"/>
      <c r="AK97" s="234"/>
      <c r="AL97" s="234"/>
      <c r="AM97" s="234"/>
      <c r="AN97" s="234">
        <f>AG97+AV97</f>
        <v>0</v>
      </c>
      <c r="AO97" s="234"/>
      <c r="AP97" s="234"/>
      <c r="AQ97" s="38"/>
      <c r="AS97" s="112">
        <v>0</v>
      </c>
      <c r="AT97" s="113" t="s">
        <v>105</v>
      </c>
      <c r="AU97" s="113" t="s">
        <v>44</v>
      </c>
      <c r="AV97" s="114">
        <f>ROUND(IF(AU97="nulová",0,IF(OR(AU97="základní",AU97="zákl. přenesená"),AG97*L31,AG97*L32)),2)</f>
        <v>0</v>
      </c>
      <c r="BV97" s="20" t="s">
        <v>108</v>
      </c>
      <c r="BY97" s="111">
        <f>IF(AU97="základní",AV97,0)</f>
        <v>0</v>
      </c>
      <c r="BZ97" s="111">
        <f>IF(AU97="snížená",AV97,0)</f>
        <v>0</v>
      </c>
      <c r="CA97" s="111">
        <f>IF(AU97="zákl. přenesená",AV97,0)</f>
        <v>0</v>
      </c>
      <c r="CB97" s="111">
        <f>IF(AU97="sníž. přenesená",AV97,0)</f>
        <v>0</v>
      </c>
      <c r="CC97" s="111">
        <f>IF(AU97="nulová",AV97,0)</f>
        <v>0</v>
      </c>
      <c r="CD97" s="111">
        <f>IF(AU97="základní",AG97,0)</f>
        <v>0</v>
      </c>
      <c r="CE97" s="111">
        <f>IF(AU97="snížená",AG97,0)</f>
        <v>0</v>
      </c>
      <c r="CF97" s="111">
        <f>IF(AU97="zákl. přenesená",AG97,0)</f>
        <v>0</v>
      </c>
      <c r="CG97" s="111">
        <f>IF(AU97="sníž. přenesená",AG97,0)</f>
        <v>0</v>
      </c>
      <c r="CH97" s="111">
        <f>IF(AU97="nulová",AG97,0)</f>
        <v>0</v>
      </c>
      <c r="CI97" s="20">
        <f>IF(AU97="základní",1,IF(AU97="snížená",2,IF(AU97="zákl. přenesená",4,IF(AU97="sníž. přenesená",5,3))))</f>
        <v>1</v>
      </c>
      <c r="CJ97" s="20">
        <f>IF(AT97="stavební čast",1,IF(8897="investiční čast",2,3))</f>
        <v>1</v>
      </c>
      <c r="CK97" s="20" t="str">
        <f>IF(D97="Vyplň vlastní","","x")</f>
        <v/>
      </c>
    </row>
    <row r="98" spans="2:89" s="1" customFormat="1" ht="19.899999999999999" customHeight="1">
      <c r="B98" s="36"/>
      <c r="C98" s="37"/>
      <c r="D98" s="235" t="s">
        <v>107</v>
      </c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37"/>
      <c r="AD98" s="37"/>
      <c r="AE98" s="37"/>
      <c r="AF98" s="37"/>
      <c r="AG98" s="233">
        <f>AG87*AS98</f>
        <v>0</v>
      </c>
      <c r="AH98" s="234"/>
      <c r="AI98" s="234"/>
      <c r="AJ98" s="234"/>
      <c r="AK98" s="234"/>
      <c r="AL98" s="234"/>
      <c r="AM98" s="234"/>
      <c r="AN98" s="234">
        <f>AG98+AV98</f>
        <v>0</v>
      </c>
      <c r="AO98" s="234"/>
      <c r="AP98" s="234"/>
      <c r="AQ98" s="38"/>
      <c r="AS98" s="115">
        <v>0</v>
      </c>
      <c r="AT98" s="116" t="s">
        <v>105</v>
      </c>
      <c r="AU98" s="116" t="s">
        <v>44</v>
      </c>
      <c r="AV98" s="117">
        <f>ROUND(IF(AU98="nulová",0,IF(OR(AU98="základní",AU98="zákl. přenesená"),AG98*L31,AG98*L32)),2)</f>
        <v>0</v>
      </c>
      <c r="BV98" s="20" t="s">
        <v>108</v>
      </c>
      <c r="BY98" s="111">
        <f>IF(AU98="základní",AV98,0)</f>
        <v>0</v>
      </c>
      <c r="BZ98" s="111">
        <f>IF(AU98="snížená",AV98,0)</f>
        <v>0</v>
      </c>
      <c r="CA98" s="111">
        <f>IF(AU98="zákl. přenesená",AV98,0)</f>
        <v>0</v>
      </c>
      <c r="CB98" s="111">
        <f>IF(AU98="sníž. přenesená",AV98,0)</f>
        <v>0</v>
      </c>
      <c r="CC98" s="111">
        <f>IF(AU98="nulová",AV98,0)</f>
        <v>0</v>
      </c>
      <c r="CD98" s="111">
        <f>IF(AU98="základní",AG98,0)</f>
        <v>0</v>
      </c>
      <c r="CE98" s="111">
        <f>IF(AU98="snížená",AG98,0)</f>
        <v>0</v>
      </c>
      <c r="CF98" s="111">
        <f>IF(AU98="zákl. přenesená",AG98,0)</f>
        <v>0</v>
      </c>
      <c r="CG98" s="111">
        <f>IF(AU98="sníž. přenesená",AG98,0)</f>
        <v>0</v>
      </c>
      <c r="CH98" s="111">
        <f>IF(AU98="nulová",AG98,0)</f>
        <v>0</v>
      </c>
      <c r="CI98" s="20">
        <f>IF(AU98="základní",1,IF(AU98="snížená",2,IF(AU98="zákl. přenesená",4,IF(AU98="sníž. přenesená",5,3))))</f>
        <v>1</v>
      </c>
      <c r="CJ98" s="20">
        <f>IF(AT98="stavební čast",1,IF(8898="investiční čast",2,3))</f>
        <v>1</v>
      </c>
      <c r="CK98" s="20" t="str">
        <f>IF(D98="Vyplň vlastní","","x")</f>
        <v/>
      </c>
    </row>
    <row r="99" spans="2:89" s="1" customFormat="1" ht="10.9" customHeight="1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8"/>
    </row>
    <row r="100" spans="2:89" s="1" customFormat="1" ht="30" customHeight="1">
      <c r="B100" s="36"/>
      <c r="C100" s="118" t="s">
        <v>109</v>
      </c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239">
        <f>ROUND(AG87+AG94,2)</f>
        <v>0</v>
      </c>
      <c r="AH100" s="239"/>
      <c r="AI100" s="239"/>
      <c r="AJ100" s="239"/>
      <c r="AK100" s="239"/>
      <c r="AL100" s="239"/>
      <c r="AM100" s="239"/>
      <c r="AN100" s="239">
        <f>AN87+AN94</f>
        <v>0</v>
      </c>
      <c r="AO100" s="239"/>
      <c r="AP100" s="239"/>
      <c r="AQ100" s="38"/>
    </row>
    <row r="101" spans="2:89" s="1" customFormat="1" ht="6.95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2"/>
    </row>
  </sheetData>
  <sheetProtection algorithmName="SHA-512" hashValue="z3rwQ1koMjQuxVJkreiT4bp+L725jMD8rIuYZlzopo1kSS7+mqtFoCwMWa2DdjR0u+L9I4vQHXu5PGjgfO8vkQ==" saltValue="3jdeb5P34REeerb+A+yVbdOGt3/6QPm8U2RTnDSVeO+CEDC/dtZemE3LSTCraTZ6kLoO2KUgkAWvXoo8y6f4Yw==" spinCount="10" sheet="1" objects="1" scenarios="1" formatColumns="0" formatRows="0"/>
  <mergeCells count="74">
    <mergeCell ref="AG94:AM94"/>
    <mergeCell ref="AN94:AP94"/>
    <mergeCell ref="AG100:AM100"/>
    <mergeCell ref="AN100:AP100"/>
    <mergeCell ref="AR2:BE2"/>
    <mergeCell ref="D97:AB97"/>
    <mergeCell ref="AG97:AM97"/>
    <mergeCell ref="AN97:AP97"/>
    <mergeCell ref="D98:AB98"/>
    <mergeCell ref="AG98:AM98"/>
    <mergeCell ref="AN98:AP98"/>
    <mergeCell ref="AG95:AM95"/>
    <mergeCell ref="AN95:AP95"/>
    <mergeCell ref="D96:AB96"/>
    <mergeCell ref="AG96:AM96"/>
    <mergeCell ref="AN96:AP96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5:AU9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5:AT99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7-2021a - rozvod plynu, ÚT'!C2" display="/"/>
    <hyperlink ref="A89" location="'7-2021b - vodovod, kanali...'!C2" display="/"/>
    <hyperlink ref="A90" location="'7-2021c - stavební úpravy'!C2" display="/"/>
    <hyperlink ref="A91" location="'7-2021d - ostatní a vedle...'!C2" display="/"/>
    <hyperlink ref="A92" location="'7-2021e - Silnoproudé roz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7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110</v>
      </c>
      <c r="G1" s="15"/>
      <c r="H1" s="287" t="s">
        <v>111</v>
      </c>
      <c r="I1" s="287"/>
      <c r="J1" s="287"/>
      <c r="K1" s="287"/>
      <c r="L1" s="15" t="s">
        <v>112</v>
      </c>
      <c r="M1" s="13"/>
      <c r="N1" s="13"/>
      <c r="O1" s="14" t="s">
        <v>113</v>
      </c>
      <c r="P1" s="13"/>
      <c r="Q1" s="13"/>
      <c r="R1" s="13"/>
      <c r="S1" s="15" t="s">
        <v>114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S2" s="240" t="s">
        <v>8</v>
      </c>
      <c r="T2" s="241"/>
      <c r="U2" s="241"/>
      <c r="V2" s="241"/>
      <c r="W2" s="241"/>
      <c r="X2" s="241"/>
      <c r="Y2" s="241"/>
      <c r="Z2" s="241"/>
      <c r="AA2" s="241"/>
      <c r="AB2" s="241"/>
      <c r="AC2" s="241"/>
      <c r="AT2" s="20" t="s">
        <v>88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115</v>
      </c>
    </row>
    <row r="4" spans="1:66" ht="36.950000000000003" customHeight="1">
      <c r="B4" s="24"/>
      <c r="C4" s="197" t="s">
        <v>116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42" t="str">
        <f>'Rekapitulace stavby'!K6</f>
        <v>SO 04 Rekonstrukce plynové kotelny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7"/>
      <c r="R6" s="25"/>
    </row>
    <row r="7" spans="1:66" s="1" customFormat="1" ht="32.85" customHeight="1">
      <c r="B7" s="36"/>
      <c r="C7" s="37"/>
      <c r="D7" s="30" t="s">
        <v>117</v>
      </c>
      <c r="E7" s="37"/>
      <c r="F7" s="203" t="s">
        <v>118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5" t="str">
        <f>'Rekapitulace stavby'!AN8</f>
        <v>26. 1. 2021</v>
      </c>
      <c r="P9" s="24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1" t="s">
        <v>22</v>
      </c>
      <c r="P11" s="201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01" t="s">
        <v>22</v>
      </c>
      <c r="P12" s="201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7" t="str">
        <f>IF('Rekapitulace stavby'!AN13="","",'Rekapitulace stavby'!AN13)</f>
        <v>Vyplň údaj</v>
      </c>
      <c r="P14" s="201"/>
      <c r="Q14" s="37"/>
      <c r="R14" s="38"/>
    </row>
    <row r="15" spans="1:66" s="1" customFormat="1" ht="18" customHeight="1">
      <c r="B15" s="36"/>
      <c r="C15" s="37"/>
      <c r="D15" s="37"/>
      <c r="E15" s="247" t="str">
        <f>IF('Rekapitulace stavby'!E14="","",'Rekapitulace stavby'!E14)</f>
        <v>Vyplň údaj</v>
      </c>
      <c r="F15" s="248"/>
      <c r="G15" s="248"/>
      <c r="H15" s="248"/>
      <c r="I15" s="248"/>
      <c r="J15" s="248"/>
      <c r="K15" s="248"/>
      <c r="L15" s="248"/>
      <c r="M15" s="31" t="s">
        <v>31</v>
      </c>
      <c r="N15" s="37"/>
      <c r="O15" s="247" t="str">
        <f>IF('Rekapitulace stavby'!AN14="","",'Rekapitulace stavby'!AN14)</f>
        <v>Vyplň údaj</v>
      </c>
      <c r="P15" s="201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1" t="s">
        <v>22</v>
      </c>
      <c r="P17" s="201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01" t="s">
        <v>22</v>
      </c>
      <c r="P18" s="201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1" t="s">
        <v>22</v>
      </c>
      <c r="P20" s="201"/>
      <c r="Q20" s="37"/>
      <c r="R20" s="38"/>
    </row>
    <row r="21" spans="2:18" s="1" customFormat="1" ht="18" customHeight="1">
      <c r="B21" s="36"/>
      <c r="C21" s="37"/>
      <c r="D21" s="37"/>
      <c r="E21" s="29" t="s">
        <v>35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01" t="s">
        <v>22</v>
      </c>
      <c r="P21" s="201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6" t="s">
        <v>22</v>
      </c>
      <c r="F24" s="206"/>
      <c r="G24" s="206"/>
      <c r="H24" s="206"/>
      <c r="I24" s="206"/>
      <c r="J24" s="206"/>
      <c r="K24" s="206"/>
      <c r="L24" s="206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119</v>
      </c>
      <c r="E27" s="37"/>
      <c r="F27" s="37"/>
      <c r="G27" s="37"/>
      <c r="H27" s="37"/>
      <c r="I27" s="37"/>
      <c r="J27" s="37"/>
      <c r="K27" s="37"/>
      <c r="L27" s="37"/>
      <c r="M27" s="207">
        <f>N88</f>
        <v>0</v>
      </c>
      <c r="N27" s="207"/>
      <c r="O27" s="207"/>
      <c r="P27" s="207"/>
      <c r="Q27" s="37"/>
      <c r="R27" s="38"/>
    </row>
    <row r="28" spans="2:18" s="1" customFormat="1" ht="14.45" customHeight="1">
      <c r="B28" s="36"/>
      <c r="C28" s="37"/>
      <c r="D28" s="35" t="s">
        <v>104</v>
      </c>
      <c r="E28" s="37"/>
      <c r="F28" s="37"/>
      <c r="G28" s="37"/>
      <c r="H28" s="37"/>
      <c r="I28" s="37"/>
      <c r="J28" s="37"/>
      <c r="K28" s="37"/>
      <c r="L28" s="37"/>
      <c r="M28" s="207">
        <f>N98</f>
        <v>0</v>
      </c>
      <c r="N28" s="207"/>
      <c r="O28" s="207"/>
      <c r="P28" s="207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42</v>
      </c>
      <c r="E30" s="37"/>
      <c r="F30" s="37"/>
      <c r="G30" s="37"/>
      <c r="H30" s="37"/>
      <c r="I30" s="37"/>
      <c r="J30" s="37"/>
      <c r="K30" s="37"/>
      <c r="L30" s="37"/>
      <c r="M30" s="249">
        <f>ROUND(M27+M28,2)</f>
        <v>0</v>
      </c>
      <c r="N30" s="244"/>
      <c r="O30" s="244"/>
      <c r="P30" s="244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0.21</v>
      </c>
      <c r="G32" s="123" t="s">
        <v>45</v>
      </c>
      <c r="H32" s="250">
        <f>(SUM(BE98:BE105)+SUM(BE123:BE271))</f>
        <v>0</v>
      </c>
      <c r="I32" s="244"/>
      <c r="J32" s="244"/>
      <c r="K32" s="37"/>
      <c r="L32" s="37"/>
      <c r="M32" s="250">
        <f>ROUND((SUM(BE98:BE105)+SUM(BE123:BE271)), 2)*F32</f>
        <v>0</v>
      </c>
      <c r="N32" s="244"/>
      <c r="O32" s="244"/>
      <c r="P32" s="244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0.15</v>
      </c>
      <c r="G33" s="123" t="s">
        <v>45</v>
      </c>
      <c r="H33" s="250">
        <f>(SUM(BF98:BF105)+SUM(BF123:BF271))</f>
        <v>0</v>
      </c>
      <c r="I33" s="244"/>
      <c r="J33" s="244"/>
      <c r="K33" s="37"/>
      <c r="L33" s="37"/>
      <c r="M33" s="250">
        <f>ROUND((SUM(BF98:BF105)+SUM(BF123:BF271)), 2)*F33</f>
        <v>0</v>
      </c>
      <c r="N33" s="244"/>
      <c r="O33" s="244"/>
      <c r="P33" s="244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0.21</v>
      </c>
      <c r="G34" s="123" t="s">
        <v>45</v>
      </c>
      <c r="H34" s="250">
        <f>(SUM(BG98:BG105)+SUM(BG123:BG271))</f>
        <v>0</v>
      </c>
      <c r="I34" s="244"/>
      <c r="J34" s="244"/>
      <c r="K34" s="37"/>
      <c r="L34" s="37"/>
      <c r="M34" s="250">
        <v>0</v>
      </c>
      <c r="N34" s="244"/>
      <c r="O34" s="244"/>
      <c r="P34" s="244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0.15</v>
      </c>
      <c r="G35" s="123" t="s">
        <v>45</v>
      </c>
      <c r="H35" s="250">
        <f>(SUM(BH98:BH105)+SUM(BH123:BH271))</f>
        <v>0</v>
      </c>
      <c r="I35" s="244"/>
      <c r="J35" s="244"/>
      <c r="K35" s="37"/>
      <c r="L35" s="37"/>
      <c r="M35" s="250">
        <v>0</v>
      </c>
      <c r="N35" s="244"/>
      <c r="O35" s="244"/>
      <c r="P35" s="244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23" t="s">
        <v>45</v>
      </c>
      <c r="H36" s="250">
        <f>(SUM(BI98:BI105)+SUM(BI123:BI271))</f>
        <v>0</v>
      </c>
      <c r="I36" s="244"/>
      <c r="J36" s="244"/>
      <c r="K36" s="37"/>
      <c r="L36" s="37"/>
      <c r="M36" s="250">
        <v>0</v>
      </c>
      <c r="N36" s="244"/>
      <c r="O36" s="244"/>
      <c r="P36" s="244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50</v>
      </c>
      <c r="E38" s="80"/>
      <c r="F38" s="80"/>
      <c r="G38" s="125" t="s">
        <v>51</v>
      </c>
      <c r="H38" s="126" t="s">
        <v>52</v>
      </c>
      <c r="I38" s="80"/>
      <c r="J38" s="80"/>
      <c r="K38" s="80"/>
      <c r="L38" s="251">
        <f>SUM(M30:M36)</f>
        <v>0</v>
      </c>
      <c r="M38" s="251"/>
      <c r="N38" s="251"/>
      <c r="O38" s="251"/>
      <c r="P38" s="252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7" t="s">
        <v>120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42" t="str">
        <f>F6</f>
        <v>SO 04 Rekonstrukce plynové kotelny</v>
      </c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117</v>
      </c>
      <c r="D79" s="37"/>
      <c r="E79" s="37"/>
      <c r="F79" s="217" t="str">
        <f>F7</f>
        <v>7/2021a - rozvod plynu, ÚT</v>
      </c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ZŠ Lomnice</v>
      </c>
      <c r="G81" s="37"/>
      <c r="H81" s="37"/>
      <c r="I81" s="37"/>
      <c r="J81" s="37"/>
      <c r="K81" s="31" t="s">
        <v>26</v>
      </c>
      <c r="L81" s="37"/>
      <c r="M81" s="246" t="str">
        <f>IF(O9="","",O9)</f>
        <v>26. 1. 2021</v>
      </c>
      <c r="N81" s="246"/>
      <c r="O81" s="246"/>
      <c r="P81" s="246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28</v>
      </c>
      <c r="D83" s="37"/>
      <c r="E83" s="37"/>
      <c r="F83" s="29" t="str">
        <f>E12</f>
        <v>Městys Lomnice</v>
      </c>
      <c r="G83" s="37"/>
      <c r="H83" s="37"/>
      <c r="I83" s="37"/>
      <c r="J83" s="37"/>
      <c r="K83" s="31" t="s">
        <v>34</v>
      </c>
      <c r="L83" s="37"/>
      <c r="M83" s="201" t="str">
        <f>E18</f>
        <v>Filip Marek</v>
      </c>
      <c r="N83" s="201"/>
      <c r="O83" s="201"/>
      <c r="P83" s="201"/>
      <c r="Q83" s="201"/>
      <c r="R83" s="38"/>
      <c r="T83" s="130"/>
      <c r="U83" s="130"/>
    </row>
    <row r="84" spans="2:47" s="1" customFormat="1" ht="14.4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01" t="str">
        <f>E21</f>
        <v>Filip Marek</v>
      </c>
      <c r="N84" s="201"/>
      <c r="O84" s="201"/>
      <c r="P84" s="201"/>
      <c r="Q84" s="201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3" t="s">
        <v>121</v>
      </c>
      <c r="D86" s="254"/>
      <c r="E86" s="254"/>
      <c r="F86" s="254"/>
      <c r="G86" s="254"/>
      <c r="H86" s="119"/>
      <c r="I86" s="119"/>
      <c r="J86" s="119"/>
      <c r="K86" s="119"/>
      <c r="L86" s="119"/>
      <c r="M86" s="119"/>
      <c r="N86" s="253" t="s">
        <v>122</v>
      </c>
      <c r="O86" s="254"/>
      <c r="P86" s="254"/>
      <c r="Q86" s="254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123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8">
        <f>N123</f>
        <v>0</v>
      </c>
      <c r="O88" s="255"/>
      <c r="P88" s="255"/>
      <c r="Q88" s="255"/>
      <c r="R88" s="38"/>
      <c r="T88" s="130"/>
      <c r="U88" s="130"/>
      <c r="AU88" s="20" t="s">
        <v>124</v>
      </c>
    </row>
    <row r="89" spans="2:47" s="6" customFormat="1" ht="24.95" customHeight="1">
      <c r="B89" s="132"/>
      <c r="C89" s="133"/>
      <c r="D89" s="134" t="s">
        <v>125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6">
        <f>N124</f>
        <v>0</v>
      </c>
      <c r="O89" s="257"/>
      <c r="P89" s="257"/>
      <c r="Q89" s="257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126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4">
        <f>N125</f>
        <v>0</v>
      </c>
      <c r="O90" s="258"/>
      <c r="P90" s="258"/>
      <c r="Q90" s="258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127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4">
        <f>N138</f>
        <v>0</v>
      </c>
      <c r="O91" s="258"/>
      <c r="P91" s="258"/>
      <c r="Q91" s="258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128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4">
        <f>N150</f>
        <v>0</v>
      </c>
      <c r="O92" s="258"/>
      <c r="P92" s="258"/>
      <c r="Q92" s="258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129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4">
        <f>N177</f>
        <v>0</v>
      </c>
      <c r="O93" s="258"/>
      <c r="P93" s="258"/>
      <c r="Q93" s="258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130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4">
        <f>N204</f>
        <v>0</v>
      </c>
      <c r="O94" s="258"/>
      <c r="P94" s="258"/>
      <c r="Q94" s="258"/>
      <c r="R94" s="139"/>
      <c r="T94" s="140"/>
      <c r="U94" s="140"/>
    </row>
    <row r="95" spans="2:47" s="7" customFormat="1" ht="19.899999999999999" customHeight="1">
      <c r="B95" s="137"/>
      <c r="C95" s="138"/>
      <c r="D95" s="107" t="s">
        <v>131</v>
      </c>
      <c r="E95" s="138"/>
      <c r="F95" s="138"/>
      <c r="G95" s="138"/>
      <c r="H95" s="138"/>
      <c r="I95" s="138"/>
      <c r="J95" s="138"/>
      <c r="K95" s="138"/>
      <c r="L95" s="138"/>
      <c r="M95" s="138"/>
      <c r="N95" s="234">
        <f>N218</f>
        <v>0</v>
      </c>
      <c r="O95" s="258"/>
      <c r="P95" s="258"/>
      <c r="Q95" s="258"/>
      <c r="R95" s="139"/>
      <c r="T95" s="140"/>
      <c r="U95" s="140"/>
    </row>
    <row r="96" spans="2:47" s="7" customFormat="1" ht="19.899999999999999" customHeight="1">
      <c r="B96" s="137"/>
      <c r="C96" s="138"/>
      <c r="D96" s="107" t="s">
        <v>132</v>
      </c>
      <c r="E96" s="138"/>
      <c r="F96" s="138"/>
      <c r="G96" s="138"/>
      <c r="H96" s="138"/>
      <c r="I96" s="138"/>
      <c r="J96" s="138"/>
      <c r="K96" s="138"/>
      <c r="L96" s="138"/>
      <c r="M96" s="138"/>
      <c r="N96" s="234">
        <f>N250</f>
        <v>0</v>
      </c>
      <c r="O96" s="258"/>
      <c r="P96" s="258"/>
      <c r="Q96" s="258"/>
      <c r="R96" s="139"/>
      <c r="T96" s="140"/>
      <c r="U96" s="140"/>
    </row>
    <row r="97" spans="2:65" s="1" customFormat="1" ht="21.75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8"/>
      <c r="T97" s="130"/>
      <c r="U97" s="130"/>
    </row>
    <row r="98" spans="2:65" s="1" customFormat="1" ht="29.25" customHeight="1">
      <c r="B98" s="36"/>
      <c r="C98" s="131" t="s">
        <v>133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255">
        <f>ROUND(N99+N100+N101+N102+N103+N104,2)</f>
        <v>0</v>
      </c>
      <c r="O98" s="259"/>
      <c r="P98" s="259"/>
      <c r="Q98" s="259"/>
      <c r="R98" s="38"/>
      <c r="T98" s="141"/>
      <c r="U98" s="142" t="s">
        <v>43</v>
      </c>
    </row>
    <row r="99" spans="2:65" s="1" customFormat="1" ht="18" customHeight="1">
      <c r="B99" s="36"/>
      <c r="C99" s="37"/>
      <c r="D99" s="235" t="s">
        <v>134</v>
      </c>
      <c r="E99" s="236"/>
      <c r="F99" s="236"/>
      <c r="G99" s="236"/>
      <c r="H99" s="236"/>
      <c r="I99" s="37"/>
      <c r="J99" s="37"/>
      <c r="K99" s="37"/>
      <c r="L99" s="37"/>
      <c r="M99" s="37"/>
      <c r="N99" s="233">
        <f>ROUND(N88*T99,2)</f>
        <v>0</v>
      </c>
      <c r="O99" s="234"/>
      <c r="P99" s="234"/>
      <c r="Q99" s="234"/>
      <c r="R99" s="38"/>
      <c r="S99" s="143"/>
      <c r="T99" s="144"/>
      <c r="U99" s="145" t="s">
        <v>44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6" t="s">
        <v>135</v>
      </c>
      <c r="AZ99" s="143"/>
      <c r="BA99" s="143"/>
      <c r="BB99" s="143"/>
      <c r="BC99" s="143"/>
      <c r="BD99" s="143"/>
      <c r="BE99" s="147">
        <f t="shared" ref="BE99:BE104" si="0">IF(U99="základní",N99,0)</f>
        <v>0</v>
      </c>
      <c r="BF99" s="147">
        <f t="shared" ref="BF99:BF104" si="1">IF(U99="snížená",N99,0)</f>
        <v>0</v>
      </c>
      <c r="BG99" s="147">
        <f t="shared" ref="BG99:BG104" si="2">IF(U99="zákl. přenesená",N99,0)</f>
        <v>0</v>
      </c>
      <c r="BH99" s="147">
        <f t="shared" ref="BH99:BH104" si="3">IF(U99="sníž. přenesená",N99,0)</f>
        <v>0</v>
      </c>
      <c r="BI99" s="147">
        <f t="shared" ref="BI99:BI104" si="4">IF(U99="nulová",N99,0)</f>
        <v>0</v>
      </c>
      <c r="BJ99" s="146" t="s">
        <v>87</v>
      </c>
      <c r="BK99" s="143"/>
      <c r="BL99" s="143"/>
      <c r="BM99" s="143"/>
    </row>
    <row r="100" spans="2:65" s="1" customFormat="1" ht="18" customHeight="1">
      <c r="B100" s="36"/>
      <c r="C100" s="37"/>
      <c r="D100" s="235" t="s">
        <v>136</v>
      </c>
      <c r="E100" s="236"/>
      <c r="F100" s="236"/>
      <c r="G100" s="236"/>
      <c r="H100" s="236"/>
      <c r="I100" s="37"/>
      <c r="J100" s="37"/>
      <c r="K100" s="37"/>
      <c r="L100" s="37"/>
      <c r="M100" s="37"/>
      <c r="N100" s="233">
        <f>ROUND(N88*T100,2)</f>
        <v>0</v>
      </c>
      <c r="O100" s="234"/>
      <c r="P100" s="234"/>
      <c r="Q100" s="234"/>
      <c r="R100" s="38"/>
      <c r="S100" s="143"/>
      <c r="T100" s="144"/>
      <c r="U100" s="145" t="s">
        <v>44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135</v>
      </c>
      <c r="AZ100" s="143"/>
      <c r="BA100" s="143"/>
      <c r="BB100" s="143"/>
      <c r="BC100" s="143"/>
      <c r="BD100" s="143"/>
      <c r="BE100" s="147">
        <f t="shared" si="0"/>
        <v>0</v>
      </c>
      <c r="BF100" s="147">
        <f t="shared" si="1"/>
        <v>0</v>
      </c>
      <c r="BG100" s="147">
        <f t="shared" si="2"/>
        <v>0</v>
      </c>
      <c r="BH100" s="147">
        <f t="shared" si="3"/>
        <v>0</v>
      </c>
      <c r="BI100" s="147">
        <f t="shared" si="4"/>
        <v>0</v>
      </c>
      <c r="BJ100" s="146" t="s">
        <v>87</v>
      </c>
      <c r="BK100" s="143"/>
      <c r="BL100" s="143"/>
      <c r="BM100" s="143"/>
    </row>
    <row r="101" spans="2:65" s="1" customFormat="1" ht="18" customHeight="1">
      <c r="B101" s="36"/>
      <c r="C101" s="37"/>
      <c r="D101" s="235" t="s">
        <v>137</v>
      </c>
      <c r="E101" s="236"/>
      <c r="F101" s="236"/>
      <c r="G101" s="236"/>
      <c r="H101" s="236"/>
      <c r="I101" s="37"/>
      <c r="J101" s="37"/>
      <c r="K101" s="37"/>
      <c r="L101" s="37"/>
      <c r="M101" s="37"/>
      <c r="N101" s="233">
        <f>ROUND(N88*T101,2)</f>
        <v>0</v>
      </c>
      <c r="O101" s="234"/>
      <c r="P101" s="234"/>
      <c r="Q101" s="234"/>
      <c r="R101" s="38"/>
      <c r="S101" s="143"/>
      <c r="T101" s="144"/>
      <c r="U101" s="145" t="s">
        <v>44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135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87</v>
      </c>
      <c r="BK101" s="143"/>
      <c r="BL101" s="143"/>
      <c r="BM101" s="143"/>
    </row>
    <row r="102" spans="2:65" s="1" customFormat="1" ht="18" customHeight="1">
      <c r="B102" s="36"/>
      <c r="C102" s="37"/>
      <c r="D102" s="235" t="s">
        <v>138</v>
      </c>
      <c r="E102" s="236"/>
      <c r="F102" s="236"/>
      <c r="G102" s="236"/>
      <c r="H102" s="236"/>
      <c r="I102" s="37"/>
      <c r="J102" s="37"/>
      <c r="K102" s="37"/>
      <c r="L102" s="37"/>
      <c r="M102" s="37"/>
      <c r="N102" s="233">
        <f>ROUND(N88*T102,2)</f>
        <v>0</v>
      </c>
      <c r="O102" s="234"/>
      <c r="P102" s="234"/>
      <c r="Q102" s="234"/>
      <c r="R102" s="38"/>
      <c r="S102" s="143"/>
      <c r="T102" s="144"/>
      <c r="U102" s="145" t="s">
        <v>44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135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87</v>
      </c>
      <c r="BK102" s="143"/>
      <c r="BL102" s="143"/>
      <c r="BM102" s="143"/>
    </row>
    <row r="103" spans="2:65" s="1" customFormat="1" ht="18" customHeight="1">
      <c r="B103" s="36"/>
      <c r="C103" s="37"/>
      <c r="D103" s="235" t="s">
        <v>139</v>
      </c>
      <c r="E103" s="236"/>
      <c r="F103" s="236"/>
      <c r="G103" s="236"/>
      <c r="H103" s="236"/>
      <c r="I103" s="37"/>
      <c r="J103" s="37"/>
      <c r="K103" s="37"/>
      <c r="L103" s="37"/>
      <c r="M103" s="37"/>
      <c r="N103" s="233">
        <f>ROUND(N88*T103,2)</f>
        <v>0</v>
      </c>
      <c r="O103" s="234"/>
      <c r="P103" s="234"/>
      <c r="Q103" s="234"/>
      <c r="R103" s="38"/>
      <c r="S103" s="143"/>
      <c r="T103" s="144"/>
      <c r="U103" s="145" t="s">
        <v>44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135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87</v>
      </c>
      <c r="BK103" s="143"/>
      <c r="BL103" s="143"/>
      <c r="BM103" s="143"/>
    </row>
    <row r="104" spans="2:65" s="1" customFormat="1" ht="18" customHeight="1">
      <c r="B104" s="36"/>
      <c r="C104" s="37"/>
      <c r="D104" s="107" t="s">
        <v>140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233">
        <f>ROUND(N88*T104,2)</f>
        <v>0</v>
      </c>
      <c r="O104" s="234"/>
      <c r="P104" s="234"/>
      <c r="Q104" s="234"/>
      <c r="R104" s="38"/>
      <c r="S104" s="143"/>
      <c r="T104" s="148"/>
      <c r="U104" s="149" t="s">
        <v>44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141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87</v>
      </c>
      <c r="BK104" s="143"/>
      <c r="BL104" s="143"/>
      <c r="BM104" s="143"/>
    </row>
    <row r="105" spans="2:65" s="1" customFormat="1" ht="13.5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  <c r="T105" s="130"/>
      <c r="U105" s="130"/>
    </row>
    <row r="106" spans="2:65" s="1" customFormat="1" ht="29.25" customHeight="1">
      <c r="B106" s="36"/>
      <c r="C106" s="118" t="s">
        <v>109</v>
      </c>
      <c r="D106" s="119"/>
      <c r="E106" s="119"/>
      <c r="F106" s="119"/>
      <c r="G106" s="119"/>
      <c r="H106" s="119"/>
      <c r="I106" s="119"/>
      <c r="J106" s="119"/>
      <c r="K106" s="119"/>
      <c r="L106" s="239">
        <f>ROUND(SUM(N88+N98),2)</f>
        <v>0</v>
      </c>
      <c r="M106" s="239"/>
      <c r="N106" s="239"/>
      <c r="O106" s="239"/>
      <c r="P106" s="239"/>
      <c r="Q106" s="239"/>
      <c r="R106" s="38"/>
      <c r="T106" s="130"/>
      <c r="U106" s="130"/>
    </row>
    <row r="107" spans="2:65" s="1" customFormat="1" ht="6.95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T107" s="130"/>
      <c r="U107" s="130"/>
    </row>
    <row r="111" spans="2:65" s="1" customFormat="1" ht="6.9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1" customFormat="1" ht="36.950000000000003" customHeight="1">
      <c r="B112" s="36"/>
      <c r="C112" s="197" t="s">
        <v>142</v>
      </c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38"/>
    </row>
    <row r="113" spans="2:65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30" customHeight="1">
      <c r="B114" s="36"/>
      <c r="C114" s="31" t="s">
        <v>19</v>
      </c>
      <c r="D114" s="37"/>
      <c r="E114" s="37"/>
      <c r="F114" s="242" t="str">
        <f>F6</f>
        <v>SO 04 Rekonstrukce plynové kotelny</v>
      </c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37"/>
      <c r="R114" s="38"/>
    </row>
    <row r="115" spans="2:65" s="1" customFormat="1" ht="36.950000000000003" customHeight="1">
      <c r="B115" s="36"/>
      <c r="C115" s="70" t="s">
        <v>117</v>
      </c>
      <c r="D115" s="37"/>
      <c r="E115" s="37"/>
      <c r="F115" s="217" t="str">
        <f>F7</f>
        <v>7/2021a - rozvod plynu, ÚT</v>
      </c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8" customHeight="1">
      <c r="B117" s="36"/>
      <c r="C117" s="31" t="s">
        <v>24</v>
      </c>
      <c r="D117" s="37"/>
      <c r="E117" s="37"/>
      <c r="F117" s="29" t="str">
        <f>F9</f>
        <v>ZŠ Lomnice</v>
      </c>
      <c r="G117" s="37"/>
      <c r="H117" s="37"/>
      <c r="I117" s="37"/>
      <c r="J117" s="37"/>
      <c r="K117" s="31" t="s">
        <v>26</v>
      </c>
      <c r="L117" s="37"/>
      <c r="M117" s="246" t="str">
        <f>IF(O9="","",O9)</f>
        <v>26. 1. 2021</v>
      </c>
      <c r="N117" s="246"/>
      <c r="O117" s="246"/>
      <c r="P117" s="246"/>
      <c r="Q117" s="37"/>
      <c r="R117" s="38"/>
    </row>
    <row r="118" spans="2:65" s="1" customFormat="1" ht="6.9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>
      <c r="B119" s="36"/>
      <c r="C119" s="31" t="s">
        <v>28</v>
      </c>
      <c r="D119" s="37"/>
      <c r="E119" s="37"/>
      <c r="F119" s="29" t="str">
        <f>E12</f>
        <v>Městys Lomnice</v>
      </c>
      <c r="G119" s="37"/>
      <c r="H119" s="37"/>
      <c r="I119" s="37"/>
      <c r="J119" s="37"/>
      <c r="K119" s="31" t="s">
        <v>34</v>
      </c>
      <c r="L119" s="37"/>
      <c r="M119" s="201" t="str">
        <f>E18</f>
        <v>Filip Marek</v>
      </c>
      <c r="N119" s="201"/>
      <c r="O119" s="201"/>
      <c r="P119" s="201"/>
      <c r="Q119" s="201"/>
      <c r="R119" s="38"/>
    </row>
    <row r="120" spans="2:65" s="1" customFormat="1" ht="14.45" customHeight="1">
      <c r="B120" s="36"/>
      <c r="C120" s="31" t="s">
        <v>32</v>
      </c>
      <c r="D120" s="37"/>
      <c r="E120" s="37"/>
      <c r="F120" s="29" t="str">
        <f>IF(E15="","",E15)</f>
        <v>Vyplň údaj</v>
      </c>
      <c r="G120" s="37"/>
      <c r="H120" s="37"/>
      <c r="I120" s="37"/>
      <c r="J120" s="37"/>
      <c r="K120" s="31" t="s">
        <v>37</v>
      </c>
      <c r="L120" s="37"/>
      <c r="M120" s="201" t="str">
        <f>E21</f>
        <v>Filip Marek</v>
      </c>
      <c r="N120" s="201"/>
      <c r="O120" s="201"/>
      <c r="P120" s="201"/>
      <c r="Q120" s="201"/>
      <c r="R120" s="38"/>
    </row>
    <row r="121" spans="2:65" s="1" customFormat="1" ht="10.3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5" s="8" customFormat="1" ht="29.25" customHeight="1">
      <c r="B122" s="150"/>
      <c r="C122" s="151" t="s">
        <v>143</v>
      </c>
      <c r="D122" s="152" t="s">
        <v>144</v>
      </c>
      <c r="E122" s="152" t="s">
        <v>61</v>
      </c>
      <c r="F122" s="260" t="s">
        <v>145</v>
      </c>
      <c r="G122" s="260"/>
      <c r="H122" s="260"/>
      <c r="I122" s="260"/>
      <c r="J122" s="152" t="s">
        <v>146</v>
      </c>
      <c r="K122" s="152" t="s">
        <v>147</v>
      </c>
      <c r="L122" s="260" t="s">
        <v>148</v>
      </c>
      <c r="M122" s="260"/>
      <c r="N122" s="260" t="s">
        <v>122</v>
      </c>
      <c r="O122" s="260"/>
      <c r="P122" s="260"/>
      <c r="Q122" s="261"/>
      <c r="R122" s="153"/>
      <c r="T122" s="81" t="s">
        <v>149</v>
      </c>
      <c r="U122" s="82" t="s">
        <v>43</v>
      </c>
      <c r="V122" s="82" t="s">
        <v>150</v>
      </c>
      <c r="W122" s="82" t="s">
        <v>151</v>
      </c>
      <c r="X122" s="82" t="s">
        <v>152</v>
      </c>
      <c r="Y122" s="82" t="s">
        <v>153</v>
      </c>
      <c r="Z122" s="82" t="s">
        <v>154</v>
      </c>
      <c r="AA122" s="83" t="s">
        <v>155</v>
      </c>
    </row>
    <row r="123" spans="2:65" s="1" customFormat="1" ht="29.25" customHeight="1">
      <c r="B123" s="36"/>
      <c r="C123" s="85" t="s">
        <v>119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278">
        <f>BK123</f>
        <v>0</v>
      </c>
      <c r="O123" s="279"/>
      <c r="P123" s="279"/>
      <c r="Q123" s="279"/>
      <c r="R123" s="38"/>
      <c r="T123" s="84"/>
      <c r="U123" s="52"/>
      <c r="V123" s="52"/>
      <c r="W123" s="154">
        <f>W124+W272</f>
        <v>0</v>
      </c>
      <c r="X123" s="52"/>
      <c r="Y123" s="154">
        <f>Y124+Y272</f>
        <v>5.5376849999999989</v>
      </c>
      <c r="Z123" s="52"/>
      <c r="AA123" s="155">
        <f>AA124+AA272</f>
        <v>9.4486299999999996</v>
      </c>
      <c r="AT123" s="20" t="s">
        <v>78</v>
      </c>
      <c r="AU123" s="20" t="s">
        <v>124</v>
      </c>
      <c r="BK123" s="156">
        <f>BK124+BK272</f>
        <v>0</v>
      </c>
    </row>
    <row r="124" spans="2:65" s="9" customFormat="1" ht="37.35" customHeight="1">
      <c r="B124" s="157"/>
      <c r="C124" s="158"/>
      <c r="D124" s="159" t="s">
        <v>125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280">
        <f>BK124</f>
        <v>0</v>
      </c>
      <c r="O124" s="256"/>
      <c r="P124" s="256"/>
      <c r="Q124" s="256"/>
      <c r="R124" s="160"/>
      <c r="T124" s="161"/>
      <c r="U124" s="158"/>
      <c r="V124" s="158"/>
      <c r="W124" s="162">
        <f>W125+W138+W150+W177+W204+W218+W250</f>
        <v>0</v>
      </c>
      <c r="X124" s="158"/>
      <c r="Y124" s="162">
        <f>Y125+Y138+Y150+Y177+Y204+Y218+Y250</f>
        <v>5.5376849999999989</v>
      </c>
      <c r="Z124" s="158"/>
      <c r="AA124" s="163">
        <f>AA125+AA138+AA150+AA177+AA204+AA218+AA250</f>
        <v>9.4486299999999996</v>
      </c>
      <c r="AR124" s="164" t="s">
        <v>115</v>
      </c>
      <c r="AT124" s="165" t="s">
        <v>78</v>
      </c>
      <c r="AU124" s="165" t="s">
        <v>79</v>
      </c>
      <c r="AY124" s="164" t="s">
        <v>156</v>
      </c>
      <c r="BK124" s="166">
        <f>BK125+BK138+BK150+BK177+BK204+BK218+BK250</f>
        <v>0</v>
      </c>
    </row>
    <row r="125" spans="2:65" s="9" customFormat="1" ht="19.899999999999999" customHeight="1">
      <c r="B125" s="157"/>
      <c r="C125" s="158"/>
      <c r="D125" s="167" t="s">
        <v>126</v>
      </c>
      <c r="E125" s="167"/>
      <c r="F125" s="167"/>
      <c r="G125" s="167"/>
      <c r="H125" s="167"/>
      <c r="I125" s="167"/>
      <c r="J125" s="167"/>
      <c r="K125" s="167"/>
      <c r="L125" s="167"/>
      <c r="M125" s="167"/>
      <c r="N125" s="281">
        <f>BK125</f>
        <v>0</v>
      </c>
      <c r="O125" s="282"/>
      <c r="P125" s="282"/>
      <c r="Q125" s="282"/>
      <c r="R125" s="160"/>
      <c r="T125" s="161"/>
      <c r="U125" s="158"/>
      <c r="V125" s="158"/>
      <c r="W125" s="162">
        <f>SUM(W126:W137)</f>
        <v>0</v>
      </c>
      <c r="X125" s="158"/>
      <c r="Y125" s="162">
        <f>SUM(Y126:Y137)</f>
        <v>0.37887999999999999</v>
      </c>
      <c r="Z125" s="158"/>
      <c r="AA125" s="163">
        <f>SUM(AA126:AA137)</f>
        <v>0.96533999999999998</v>
      </c>
      <c r="AR125" s="164" t="s">
        <v>115</v>
      </c>
      <c r="AT125" s="165" t="s">
        <v>78</v>
      </c>
      <c r="AU125" s="165" t="s">
        <v>87</v>
      </c>
      <c r="AY125" s="164" t="s">
        <v>156</v>
      </c>
      <c r="BK125" s="166">
        <f>SUM(BK126:BK137)</f>
        <v>0</v>
      </c>
    </row>
    <row r="126" spans="2:65" s="1" customFormat="1" ht="38.25" customHeight="1">
      <c r="B126" s="36"/>
      <c r="C126" s="168" t="s">
        <v>87</v>
      </c>
      <c r="D126" s="168" t="s">
        <v>157</v>
      </c>
      <c r="E126" s="169" t="s">
        <v>158</v>
      </c>
      <c r="F126" s="262" t="s">
        <v>159</v>
      </c>
      <c r="G126" s="262"/>
      <c r="H126" s="262"/>
      <c r="I126" s="262"/>
      <c r="J126" s="170" t="s">
        <v>160</v>
      </c>
      <c r="K126" s="171">
        <v>173</v>
      </c>
      <c r="L126" s="263">
        <v>0</v>
      </c>
      <c r="M126" s="264"/>
      <c r="N126" s="265">
        <f t="shared" ref="N126:N137" si="5">ROUND(L126*K126,2)</f>
        <v>0</v>
      </c>
      <c r="O126" s="265"/>
      <c r="P126" s="265"/>
      <c r="Q126" s="265"/>
      <c r="R126" s="38"/>
      <c r="T126" s="172" t="s">
        <v>22</v>
      </c>
      <c r="U126" s="45" t="s">
        <v>44</v>
      </c>
      <c r="V126" s="37"/>
      <c r="W126" s="173">
        <f t="shared" ref="W126:W137" si="6">V126*K126</f>
        <v>0</v>
      </c>
      <c r="X126" s="173">
        <v>0</v>
      </c>
      <c r="Y126" s="173">
        <f t="shared" ref="Y126:Y137" si="7">X126*K126</f>
        <v>0</v>
      </c>
      <c r="Z126" s="173">
        <v>5.5799999999999999E-3</v>
      </c>
      <c r="AA126" s="174">
        <f t="shared" ref="AA126:AA137" si="8">Z126*K126</f>
        <v>0.96533999999999998</v>
      </c>
      <c r="AR126" s="20" t="s">
        <v>161</v>
      </c>
      <c r="AT126" s="20" t="s">
        <v>157</v>
      </c>
      <c r="AU126" s="20" t="s">
        <v>115</v>
      </c>
      <c r="AY126" s="20" t="s">
        <v>156</v>
      </c>
      <c r="BE126" s="111">
        <f t="shared" ref="BE126:BE137" si="9">IF(U126="základní",N126,0)</f>
        <v>0</v>
      </c>
      <c r="BF126" s="111">
        <f t="shared" ref="BF126:BF137" si="10">IF(U126="snížená",N126,0)</f>
        <v>0</v>
      </c>
      <c r="BG126" s="111">
        <f t="shared" ref="BG126:BG137" si="11">IF(U126="zákl. přenesená",N126,0)</f>
        <v>0</v>
      </c>
      <c r="BH126" s="111">
        <f t="shared" ref="BH126:BH137" si="12">IF(U126="sníž. přenesená",N126,0)</f>
        <v>0</v>
      </c>
      <c r="BI126" s="111">
        <f t="shared" ref="BI126:BI137" si="13">IF(U126="nulová",N126,0)</f>
        <v>0</v>
      </c>
      <c r="BJ126" s="20" t="s">
        <v>87</v>
      </c>
      <c r="BK126" s="111">
        <f t="shared" ref="BK126:BK137" si="14">ROUND(L126*K126,2)</f>
        <v>0</v>
      </c>
      <c r="BL126" s="20" t="s">
        <v>161</v>
      </c>
      <c r="BM126" s="20" t="s">
        <v>162</v>
      </c>
    </row>
    <row r="127" spans="2:65" s="1" customFormat="1" ht="38.25" customHeight="1">
      <c r="B127" s="36"/>
      <c r="C127" s="168" t="s">
        <v>115</v>
      </c>
      <c r="D127" s="168" t="s">
        <v>157</v>
      </c>
      <c r="E127" s="169" t="s">
        <v>163</v>
      </c>
      <c r="F127" s="262" t="s">
        <v>164</v>
      </c>
      <c r="G127" s="262"/>
      <c r="H127" s="262"/>
      <c r="I127" s="262"/>
      <c r="J127" s="170" t="s">
        <v>160</v>
      </c>
      <c r="K127" s="171">
        <v>80</v>
      </c>
      <c r="L127" s="263">
        <v>0</v>
      </c>
      <c r="M127" s="264"/>
      <c r="N127" s="265">
        <f t="shared" si="5"/>
        <v>0</v>
      </c>
      <c r="O127" s="265"/>
      <c r="P127" s="265"/>
      <c r="Q127" s="265"/>
      <c r="R127" s="38"/>
      <c r="T127" s="172" t="s">
        <v>22</v>
      </c>
      <c r="U127" s="45" t="s">
        <v>44</v>
      </c>
      <c r="V127" s="37"/>
      <c r="W127" s="173">
        <f t="shared" si="6"/>
        <v>0</v>
      </c>
      <c r="X127" s="173">
        <v>1.9000000000000001E-4</v>
      </c>
      <c r="Y127" s="173">
        <f t="shared" si="7"/>
        <v>1.5200000000000002E-2</v>
      </c>
      <c r="Z127" s="173">
        <v>0</v>
      </c>
      <c r="AA127" s="174">
        <f t="shared" si="8"/>
        <v>0</v>
      </c>
      <c r="AR127" s="20" t="s">
        <v>161</v>
      </c>
      <c r="AT127" s="20" t="s">
        <v>157</v>
      </c>
      <c r="AU127" s="20" t="s">
        <v>115</v>
      </c>
      <c r="AY127" s="20" t="s">
        <v>156</v>
      </c>
      <c r="BE127" s="111">
        <f t="shared" si="9"/>
        <v>0</v>
      </c>
      <c r="BF127" s="111">
        <f t="shared" si="10"/>
        <v>0</v>
      </c>
      <c r="BG127" s="111">
        <f t="shared" si="11"/>
        <v>0</v>
      </c>
      <c r="BH127" s="111">
        <f t="shared" si="12"/>
        <v>0</v>
      </c>
      <c r="BI127" s="111">
        <f t="shared" si="13"/>
        <v>0</v>
      </c>
      <c r="BJ127" s="20" t="s">
        <v>87</v>
      </c>
      <c r="BK127" s="111">
        <f t="shared" si="14"/>
        <v>0</v>
      </c>
      <c r="BL127" s="20" t="s">
        <v>161</v>
      </c>
      <c r="BM127" s="20" t="s">
        <v>165</v>
      </c>
    </row>
    <row r="128" spans="2:65" s="1" customFormat="1" ht="25.5" customHeight="1">
      <c r="B128" s="36"/>
      <c r="C128" s="175" t="s">
        <v>166</v>
      </c>
      <c r="D128" s="175" t="s">
        <v>167</v>
      </c>
      <c r="E128" s="176" t="s">
        <v>168</v>
      </c>
      <c r="F128" s="266" t="s">
        <v>169</v>
      </c>
      <c r="G128" s="266"/>
      <c r="H128" s="266"/>
      <c r="I128" s="266"/>
      <c r="J128" s="177" t="s">
        <v>160</v>
      </c>
      <c r="K128" s="178">
        <v>2</v>
      </c>
      <c r="L128" s="267">
        <v>0</v>
      </c>
      <c r="M128" s="268"/>
      <c r="N128" s="269">
        <f t="shared" si="5"/>
        <v>0</v>
      </c>
      <c r="O128" s="265"/>
      <c r="P128" s="265"/>
      <c r="Q128" s="265"/>
      <c r="R128" s="38"/>
      <c r="T128" s="172" t="s">
        <v>22</v>
      </c>
      <c r="U128" s="45" t="s">
        <v>44</v>
      </c>
      <c r="V128" s="37"/>
      <c r="W128" s="173">
        <f t="shared" si="6"/>
        <v>0</v>
      </c>
      <c r="X128" s="173">
        <v>2.9E-4</v>
      </c>
      <c r="Y128" s="173">
        <f t="shared" si="7"/>
        <v>5.8E-4</v>
      </c>
      <c r="Z128" s="173">
        <v>0</v>
      </c>
      <c r="AA128" s="174">
        <f t="shared" si="8"/>
        <v>0</v>
      </c>
      <c r="AR128" s="20" t="s">
        <v>170</v>
      </c>
      <c r="AT128" s="20" t="s">
        <v>167</v>
      </c>
      <c r="AU128" s="20" t="s">
        <v>115</v>
      </c>
      <c r="AY128" s="20" t="s">
        <v>156</v>
      </c>
      <c r="BE128" s="111">
        <f t="shared" si="9"/>
        <v>0</v>
      </c>
      <c r="BF128" s="111">
        <f t="shared" si="10"/>
        <v>0</v>
      </c>
      <c r="BG128" s="111">
        <f t="shared" si="11"/>
        <v>0</v>
      </c>
      <c r="BH128" s="111">
        <f t="shared" si="12"/>
        <v>0</v>
      </c>
      <c r="BI128" s="111">
        <f t="shared" si="13"/>
        <v>0</v>
      </c>
      <c r="BJ128" s="20" t="s">
        <v>87</v>
      </c>
      <c r="BK128" s="111">
        <f t="shared" si="14"/>
        <v>0</v>
      </c>
      <c r="BL128" s="20" t="s">
        <v>161</v>
      </c>
      <c r="BM128" s="20" t="s">
        <v>171</v>
      </c>
    </row>
    <row r="129" spans="2:65" s="1" customFormat="1" ht="25.5" customHeight="1">
      <c r="B129" s="36"/>
      <c r="C129" s="175" t="s">
        <v>172</v>
      </c>
      <c r="D129" s="175" t="s">
        <v>167</v>
      </c>
      <c r="E129" s="176" t="s">
        <v>173</v>
      </c>
      <c r="F129" s="266" t="s">
        <v>174</v>
      </c>
      <c r="G129" s="266"/>
      <c r="H129" s="266"/>
      <c r="I129" s="266"/>
      <c r="J129" s="177" t="s">
        <v>160</v>
      </c>
      <c r="K129" s="178">
        <v>6</v>
      </c>
      <c r="L129" s="267">
        <v>0</v>
      </c>
      <c r="M129" s="268"/>
      <c r="N129" s="269">
        <f t="shared" si="5"/>
        <v>0</v>
      </c>
      <c r="O129" s="265"/>
      <c r="P129" s="265"/>
      <c r="Q129" s="265"/>
      <c r="R129" s="38"/>
      <c r="T129" s="172" t="s">
        <v>22</v>
      </c>
      <c r="U129" s="45" t="s">
        <v>44</v>
      </c>
      <c r="V129" s="37"/>
      <c r="W129" s="173">
        <f t="shared" si="6"/>
        <v>0</v>
      </c>
      <c r="X129" s="173">
        <v>3.2000000000000003E-4</v>
      </c>
      <c r="Y129" s="173">
        <f t="shared" si="7"/>
        <v>1.9200000000000003E-3</v>
      </c>
      <c r="Z129" s="173">
        <v>0</v>
      </c>
      <c r="AA129" s="174">
        <f t="shared" si="8"/>
        <v>0</v>
      </c>
      <c r="AR129" s="20" t="s">
        <v>170</v>
      </c>
      <c r="AT129" s="20" t="s">
        <v>167</v>
      </c>
      <c r="AU129" s="20" t="s">
        <v>115</v>
      </c>
      <c r="AY129" s="20" t="s">
        <v>156</v>
      </c>
      <c r="BE129" s="111">
        <f t="shared" si="9"/>
        <v>0</v>
      </c>
      <c r="BF129" s="111">
        <f t="shared" si="10"/>
        <v>0</v>
      </c>
      <c r="BG129" s="111">
        <f t="shared" si="11"/>
        <v>0</v>
      </c>
      <c r="BH129" s="111">
        <f t="shared" si="12"/>
        <v>0</v>
      </c>
      <c r="BI129" s="111">
        <f t="shared" si="13"/>
        <v>0</v>
      </c>
      <c r="BJ129" s="20" t="s">
        <v>87</v>
      </c>
      <c r="BK129" s="111">
        <f t="shared" si="14"/>
        <v>0</v>
      </c>
      <c r="BL129" s="20" t="s">
        <v>161</v>
      </c>
      <c r="BM129" s="20" t="s">
        <v>175</v>
      </c>
    </row>
    <row r="130" spans="2:65" s="1" customFormat="1" ht="25.5" customHeight="1">
      <c r="B130" s="36"/>
      <c r="C130" s="175" t="s">
        <v>176</v>
      </c>
      <c r="D130" s="175" t="s">
        <v>167</v>
      </c>
      <c r="E130" s="176" t="s">
        <v>177</v>
      </c>
      <c r="F130" s="266" t="s">
        <v>178</v>
      </c>
      <c r="G130" s="266"/>
      <c r="H130" s="266"/>
      <c r="I130" s="266"/>
      <c r="J130" s="177" t="s">
        <v>160</v>
      </c>
      <c r="K130" s="178">
        <v>34</v>
      </c>
      <c r="L130" s="267">
        <v>0</v>
      </c>
      <c r="M130" s="268"/>
      <c r="N130" s="269">
        <f t="shared" si="5"/>
        <v>0</v>
      </c>
      <c r="O130" s="265"/>
      <c r="P130" s="265"/>
      <c r="Q130" s="265"/>
      <c r="R130" s="38"/>
      <c r="T130" s="172" t="s">
        <v>22</v>
      </c>
      <c r="U130" s="45" t="s">
        <v>44</v>
      </c>
      <c r="V130" s="37"/>
      <c r="W130" s="173">
        <f t="shared" si="6"/>
        <v>0</v>
      </c>
      <c r="X130" s="173">
        <v>7.2000000000000005E-4</v>
      </c>
      <c r="Y130" s="173">
        <f t="shared" si="7"/>
        <v>2.4480000000000002E-2</v>
      </c>
      <c r="Z130" s="173">
        <v>0</v>
      </c>
      <c r="AA130" s="174">
        <f t="shared" si="8"/>
        <v>0</v>
      </c>
      <c r="AR130" s="20" t="s">
        <v>170</v>
      </c>
      <c r="AT130" s="20" t="s">
        <v>167</v>
      </c>
      <c r="AU130" s="20" t="s">
        <v>115</v>
      </c>
      <c r="AY130" s="20" t="s">
        <v>156</v>
      </c>
      <c r="BE130" s="111">
        <f t="shared" si="9"/>
        <v>0</v>
      </c>
      <c r="BF130" s="111">
        <f t="shared" si="10"/>
        <v>0</v>
      </c>
      <c r="BG130" s="111">
        <f t="shared" si="11"/>
        <v>0</v>
      </c>
      <c r="BH130" s="111">
        <f t="shared" si="12"/>
        <v>0</v>
      </c>
      <c r="BI130" s="111">
        <f t="shared" si="13"/>
        <v>0</v>
      </c>
      <c r="BJ130" s="20" t="s">
        <v>87</v>
      </c>
      <c r="BK130" s="111">
        <f t="shared" si="14"/>
        <v>0</v>
      </c>
      <c r="BL130" s="20" t="s">
        <v>161</v>
      </c>
      <c r="BM130" s="20" t="s">
        <v>179</v>
      </c>
    </row>
    <row r="131" spans="2:65" s="1" customFormat="1" ht="25.5" customHeight="1">
      <c r="B131" s="36"/>
      <c r="C131" s="175" t="s">
        <v>180</v>
      </c>
      <c r="D131" s="175" t="s">
        <v>167</v>
      </c>
      <c r="E131" s="176" t="s">
        <v>181</v>
      </c>
      <c r="F131" s="266" t="s">
        <v>182</v>
      </c>
      <c r="G131" s="266"/>
      <c r="H131" s="266"/>
      <c r="I131" s="266"/>
      <c r="J131" s="177" t="s">
        <v>160</v>
      </c>
      <c r="K131" s="178">
        <v>22</v>
      </c>
      <c r="L131" s="267">
        <v>0</v>
      </c>
      <c r="M131" s="268"/>
      <c r="N131" s="269">
        <f t="shared" si="5"/>
        <v>0</v>
      </c>
      <c r="O131" s="265"/>
      <c r="P131" s="265"/>
      <c r="Q131" s="265"/>
      <c r="R131" s="38"/>
      <c r="T131" s="172" t="s">
        <v>22</v>
      </c>
      <c r="U131" s="45" t="s">
        <v>44</v>
      </c>
      <c r="V131" s="37"/>
      <c r="W131" s="173">
        <f t="shared" si="6"/>
        <v>0</v>
      </c>
      <c r="X131" s="173">
        <v>7.7999999999999999E-4</v>
      </c>
      <c r="Y131" s="173">
        <f t="shared" si="7"/>
        <v>1.7159999999999998E-2</v>
      </c>
      <c r="Z131" s="173">
        <v>0</v>
      </c>
      <c r="AA131" s="174">
        <f t="shared" si="8"/>
        <v>0</v>
      </c>
      <c r="AR131" s="20" t="s">
        <v>170</v>
      </c>
      <c r="AT131" s="20" t="s">
        <v>167</v>
      </c>
      <c r="AU131" s="20" t="s">
        <v>115</v>
      </c>
      <c r="AY131" s="20" t="s">
        <v>156</v>
      </c>
      <c r="BE131" s="111">
        <f t="shared" si="9"/>
        <v>0</v>
      </c>
      <c r="BF131" s="111">
        <f t="shared" si="10"/>
        <v>0</v>
      </c>
      <c r="BG131" s="111">
        <f t="shared" si="11"/>
        <v>0</v>
      </c>
      <c r="BH131" s="111">
        <f t="shared" si="12"/>
        <v>0</v>
      </c>
      <c r="BI131" s="111">
        <f t="shared" si="13"/>
        <v>0</v>
      </c>
      <c r="BJ131" s="20" t="s">
        <v>87</v>
      </c>
      <c r="BK131" s="111">
        <f t="shared" si="14"/>
        <v>0</v>
      </c>
      <c r="BL131" s="20" t="s">
        <v>161</v>
      </c>
      <c r="BM131" s="20" t="s">
        <v>183</v>
      </c>
    </row>
    <row r="132" spans="2:65" s="1" customFormat="1" ht="25.5" customHeight="1">
      <c r="B132" s="36"/>
      <c r="C132" s="175" t="s">
        <v>184</v>
      </c>
      <c r="D132" s="175" t="s">
        <v>167</v>
      </c>
      <c r="E132" s="176" t="s">
        <v>185</v>
      </c>
      <c r="F132" s="266" t="s">
        <v>186</v>
      </c>
      <c r="G132" s="266"/>
      <c r="H132" s="266"/>
      <c r="I132" s="266"/>
      <c r="J132" s="177" t="s">
        <v>160</v>
      </c>
      <c r="K132" s="178">
        <v>16</v>
      </c>
      <c r="L132" s="267">
        <v>0</v>
      </c>
      <c r="M132" s="268"/>
      <c r="N132" s="269">
        <f t="shared" si="5"/>
        <v>0</v>
      </c>
      <c r="O132" s="265"/>
      <c r="P132" s="265"/>
      <c r="Q132" s="265"/>
      <c r="R132" s="38"/>
      <c r="T132" s="172" t="s">
        <v>22</v>
      </c>
      <c r="U132" s="45" t="s">
        <v>44</v>
      </c>
      <c r="V132" s="37"/>
      <c r="W132" s="173">
        <f t="shared" si="6"/>
        <v>0</v>
      </c>
      <c r="X132" s="173">
        <v>1.2099999999999999E-3</v>
      </c>
      <c r="Y132" s="173">
        <f t="shared" si="7"/>
        <v>1.9359999999999999E-2</v>
      </c>
      <c r="Z132" s="173">
        <v>0</v>
      </c>
      <c r="AA132" s="174">
        <f t="shared" si="8"/>
        <v>0</v>
      </c>
      <c r="AR132" s="20" t="s">
        <v>170</v>
      </c>
      <c r="AT132" s="20" t="s">
        <v>167</v>
      </c>
      <c r="AU132" s="20" t="s">
        <v>115</v>
      </c>
      <c r="AY132" s="20" t="s">
        <v>156</v>
      </c>
      <c r="BE132" s="111">
        <f t="shared" si="9"/>
        <v>0</v>
      </c>
      <c r="BF132" s="111">
        <f t="shared" si="10"/>
        <v>0</v>
      </c>
      <c r="BG132" s="111">
        <f t="shared" si="11"/>
        <v>0</v>
      </c>
      <c r="BH132" s="111">
        <f t="shared" si="12"/>
        <v>0</v>
      </c>
      <c r="BI132" s="111">
        <f t="shared" si="13"/>
        <v>0</v>
      </c>
      <c r="BJ132" s="20" t="s">
        <v>87</v>
      </c>
      <c r="BK132" s="111">
        <f t="shared" si="14"/>
        <v>0</v>
      </c>
      <c r="BL132" s="20" t="s">
        <v>161</v>
      </c>
      <c r="BM132" s="20" t="s">
        <v>187</v>
      </c>
    </row>
    <row r="133" spans="2:65" s="1" customFormat="1" ht="38.25" customHeight="1">
      <c r="B133" s="36"/>
      <c r="C133" s="168" t="s">
        <v>188</v>
      </c>
      <c r="D133" s="168" t="s">
        <v>157</v>
      </c>
      <c r="E133" s="169" t="s">
        <v>189</v>
      </c>
      <c r="F133" s="262" t="s">
        <v>190</v>
      </c>
      <c r="G133" s="262"/>
      <c r="H133" s="262"/>
      <c r="I133" s="262"/>
      <c r="J133" s="170" t="s">
        <v>160</v>
      </c>
      <c r="K133" s="171">
        <v>81</v>
      </c>
      <c r="L133" s="263">
        <v>0</v>
      </c>
      <c r="M133" s="264"/>
      <c r="N133" s="265">
        <f t="shared" si="5"/>
        <v>0</v>
      </c>
      <c r="O133" s="265"/>
      <c r="P133" s="265"/>
      <c r="Q133" s="265"/>
      <c r="R133" s="38"/>
      <c r="T133" s="172" t="s">
        <v>22</v>
      </c>
      <c r="U133" s="45" t="s">
        <v>44</v>
      </c>
      <c r="V133" s="37"/>
      <c r="W133" s="173">
        <f t="shared" si="6"/>
        <v>0</v>
      </c>
      <c r="X133" s="173">
        <v>2.7E-4</v>
      </c>
      <c r="Y133" s="173">
        <f t="shared" si="7"/>
        <v>2.1870000000000001E-2</v>
      </c>
      <c r="Z133" s="173">
        <v>0</v>
      </c>
      <c r="AA133" s="174">
        <f t="shared" si="8"/>
        <v>0</v>
      </c>
      <c r="AR133" s="20" t="s">
        <v>161</v>
      </c>
      <c r="AT133" s="20" t="s">
        <v>157</v>
      </c>
      <c r="AU133" s="20" t="s">
        <v>115</v>
      </c>
      <c r="AY133" s="20" t="s">
        <v>156</v>
      </c>
      <c r="BE133" s="111">
        <f t="shared" si="9"/>
        <v>0</v>
      </c>
      <c r="BF133" s="111">
        <f t="shared" si="10"/>
        <v>0</v>
      </c>
      <c r="BG133" s="111">
        <f t="shared" si="11"/>
        <v>0</v>
      </c>
      <c r="BH133" s="111">
        <f t="shared" si="12"/>
        <v>0</v>
      </c>
      <c r="BI133" s="111">
        <f t="shared" si="13"/>
        <v>0</v>
      </c>
      <c r="BJ133" s="20" t="s">
        <v>87</v>
      </c>
      <c r="BK133" s="111">
        <f t="shared" si="14"/>
        <v>0</v>
      </c>
      <c r="BL133" s="20" t="s">
        <v>161</v>
      </c>
      <c r="BM133" s="20" t="s">
        <v>191</v>
      </c>
    </row>
    <row r="134" spans="2:65" s="1" customFormat="1" ht="25.5" customHeight="1">
      <c r="B134" s="36"/>
      <c r="C134" s="175" t="s">
        <v>192</v>
      </c>
      <c r="D134" s="175" t="s">
        <v>167</v>
      </c>
      <c r="E134" s="176" t="s">
        <v>193</v>
      </c>
      <c r="F134" s="266" t="s">
        <v>194</v>
      </c>
      <c r="G134" s="266"/>
      <c r="H134" s="266"/>
      <c r="I134" s="266"/>
      <c r="J134" s="177" t="s">
        <v>160</v>
      </c>
      <c r="K134" s="178">
        <v>36</v>
      </c>
      <c r="L134" s="267">
        <v>0</v>
      </c>
      <c r="M134" s="268"/>
      <c r="N134" s="269">
        <f t="shared" si="5"/>
        <v>0</v>
      </c>
      <c r="O134" s="265"/>
      <c r="P134" s="265"/>
      <c r="Q134" s="265"/>
      <c r="R134" s="38"/>
      <c r="T134" s="172" t="s">
        <v>22</v>
      </c>
      <c r="U134" s="45" t="s">
        <v>44</v>
      </c>
      <c r="V134" s="37"/>
      <c r="W134" s="173">
        <f t="shared" si="6"/>
        <v>0</v>
      </c>
      <c r="X134" s="173">
        <v>1.39E-3</v>
      </c>
      <c r="Y134" s="173">
        <f t="shared" si="7"/>
        <v>5.0040000000000001E-2</v>
      </c>
      <c r="Z134" s="173">
        <v>0</v>
      </c>
      <c r="AA134" s="174">
        <f t="shared" si="8"/>
        <v>0</v>
      </c>
      <c r="AR134" s="20" t="s">
        <v>170</v>
      </c>
      <c r="AT134" s="20" t="s">
        <v>167</v>
      </c>
      <c r="AU134" s="20" t="s">
        <v>115</v>
      </c>
      <c r="AY134" s="20" t="s">
        <v>156</v>
      </c>
      <c r="BE134" s="111">
        <f t="shared" si="9"/>
        <v>0</v>
      </c>
      <c r="BF134" s="111">
        <f t="shared" si="10"/>
        <v>0</v>
      </c>
      <c r="BG134" s="111">
        <f t="shared" si="11"/>
        <v>0</v>
      </c>
      <c r="BH134" s="111">
        <f t="shared" si="12"/>
        <v>0</v>
      </c>
      <c r="BI134" s="111">
        <f t="shared" si="13"/>
        <v>0</v>
      </c>
      <c r="BJ134" s="20" t="s">
        <v>87</v>
      </c>
      <c r="BK134" s="111">
        <f t="shared" si="14"/>
        <v>0</v>
      </c>
      <c r="BL134" s="20" t="s">
        <v>161</v>
      </c>
      <c r="BM134" s="20" t="s">
        <v>195</v>
      </c>
    </row>
    <row r="135" spans="2:65" s="1" customFormat="1" ht="25.5" customHeight="1">
      <c r="B135" s="36"/>
      <c r="C135" s="175" t="s">
        <v>196</v>
      </c>
      <c r="D135" s="175" t="s">
        <v>167</v>
      </c>
      <c r="E135" s="176" t="s">
        <v>197</v>
      </c>
      <c r="F135" s="266" t="s">
        <v>198</v>
      </c>
      <c r="G135" s="266"/>
      <c r="H135" s="266"/>
      <c r="I135" s="266"/>
      <c r="J135" s="177" t="s">
        <v>160</v>
      </c>
      <c r="K135" s="178">
        <v>45</v>
      </c>
      <c r="L135" s="267">
        <v>0</v>
      </c>
      <c r="M135" s="268"/>
      <c r="N135" s="269">
        <f t="shared" si="5"/>
        <v>0</v>
      </c>
      <c r="O135" s="265"/>
      <c r="P135" s="265"/>
      <c r="Q135" s="265"/>
      <c r="R135" s="38"/>
      <c r="T135" s="172" t="s">
        <v>22</v>
      </c>
      <c r="U135" s="45" t="s">
        <v>44</v>
      </c>
      <c r="V135" s="37"/>
      <c r="W135" s="173">
        <f t="shared" si="6"/>
        <v>0</v>
      </c>
      <c r="X135" s="173">
        <v>1.5100000000000001E-3</v>
      </c>
      <c r="Y135" s="173">
        <f t="shared" si="7"/>
        <v>6.7949999999999997E-2</v>
      </c>
      <c r="Z135" s="173">
        <v>0</v>
      </c>
      <c r="AA135" s="174">
        <f t="shared" si="8"/>
        <v>0</v>
      </c>
      <c r="AR135" s="20" t="s">
        <v>170</v>
      </c>
      <c r="AT135" s="20" t="s">
        <v>167</v>
      </c>
      <c r="AU135" s="20" t="s">
        <v>115</v>
      </c>
      <c r="AY135" s="20" t="s">
        <v>156</v>
      </c>
      <c r="BE135" s="111">
        <f t="shared" si="9"/>
        <v>0</v>
      </c>
      <c r="BF135" s="111">
        <f t="shared" si="10"/>
        <v>0</v>
      </c>
      <c r="BG135" s="111">
        <f t="shared" si="11"/>
        <v>0</v>
      </c>
      <c r="BH135" s="111">
        <f t="shared" si="12"/>
        <v>0</v>
      </c>
      <c r="BI135" s="111">
        <f t="shared" si="13"/>
        <v>0</v>
      </c>
      <c r="BJ135" s="20" t="s">
        <v>87</v>
      </c>
      <c r="BK135" s="111">
        <f t="shared" si="14"/>
        <v>0</v>
      </c>
      <c r="BL135" s="20" t="s">
        <v>161</v>
      </c>
      <c r="BM135" s="20" t="s">
        <v>199</v>
      </c>
    </row>
    <row r="136" spans="2:65" s="1" customFormat="1" ht="38.25" customHeight="1">
      <c r="B136" s="36"/>
      <c r="C136" s="168" t="s">
        <v>200</v>
      </c>
      <c r="D136" s="168" t="s">
        <v>157</v>
      </c>
      <c r="E136" s="169" t="s">
        <v>201</v>
      </c>
      <c r="F136" s="262" t="s">
        <v>202</v>
      </c>
      <c r="G136" s="262"/>
      <c r="H136" s="262"/>
      <c r="I136" s="262"/>
      <c r="J136" s="170" t="s">
        <v>160</v>
      </c>
      <c r="K136" s="171">
        <v>32</v>
      </c>
      <c r="L136" s="263">
        <v>0</v>
      </c>
      <c r="M136" s="264"/>
      <c r="N136" s="265">
        <f t="shared" si="5"/>
        <v>0</v>
      </c>
      <c r="O136" s="265"/>
      <c r="P136" s="265"/>
      <c r="Q136" s="265"/>
      <c r="R136" s="38"/>
      <c r="T136" s="172" t="s">
        <v>22</v>
      </c>
      <c r="U136" s="45" t="s">
        <v>44</v>
      </c>
      <c r="V136" s="37"/>
      <c r="W136" s="173">
        <f t="shared" si="6"/>
        <v>0</v>
      </c>
      <c r="X136" s="173">
        <v>4.0999999999999999E-4</v>
      </c>
      <c r="Y136" s="173">
        <f t="shared" si="7"/>
        <v>1.312E-2</v>
      </c>
      <c r="Z136" s="173">
        <v>0</v>
      </c>
      <c r="AA136" s="174">
        <f t="shared" si="8"/>
        <v>0</v>
      </c>
      <c r="AR136" s="20" t="s">
        <v>161</v>
      </c>
      <c r="AT136" s="20" t="s">
        <v>157</v>
      </c>
      <c r="AU136" s="20" t="s">
        <v>115</v>
      </c>
      <c r="AY136" s="20" t="s">
        <v>156</v>
      </c>
      <c r="BE136" s="111">
        <f t="shared" si="9"/>
        <v>0</v>
      </c>
      <c r="BF136" s="111">
        <f t="shared" si="10"/>
        <v>0</v>
      </c>
      <c r="BG136" s="111">
        <f t="shared" si="11"/>
        <v>0</v>
      </c>
      <c r="BH136" s="111">
        <f t="shared" si="12"/>
        <v>0</v>
      </c>
      <c r="BI136" s="111">
        <f t="shared" si="13"/>
        <v>0</v>
      </c>
      <c r="BJ136" s="20" t="s">
        <v>87</v>
      </c>
      <c r="BK136" s="111">
        <f t="shared" si="14"/>
        <v>0</v>
      </c>
      <c r="BL136" s="20" t="s">
        <v>161</v>
      </c>
      <c r="BM136" s="20" t="s">
        <v>203</v>
      </c>
    </row>
    <row r="137" spans="2:65" s="1" customFormat="1" ht="25.5" customHeight="1">
      <c r="B137" s="36"/>
      <c r="C137" s="175" t="s">
        <v>204</v>
      </c>
      <c r="D137" s="175" t="s">
        <v>167</v>
      </c>
      <c r="E137" s="176" t="s">
        <v>205</v>
      </c>
      <c r="F137" s="266" t="s">
        <v>206</v>
      </c>
      <c r="G137" s="266"/>
      <c r="H137" s="266"/>
      <c r="I137" s="266"/>
      <c r="J137" s="177" t="s">
        <v>160</v>
      </c>
      <c r="K137" s="178">
        <v>32</v>
      </c>
      <c r="L137" s="267">
        <v>0</v>
      </c>
      <c r="M137" s="268"/>
      <c r="N137" s="269">
        <f t="shared" si="5"/>
        <v>0</v>
      </c>
      <c r="O137" s="265"/>
      <c r="P137" s="265"/>
      <c r="Q137" s="265"/>
      <c r="R137" s="38"/>
      <c r="T137" s="172" t="s">
        <v>22</v>
      </c>
      <c r="U137" s="45" t="s">
        <v>44</v>
      </c>
      <c r="V137" s="37"/>
      <c r="W137" s="173">
        <f t="shared" si="6"/>
        <v>0</v>
      </c>
      <c r="X137" s="173">
        <v>4.5999999999999999E-3</v>
      </c>
      <c r="Y137" s="173">
        <f t="shared" si="7"/>
        <v>0.1472</v>
      </c>
      <c r="Z137" s="173">
        <v>0</v>
      </c>
      <c r="AA137" s="174">
        <f t="shared" si="8"/>
        <v>0</v>
      </c>
      <c r="AR137" s="20" t="s">
        <v>170</v>
      </c>
      <c r="AT137" s="20" t="s">
        <v>167</v>
      </c>
      <c r="AU137" s="20" t="s">
        <v>115</v>
      </c>
      <c r="AY137" s="20" t="s">
        <v>156</v>
      </c>
      <c r="BE137" s="111">
        <f t="shared" si="9"/>
        <v>0</v>
      </c>
      <c r="BF137" s="111">
        <f t="shared" si="10"/>
        <v>0</v>
      </c>
      <c r="BG137" s="111">
        <f t="shared" si="11"/>
        <v>0</v>
      </c>
      <c r="BH137" s="111">
        <f t="shared" si="12"/>
        <v>0</v>
      </c>
      <c r="BI137" s="111">
        <f t="shared" si="13"/>
        <v>0</v>
      </c>
      <c r="BJ137" s="20" t="s">
        <v>87</v>
      </c>
      <c r="BK137" s="111">
        <f t="shared" si="14"/>
        <v>0</v>
      </c>
      <c r="BL137" s="20" t="s">
        <v>161</v>
      </c>
      <c r="BM137" s="20" t="s">
        <v>207</v>
      </c>
    </row>
    <row r="138" spans="2:65" s="9" customFormat="1" ht="29.85" customHeight="1">
      <c r="B138" s="157"/>
      <c r="C138" s="158"/>
      <c r="D138" s="167" t="s">
        <v>127</v>
      </c>
      <c r="E138" s="167"/>
      <c r="F138" s="167"/>
      <c r="G138" s="167"/>
      <c r="H138" s="167"/>
      <c r="I138" s="167"/>
      <c r="J138" s="167"/>
      <c r="K138" s="167"/>
      <c r="L138" s="167"/>
      <c r="M138" s="167"/>
      <c r="N138" s="283">
        <f>BK138</f>
        <v>0</v>
      </c>
      <c r="O138" s="284"/>
      <c r="P138" s="284"/>
      <c r="Q138" s="284"/>
      <c r="R138" s="160"/>
      <c r="T138" s="161"/>
      <c r="U138" s="158"/>
      <c r="V138" s="158"/>
      <c r="W138" s="162">
        <f>SUM(W139:W149)</f>
        <v>0</v>
      </c>
      <c r="X138" s="158"/>
      <c r="Y138" s="162">
        <f>SUM(Y139:Y149)</f>
        <v>6.1499999999999999E-2</v>
      </c>
      <c r="Z138" s="158"/>
      <c r="AA138" s="163">
        <f>SUM(AA139:AA149)</f>
        <v>9.6249999999999988E-2</v>
      </c>
      <c r="AR138" s="164" t="s">
        <v>115</v>
      </c>
      <c r="AT138" s="165" t="s">
        <v>78</v>
      </c>
      <c r="AU138" s="165" t="s">
        <v>87</v>
      </c>
      <c r="AY138" s="164" t="s">
        <v>156</v>
      </c>
      <c r="BK138" s="166">
        <f>SUM(BK139:BK149)</f>
        <v>0</v>
      </c>
    </row>
    <row r="139" spans="2:65" s="1" customFormat="1" ht="25.5" customHeight="1">
      <c r="B139" s="36"/>
      <c r="C139" s="168" t="s">
        <v>208</v>
      </c>
      <c r="D139" s="168" t="s">
        <v>157</v>
      </c>
      <c r="E139" s="169" t="s">
        <v>209</v>
      </c>
      <c r="F139" s="262" t="s">
        <v>210</v>
      </c>
      <c r="G139" s="262"/>
      <c r="H139" s="262"/>
      <c r="I139" s="262"/>
      <c r="J139" s="170" t="s">
        <v>160</v>
      </c>
      <c r="K139" s="171">
        <v>2</v>
      </c>
      <c r="L139" s="263">
        <v>0</v>
      </c>
      <c r="M139" s="264"/>
      <c r="N139" s="265">
        <f t="shared" ref="N139:N149" si="15">ROUND(L139*K139,2)</f>
        <v>0</v>
      </c>
      <c r="O139" s="265"/>
      <c r="P139" s="265"/>
      <c r="Q139" s="265"/>
      <c r="R139" s="38"/>
      <c r="T139" s="172" t="s">
        <v>22</v>
      </c>
      <c r="U139" s="45" t="s">
        <v>44</v>
      </c>
      <c r="V139" s="37"/>
      <c r="W139" s="173">
        <f t="shared" ref="W139:W149" si="16">V139*K139</f>
        <v>0</v>
      </c>
      <c r="X139" s="173">
        <v>3.96E-3</v>
      </c>
      <c r="Y139" s="173">
        <f t="shared" ref="Y139:Y149" si="17">X139*K139</f>
        <v>7.92E-3</v>
      </c>
      <c r="Z139" s="173">
        <v>0</v>
      </c>
      <c r="AA139" s="174">
        <f t="shared" ref="AA139:AA149" si="18">Z139*K139</f>
        <v>0</v>
      </c>
      <c r="AR139" s="20" t="s">
        <v>161</v>
      </c>
      <c r="AT139" s="20" t="s">
        <v>157</v>
      </c>
      <c r="AU139" s="20" t="s">
        <v>115</v>
      </c>
      <c r="AY139" s="20" t="s">
        <v>156</v>
      </c>
      <c r="BE139" s="111">
        <f t="shared" ref="BE139:BE149" si="19">IF(U139="základní",N139,0)</f>
        <v>0</v>
      </c>
      <c r="BF139" s="111">
        <f t="shared" ref="BF139:BF149" si="20">IF(U139="snížená",N139,0)</f>
        <v>0</v>
      </c>
      <c r="BG139" s="111">
        <f t="shared" ref="BG139:BG149" si="21">IF(U139="zákl. přenesená",N139,0)</f>
        <v>0</v>
      </c>
      <c r="BH139" s="111">
        <f t="shared" ref="BH139:BH149" si="22">IF(U139="sníž. přenesená",N139,0)</f>
        <v>0</v>
      </c>
      <c r="BI139" s="111">
        <f t="shared" ref="BI139:BI149" si="23">IF(U139="nulová",N139,0)</f>
        <v>0</v>
      </c>
      <c r="BJ139" s="20" t="s">
        <v>87</v>
      </c>
      <c r="BK139" s="111">
        <f t="shared" ref="BK139:BK149" si="24">ROUND(L139*K139,2)</f>
        <v>0</v>
      </c>
      <c r="BL139" s="20" t="s">
        <v>161</v>
      </c>
      <c r="BM139" s="20" t="s">
        <v>211</v>
      </c>
    </row>
    <row r="140" spans="2:65" s="1" customFormat="1" ht="25.5" customHeight="1">
      <c r="B140" s="36"/>
      <c r="C140" s="168" t="s">
        <v>212</v>
      </c>
      <c r="D140" s="168" t="s">
        <v>157</v>
      </c>
      <c r="E140" s="169" t="s">
        <v>213</v>
      </c>
      <c r="F140" s="262" t="s">
        <v>214</v>
      </c>
      <c r="G140" s="262"/>
      <c r="H140" s="262"/>
      <c r="I140" s="262"/>
      <c r="J140" s="170" t="s">
        <v>160</v>
      </c>
      <c r="K140" s="171">
        <v>5</v>
      </c>
      <c r="L140" s="263">
        <v>0</v>
      </c>
      <c r="M140" s="264"/>
      <c r="N140" s="265">
        <f t="shared" si="15"/>
        <v>0</v>
      </c>
      <c r="O140" s="265"/>
      <c r="P140" s="265"/>
      <c r="Q140" s="265"/>
      <c r="R140" s="38"/>
      <c r="T140" s="172" t="s">
        <v>22</v>
      </c>
      <c r="U140" s="45" t="s">
        <v>44</v>
      </c>
      <c r="V140" s="37"/>
      <c r="W140" s="173">
        <f t="shared" si="16"/>
        <v>0</v>
      </c>
      <c r="X140" s="173">
        <v>1.1E-4</v>
      </c>
      <c r="Y140" s="173">
        <f t="shared" si="17"/>
        <v>5.5000000000000003E-4</v>
      </c>
      <c r="Z140" s="173">
        <v>2.15E-3</v>
      </c>
      <c r="AA140" s="174">
        <f t="shared" si="18"/>
        <v>1.0749999999999999E-2</v>
      </c>
      <c r="AR140" s="20" t="s">
        <v>161</v>
      </c>
      <c r="AT140" s="20" t="s">
        <v>157</v>
      </c>
      <c r="AU140" s="20" t="s">
        <v>115</v>
      </c>
      <c r="AY140" s="20" t="s">
        <v>156</v>
      </c>
      <c r="BE140" s="111">
        <f t="shared" si="19"/>
        <v>0</v>
      </c>
      <c r="BF140" s="111">
        <f t="shared" si="20"/>
        <v>0</v>
      </c>
      <c r="BG140" s="111">
        <f t="shared" si="21"/>
        <v>0</v>
      </c>
      <c r="BH140" s="111">
        <f t="shared" si="22"/>
        <v>0</v>
      </c>
      <c r="BI140" s="111">
        <f t="shared" si="23"/>
        <v>0</v>
      </c>
      <c r="BJ140" s="20" t="s">
        <v>87</v>
      </c>
      <c r="BK140" s="111">
        <f t="shared" si="24"/>
        <v>0</v>
      </c>
      <c r="BL140" s="20" t="s">
        <v>161</v>
      </c>
      <c r="BM140" s="20" t="s">
        <v>215</v>
      </c>
    </row>
    <row r="141" spans="2:65" s="1" customFormat="1" ht="25.5" customHeight="1">
      <c r="B141" s="36"/>
      <c r="C141" s="168" t="s">
        <v>11</v>
      </c>
      <c r="D141" s="168" t="s">
        <v>157</v>
      </c>
      <c r="E141" s="169" t="s">
        <v>216</v>
      </c>
      <c r="F141" s="262" t="s">
        <v>217</v>
      </c>
      <c r="G141" s="262"/>
      <c r="H141" s="262"/>
      <c r="I141" s="262"/>
      <c r="J141" s="170" t="s">
        <v>160</v>
      </c>
      <c r="K141" s="171">
        <v>25</v>
      </c>
      <c r="L141" s="263">
        <v>0</v>
      </c>
      <c r="M141" s="264"/>
      <c r="N141" s="265">
        <f t="shared" si="15"/>
        <v>0</v>
      </c>
      <c r="O141" s="265"/>
      <c r="P141" s="265"/>
      <c r="Q141" s="265"/>
      <c r="R141" s="38"/>
      <c r="T141" s="172" t="s">
        <v>22</v>
      </c>
      <c r="U141" s="45" t="s">
        <v>44</v>
      </c>
      <c r="V141" s="37"/>
      <c r="W141" s="173">
        <f t="shared" si="16"/>
        <v>0</v>
      </c>
      <c r="X141" s="173">
        <v>3.8999999999999999E-4</v>
      </c>
      <c r="Y141" s="173">
        <f t="shared" si="17"/>
        <v>9.75E-3</v>
      </c>
      <c r="Z141" s="173">
        <v>3.4199999999999999E-3</v>
      </c>
      <c r="AA141" s="174">
        <f t="shared" si="18"/>
        <v>8.5499999999999993E-2</v>
      </c>
      <c r="AR141" s="20" t="s">
        <v>161</v>
      </c>
      <c r="AT141" s="20" t="s">
        <v>157</v>
      </c>
      <c r="AU141" s="20" t="s">
        <v>115</v>
      </c>
      <c r="AY141" s="20" t="s">
        <v>156</v>
      </c>
      <c r="BE141" s="111">
        <f t="shared" si="19"/>
        <v>0</v>
      </c>
      <c r="BF141" s="111">
        <f t="shared" si="20"/>
        <v>0</v>
      </c>
      <c r="BG141" s="111">
        <f t="shared" si="21"/>
        <v>0</v>
      </c>
      <c r="BH141" s="111">
        <f t="shared" si="22"/>
        <v>0</v>
      </c>
      <c r="BI141" s="111">
        <f t="shared" si="23"/>
        <v>0</v>
      </c>
      <c r="BJ141" s="20" t="s">
        <v>87</v>
      </c>
      <c r="BK141" s="111">
        <f t="shared" si="24"/>
        <v>0</v>
      </c>
      <c r="BL141" s="20" t="s">
        <v>161</v>
      </c>
      <c r="BM141" s="20" t="s">
        <v>218</v>
      </c>
    </row>
    <row r="142" spans="2:65" s="1" customFormat="1" ht="38.25" customHeight="1">
      <c r="B142" s="36"/>
      <c r="C142" s="168" t="s">
        <v>161</v>
      </c>
      <c r="D142" s="168" t="s">
        <v>157</v>
      </c>
      <c r="E142" s="169" t="s">
        <v>219</v>
      </c>
      <c r="F142" s="262" t="s">
        <v>220</v>
      </c>
      <c r="G142" s="262"/>
      <c r="H142" s="262"/>
      <c r="I142" s="262"/>
      <c r="J142" s="170" t="s">
        <v>160</v>
      </c>
      <c r="K142" s="171">
        <v>8</v>
      </c>
      <c r="L142" s="263">
        <v>0</v>
      </c>
      <c r="M142" s="264"/>
      <c r="N142" s="265">
        <f t="shared" si="15"/>
        <v>0</v>
      </c>
      <c r="O142" s="265"/>
      <c r="P142" s="265"/>
      <c r="Q142" s="265"/>
      <c r="R142" s="38"/>
      <c r="T142" s="172" t="s">
        <v>22</v>
      </c>
      <c r="U142" s="45" t="s">
        <v>44</v>
      </c>
      <c r="V142" s="37"/>
      <c r="W142" s="173">
        <f t="shared" si="16"/>
        <v>0</v>
      </c>
      <c r="X142" s="173">
        <v>4.9300000000000004E-3</v>
      </c>
      <c r="Y142" s="173">
        <f t="shared" si="17"/>
        <v>3.9440000000000003E-2</v>
      </c>
      <c r="Z142" s="173">
        <v>0</v>
      </c>
      <c r="AA142" s="174">
        <f t="shared" si="18"/>
        <v>0</v>
      </c>
      <c r="AR142" s="20" t="s">
        <v>161</v>
      </c>
      <c r="AT142" s="20" t="s">
        <v>157</v>
      </c>
      <c r="AU142" s="20" t="s">
        <v>115</v>
      </c>
      <c r="AY142" s="20" t="s">
        <v>156</v>
      </c>
      <c r="BE142" s="111">
        <f t="shared" si="19"/>
        <v>0</v>
      </c>
      <c r="BF142" s="111">
        <f t="shared" si="20"/>
        <v>0</v>
      </c>
      <c r="BG142" s="111">
        <f t="shared" si="21"/>
        <v>0</v>
      </c>
      <c r="BH142" s="111">
        <f t="shared" si="22"/>
        <v>0</v>
      </c>
      <c r="BI142" s="111">
        <f t="shared" si="23"/>
        <v>0</v>
      </c>
      <c r="BJ142" s="20" t="s">
        <v>87</v>
      </c>
      <c r="BK142" s="111">
        <f t="shared" si="24"/>
        <v>0</v>
      </c>
      <c r="BL142" s="20" t="s">
        <v>161</v>
      </c>
      <c r="BM142" s="20" t="s">
        <v>221</v>
      </c>
    </row>
    <row r="143" spans="2:65" s="1" customFormat="1" ht="25.5" customHeight="1">
      <c r="B143" s="36"/>
      <c r="C143" s="168" t="s">
        <v>222</v>
      </c>
      <c r="D143" s="168" t="s">
        <v>157</v>
      </c>
      <c r="E143" s="169" t="s">
        <v>223</v>
      </c>
      <c r="F143" s="262" t="s">
        <v>224</v>
      </c>
      <c r="G143" s="262"/>
      <c r="H143" s="262"/>
      <c r="I143" s="262"/>
      <c r="J143" s="170" t="s">
        <v>225</v>
      </c>
      <c r="K143" s="171">
        <v>1</v>
      </c>
      <c r="L143" s="263">
        <v>0</v>
      </c>
      <c r="M143" s="264"/>
      <c r="N143" s="265">
        <f t="shared" si="15"/>
        <v>0</v>
      </c>
      <c r="O143" s="265"/>
      <c r="P143" s="265"/>
      <c r="Q143" s="265"/>
      <c r="R143" s="38"/>
      <c r="T143" s="172" t="s">
        <v>22</v>
      </c>
      <c r="U143" s="45" t="s">
        <v>44</v>
      </c>
      <c r="V143" s="37"/>
      <c r="W143" s="173">
        <f t="shared" si="16"/>
        <v>0</v>
      </c>
      <c r="X143" s="173">
        <v>0</v>
      </c>
      <c r="Y143" s="173">
        <f t="shared" si="17"/>
        <v>0</v>
      </c>
      <c r="Z143" s="173">
        <v>0</v>
      </c>
      <c r="AA143" s="174">
        <f t="shared" si="18"/>
        <v>0</v>
      </c>
      <c r="AR143" s="20" t="s">
        <v>161</v>
      </c>
      <c r="AT143" s="20" t="s">
        <v>157</v>
      </c>
      <c r="AU143" s="20" t="s">
        <v>115</v>
      </c>
      <c r="AY143" s="20" t="s">
        <v>156</v>
      </c>
      <c r="BE143" s="111">
        <f t="shared" si="19"/>
        <v>0</v>
      </c>
      <c r="BF143" s="111">
        <f t="shared" si="20"/>
        <v>0</v>
      </c>
      <c r="BG143" s="111">
        <f t="shared" si="21"/>
        <v>0</v>
      </c>
      <c r="BH143" s="111">
        <f t="shared" si="22"/>
        <v>0</v>
      </c>
      <c r="BI143" s="111">
        <f t="shared" si="23"/>
        <v>0</v>
      </c>
      <c r="BJ143" s="20" t="s">
        <v>87</v>
      </c>
      <c r="BK143" s="111">
        <f t="shared" si="24"/>
        <v>0</v>
      </c>
      <c r="BL143" s="20" t="s">
        <v>161</v>
      </c>
      <c r="BM143" s="20" t="s">
        <v>226</v>
      </c>
    </row>
    <row r="144" spans="2:65" s="1" customFormat="1" ht="25.5" customHeight="1">
      <c r="B144" s="36"/>
      <c r="C144" s="168" t="s">
        <v>227</v>
      </c>
      <c r="D144" s="168" t="s">
        <v>157</v>
      </c>
      <c r="E144" s="169" t="s">
        <v>228</v>
      </c>
      <c r="F144" s="262" t="s">
        <v>229</v>
      </c>
      <c r="G144" s="262"/>
      <c r="H144" s="262"/>
      <c r="I144" s="262"/>
      <c r="J144" s="170" t="s">
        <v>160</v>
      </c>
      <c r="K144" s="171">
        <v>22</v>
      </c>
      <c r="L144" s="263">
        <v>0</v>
      </c>
      <c r="M144" s="264"/>
      <c r="N144" s="265">
        <f t="shared" si="15"/>
        <v>0</v>
      </c>
      <c r="O144" s="265"/>
      <c r="P144" s="265"/>
      <c r="Q144" s="265"/>
      <c r="R144" s="38"/>
      <c r="T144" s="172" t="s">
        <v>22</v>
      </c>
      <c r="U144" s="45" t="s">
        <v>44</v>
      </c>
      <c r="V144" s="37"/>
      <c r="W144" s="173">
        <f t="shared" si="16"/>
        <v>0</v>
      </c>
      <c r="X144" s="173">
        <v>0</v>
      </c>
      <c r="Y144" s="173">
        <f t="shared" si="17"/>
        <v>0</v>
      </c>
      <c r="Z144" s="173">
        <v>0</v>
      </c>
      <c r="AA144" s="174">
        <f t="shared" si="18"/>
        <v>0</v>
      </c>
      <c r="AR144" s="20" t="s">
        <v>161</v>
      </c>
      <c r="AT144" s="20" t="s">
        <v>157</v>
      </c>
      <c r="AU144" s="20" t="s">
        <v>115</v>
      </c>
      <c r="AY144" s="20" t="s">
        <v>156</v>
      </c>
      <c r="BE144" s="111">
        <f t="shared" si="19"/>
        <v>0</v>
      </c>
      <c r="BF144" s="111">
        <f t="shared" si="20"/>
        <v>0</v>
      </c>
      <c r="BG144" s="111">
        <f t="shared" si="21"/>
        <v>0</v>
      </c>
      <c r="BH144" s="111">
        <f t="shared" si="22"/>
        <v>0</v>
      </c>
      <c r="BI144" s="111">
        <f t="shared" si="23"/>
        <v>0</v>
      </c>
      <c r="BJ144" s="20" t="s">
        <v>87</v>
      </c>
      <c r="BK144" s="111">
        <f t="shared" si="24"/>
        <v>0</v>
      </c>
      <c r="BL144" s="20" t="s">
        <v>161</v>
      </c>
      <c r="BM144" s="20" t="s">
        <v>230</v>
      </c>
    </row>
    <row r="145" spans="2:65" s="1" customFormat="1" ht="38.25" customHeight="1">
      <c r="B145" s="36"/>
      <c r="C145" s="168" t="s">
        <v>231</v>
      </c>
      <c r="D145" s="168" t="s">
        <v>157</v>
      </c>
      <c r="E145" s="169" t="s">
        <v>232</v>
      </c>
      <c r="F145" s="262" t="s">
        <v>233</v>
      </c>
      <c r="G145" s="262"/>
      <c r="H145" s="262"/>
      <c r="I145" s="262"/>
      <c r="J145" s="170" t="s">
        <v>225</v>
      </c>
      <c r="K145" s="171">
        <v>2</v>
      </c>
      <c r="L145" s="263">
        <v>0</v>
      </c>
      <c r="M145" s="264"/>
      <c r="N145" s="265">
        <f t="shared" si="15"/>
        <v>0</v>
      </c>
      <c r="O145" s="265"/>
      <c r="P145" s="265"/>
      <c r="Q145" s="265"/>
      <c r="R145" s="38"/>
      <c r="T145" s="172" t="s">
        <v>22</v>
      </c>
      <c r="U145" s="45" t="s">
        <v>44</v>
      </c>
      <c r="V145" s="37"/>
      <c r="W145" s="173">
        <f t="shared" si="16"/>
        <v>0</v>
      </c>
      <c r="X145" s="173">
        <v>1.2999999999999999E-3</v>
      </c>
      <c r="Y145" s="173">
        <f t="shared" si="17"/>
        <v>2.5999999999999999E-3</v>
      </c>
      <c r="Z145" s="173">
        <v>0</v>
      </c>
      <c r="AA145" s="174">
        <f t="shared" si="18"/>
        <v>0</v>
      </c>
      <c r="AR145" s="20" t="s">
        <v>161</v>
      </c>
      <c r="AT145" s="20" t="s">
        <v>157</v>
      </c>
      <c r="AU145" s="20" t="s">
        <v>115</v>
      </c>
      <c r="AY145" s="20" t="s">
        <v>156</v>
      </c>
      <c r="BE145" s="111">
        <f t="shared" si="19"/>
        <v>0</v>
      </c>
      <c r="BF145" s="111">
        <f t="shared" si="20"/>
        <v>0</v>
      </c>
      <c r="BG145" s="111">
        <f t="shared" si="21"/>
        <v>0</v>
      </c>
      <c r="BH145" s="111">
        <f t="shared" si="22"/>
        <v>0</v>
      </c>
      <c r="BI145" s="111">
        <f t="shared" si="23"/>
        <v>0</v>
      </c>
      <c r="BJ145" s="20" t="s">
        <v>87</v>
      </c>
      <c r="BK145" s="111">
        <f t="shared" si="24"/>
        <v>0</v>
      </c>
      <c r="BL145" s="20" t="s">
        <v>161</v>
      </c>
      <c r="BM145" s="20" t="s">
        <v>234</v>
      </c>
    </row>
    <row r="146" spans="2:65" s="1" customFormat="1" ht="25.5" customHeight="1">
      <c r="B146" s="36"/>
      <c r="C146" s="168" t="s">
        <v>235</v>
      </c>
      <c r="D146" s="168" t="s">
        <v>157</v>
      </c>
      <c r="E146" s="169" t="s">
        <v>236</v>
      </c>
      <c r="F146" s="262" t="s">
        <v>237</v>
      </c>
      <c r="G146" s="262"/>
      <c r="H146" s="262"/>
      <c r="I146" s="262"/>
      <c r="J146" s="170" t="s">
        <v>225</v>
      </c>
      <c r="K146" s="171">
        <v>6</v>
      </c>
      <c r="L146" s="263">
        <v>0</v>
      </c>
      <c r="M146" s="264"/>
      <c r="N146" s="265">
        <f t="shared" si="15"/>
        <v>0</v>
      </c>
      <c r="O146" s="265"/>
      <c r="P146" s="265"/>
      <c r="Q146" s="265"/>
      <c r="R146" s="38"/>
      <c r="T146" s="172" t="s">
        <v>22</v>
      </c>
      <c r="U146" s="45" t="s">
        <v>44</v>
      </c>
      <c r="V146" s="37"/>
      <c r="W146" s="173">
        <f t="shared" si="16"/>
        <v>0</v>
      </c>
      <c r="X146" s="173">
        <v>0</v>
      </c>
      <c r="Y146" s="173">
        <f t="shared" si="17"/>
        <v>0</v>
      </c>
      <c r="Z146" s="173">
        <v>0</v>
      </c>
      <c r="AA146" s="174">
        <f t="shared" si="18"/>
        <v>0</v>
      </c>
      <c r="AR146" s="20" t="s">
        <v>161</v>
      </c>
      <c r="AT146" s="20" t="s">
        <v>157</v>
      </c>
      <c r="AU146" s="20" t="s">
        <v>115</v>
      </c>
      <c r="AY146" s="20" t="s">
        <v>156</v>
      </c>
      <c r="BE146" s="111">
        <f t="shared" si="19"/>
        <v>0</v>
      </c>
      <c r="BF146" s="111">
        <f t="shared" si="20"/>
        <v>0</v>
      </c>
      <c r="BG146" s="111">
        <f t="shared" si="21"/>
        <v>0</v>
      </c>
      <c r="BH146" s="111">
        <f t="shared" si="22"/>
        <v>0</v>
      </c>
      <c r="BI146" s="111">
        <f t="shared" si="23"/>
        <v>0</v>
      </c>
      <c r="BJ146" s="20" t="s">
        <v>87</v>
      </c>
      <c r="BK146" s="111">
        <f t="shared" si="24"/>
        <v>0</v>
      </c>
      <c r="BL146" s="20" t="s">
        <v>161</v>
      </c>
      <c r="BM146" s="20" t="s">
        <v>238</v>
      </c>
    </row>
    <row r="147" spans="2:65" s="1" customFormat="1" ht="25.5" customHeight="1">
      <c r="B147" s="36"/>
      <c r="C147" s="175" t="s">
        <v>10</v>
      </c>
      <c r="D147" s="175" t="s">
        <v>167</v>
      </c>
      <c r="E147" s="176" t="s">
        <v>239</v>
      </c>
      <c r="F147" s="266" t="s">
        <v>240</v>
      </c>
      <c r="G147" s="266"/>
      <c r="H147" s="266"/>
      <c r="I147" s="266"/>
      <c r="J147" s="177" t="s">
        <v>225</v>
      </c>
      <c r="K147" s="178">
        <v>2</v>
      </c>
      <c r="L147" s="267">
        <v>0</v>
      </c>
      <c r="M147" s="268"/>
      <c r="N147" s="269">
        <f t="shared" si="15"/>
        <v>0</v>
      </c>
      <c r="O147" s="265"/>
      <c r="P147" s="265"/>
      <c r="Q147" s="265"/>
      <c r="R147" s="38"/>
      <c r="T147" s="172" t="s">
        <v>22</v>
      </c>
      <c r="U147" s="45" t="s">
        <v>44</v>
      </c>
      <c r="V147" s="37"/>
      <c r="W147" s="173">
        <f t="shared" si="16"/>
        <v>0</v>
      </c>
      <c r="X147" s="173">
        <v>1E-4</v>
      </c>
      <c r="Y147" s="173">
        <f t="shared" si="17"/>
        <v>2.0000000000000001E-4</v>
      </c>
      <c r="Z147" s="173">
        <v>0</v>
      </c>
      <c r="AA147" s="174">
        <f t="shared" si="18"/>
        <v>0</v>
      </c>
      <c r="AR147" s="20" t="s">
        <v>170</v>
      </c>
      <c r="AT147" s="20" t="s">
        <v>167</v>
      </c>
      <c r="AU147" s="20" t="s">
        <v>115</v>
      </c>
      <c r="AY147" s="20" t="s">
        <v>156</v>
      </c>
      <c r="BE147" s="111">
        <f t="shared" si="19"/>
        <v>0</v>
      </c>
      <c r="BF147" s="111">
        <f t="shared" si="20"/>
        <v>0</v>
      </c>
      <c r="BG147" s="111">
        <f t="shared" si="21"/>
        <v>0</v>
      </c>
      <c r="BH147" s="111">
        <f t="shared" si="22"/>
        <v>0</v>
      </c>
      <c r="BI147" s="111">
        <f t="shared" si="23"/>
        <v>0</v>
      </c>
      <c r="BJ147" s="20" t="s">
        <v>87</v>
      </c>
      <c r="BK147" s="111">
        <f t="shared" si="24"/>
        <v>0</v>
      </c>
      <c r="BL147" s="20" t="s">
        <v>161</v>
      </c>
      <c r="BM147" s="20" t="s">
        <v>241</v>
      </c>
    </row>
    <row r="148" spans="2:65" s="1" customFormat="1" ht="25.5" customHeight="1">
      <c r="B148" s="36"/>
      <c r="C148" s="175" t="s">
        <v>242</v>
      </c>
      <c r="D148" s="175" t="s">
        <v>167</v>
      </c>
      <c r="E148" s="176" t="s">
        <v>243</v>
      </c>
      <c r="F148" s="266" t="s">
        <v>244</v>
      </c>
      <c r="G148" s="266"/>
      <c r="H148" s="266"/>
      <c r="I148" s="266"/>
      <c r="J148" s="177" t="s">
        <v>225</v>
      </c>
      <c r="K148" s="178">
        <v>2</v>
      </c>
      <c r="L148" s="267">
        <v>0</v>
      </c>
      <c r="M148" s="268"/>
      <c r="N148" s="269">
        <f t="shared" si="15"/>
        <v>0</v>
      </c>
      <c r="O148" s="265"/>
      <c r="P148" s="265"/>
      <c r="Q148" s="265"/>
      <c r="R148" s="38"/>
      <c r="T148" s="172" t="s">
        <v>22</v>
      </c>
      <c r="U148" s="45" t="s">
        <v>44</v>
      </c>
      <c r="V148" s="37"/>
      <c r="W148" s="173">
        <f t="shared" si="16"/>
        <v>0</v>
      </c>
      <c r="X148" s="173">
        <v>5.0000000000000001E-4</v>
      </c>
      <c r="Y148" s="173">
        <f t="shared" si="17"/>
        <v>1E-3</v>
      </c>
      <c r="Z148" s="173">
        <v>0</v>
      </c>
      <c r="AA148" s="174">
        <f t="shared" si="18"/>
        <v>0</v>
      </c>
      <c r="AR148" s="20" t="s">
        <v>170</v>
      </c>
      <c r="AT148" s="20" t="s">
        <v>167</v>
      </c>
      <c r="AU148" s="20" t="s">
        <v>115</v>
      </c>
      <c r="AY148" s="20" t="s">
        <v>156</v>
      </c>
      <c r="BE148" s="111">
        <f t="shared" si="19"/>
        <v>0</v>
      </c>
      <c r="BF148" s="111">
        <f t="shared" si="20"/>
        <v>0</v>
      </c>
      <c r="BG148" s="111">
        <f t="shared" si="21"/>
        <v>0</v>
      </c>
      <c r="BH148" s="111">
        <f t="shared" si="22"/>
        <v>0</v>
      </c>
      <c r="BI148" s="111">
        <f t="shared" si="23"/>
        <v>0</v>
      </c>
      <c r="BJ148" s="20" t="s">
        <v>87</v>
      </c>
      <c r="BK148" s="111">
        <f t="shared" si="24"/>
        <v>0</v>
      </c>
      <c r="BL148" s="20" t="s">
        <v>161</v>
      </c>
      <c r="BM148" s="20" t="s">
        <v>245</v>
      </c>
    </row>
    <row r="149" spans="2:65" s="1" customFormat="1" ht="25.5" customHeight="1">
      <c r="B149" s="36"/>
      <c r="C149" s="175" t="s">
        <v>246</v>
      </c>
      <c r="D149" s="175" t="s">
        <v>167</v>
      </c>
      <c r="E149" s="176" t="s">
        <v>247</v>
      </c>
      <c r="F149" s="266" t="s">
        <v>248</v>
      </c>
      <c r="G149" s="266"/>
      <c r="H149" s="266"/>
      <c r="I149" s="266"/>
      <c r="J149" s="177" t="s">
        <v>225</v>
      </c>
      <c r="K149" s="178">
        <v>2</v>
      </c>
      <c r="L149" s="267">
        <v>0</v>
      </c>
      <c r="M149" s="268"/>
      <c r="N149" s="269">
        <f t="shared" si="15"/>
        <v>0</v>
      </c>
      <c r="O149" s="265"/>
      <c r="P149" s="265"/>
      <c r="Q149" s="265"/>
      <c r="R149" s="38"/>
      <c r="T149" s="172" t="s">
        <v>22</v>
      </c>
      <c r="U149" s="45" t="s">
        <v>44</v>
      </c>
      <c r="V149" s="37"/>
      <c r="W149" s="173">
        <f t="shared" si="16"/>
        <v>0</v>
      </c>
      <c r="X149" s="173">
        <v>2.0000000000000002E-5</v>
      </c>
      <c r="Y149" s="173">
        <f t="shared" si="17"/>
        <v>4.0000000000000003E-5</v>
      </c>
      <c r="Z149" s="173">
        <v>0</v>
      </c>
      <c r="AA149" s="174">
        <f t="shared" si="18"/>
        <v>0</v>
      </c>
      <c r="AR149" s="20" t="s">
        <v>170</v>
      </c>
      <c r="AT149" s="20" t="s">
        <v>167</v>
      </c>
      <c r="AU149" s="20" t="s">
        <v>115</v>
      </c>
      <c r="AY149" s="20" t="s">
        <v>156</v>
      </c>
      <c r="BE149" s="111">
        <f t="shared" si="19"/>
        <v>0</v>
      </c>
      <c r="BF149" s="111">
        <f t="shared" si="20"/>
        <v>0</v>
      </c>
      <c r="BG149" s="111">
        <f t="shared" si="21"/>
        <v>0</v>
      </c>
      <c r="BH149" s="111">
        <f t="shared" si="22"/>
        <v>0</v>
      </c>
      <c r="BI149" s="111">
        <f t="shared" si="23"/>
        <v>0</v>
      </c>
      <c r="BJ149" s="20" t="s">
        <v>87</v>
      </c>
      <c r="BK149" s="111">
        <f t="shared" si="24"/>
        <v>0</v>
      </c>
      <c r="BL149" s="20" t="s">
        <v>161</v>
      </c>
      <c r="BM149" s="20" t="s">
        <v>249</v>
      </c>
    </row>
    <row r="150" spans="2:65" s="9" customFormat="1" ht="29.85" customHeight="1">
      <c r="B150" s="157"/>
      <c r="C150" s="158"/>
      <c r="D150" s="167" t="s">
        <v>128</v>
      </c>
      <c r="E150" s="167"/>
      <c r="F150" s="167"/>
      <c r="G150" s="167"/>
      <c r="H150" s="167"/>
      <c r="I150" s="167"/>
      <c r="J150" s="167"/>
      <c r="K150" s="167"/>
      <c r="L150" s="167"/>
      <c r="M150" s="167"/>
      <c r="N150" s="283">
        <f>BK150</f>
        <v>0</v>
      </c>
      <c r="O150" s="284"/>
      <c r="P150" s="284"/>
      <c r="Q150" s="284"/>
      <c r="R150" s="160"/>
      <c r="T150" s="161"/>
      <c r="U150" s="158"/>
      <c r="V150" s="158"/>
      <c r="W150" s="162">
        <f>SUM(W151:W176)</f>
        <v>0</v>
      </c>
      <c r="X150" s="158"/>
      <c r="Y150" s="162">
        <f>SUM(Y151:Y176)</f>
        <v>2.7416099999999992</v>
      </c>
      <c r="Z150" s="158"/>
      <c r="AA150" s="163">
        <f>SUM(AA151:AA176)</f>
        <v>2.3940000000000001</v>
      </c>
      <c r="AR150" s="164" t="s">
        <v>115</v>
      </c>
      <c r="AT150" s="165" t="s">
        <v>78</v>
      </c>
      <c r="AU150" s="165" t="s">
        <v>87</v>
      </c>
      <c r="AY150" s="164" t="s">
        <v>156</v>
      </c>
      <c r="BK150" s="166">
        <f>SUM(BK151:BK176)</f>
        <v>0</v>
      </c>
    </row>
    <row r="151" spans="2:65" s="1" customFormat="1" ht="25.5" customHeight="1">
      <c r="B151" s="36"/>
      <c r="C151" s="168" t="s">
        <v>250</v>
      </c>
      <c r="D151" s="168" t="s">
        <v>157</v>
      </c>
      <c r="E151" s="169" t="s">
        <v>251</v>
      </c>
      <c r="F151" s="262" t="s">
        <v>252</v>
      </c>
      <c r="G151" s="262"/>
      <c r="H151" s="262"/>
      <c r="I151" s="262"/>
      <c r="J151" s="170" t="s">
        <v>225</v>
      </c>
      <c r="K151" s="171">
        <v>3</v>
      </c>
      <c r="L151" s="263">
        <v>0</v>
      </c>
      <c r="M151" s="264"/>
      <c r="N151" s="265">
        <f>ROUND(L151*K151,2)</f>
        <v>0</v>
      </c>
      <c r="O151" s="265"/>
      <c r="P151" s="265"/>
      <c r="Q151" s="265"/>
      <c r="R151" s="38"/>
      <c r="T151" s="172" t="s">
        <v>22</v>
      </c>
      <c r="U151" s="45" t="s">
        <v>44</v>
      </c>
      <c r="V151" s="37"/>
      <c r="W151" s="173">
        <f>V151*K151</f>
        <v>0</v>
      </c>
      <c r="X151" s="173">
        <v>1.7000000000000001E-4</v>
      </c>
      <c r="Y151" s="173">
        <f>X151*K151</f>
        <v>5.1000000000000004E-4</v>
      </c>
      <c r="Z151" s="173">
        <v>0.54225000000000001</v>
      </c>
      <c r="AA151" s="174">
        <f>Z151*K151</f>
        <v>1.6267499999999999</v>
      </c>
      <c r="AR151" s="20" t="s">
        <v>161</v>
      </c>
      <c r="AT151" s="20" t="s">
        <v>157</v>
      </c>
      <c r="AU151" s="20" t="s">
        <v>115</v>
      </c>
      <c r="AY151" s="20" t="s">
        <v>156</v>
      </c>
      <c r="BE151" s="111">
        <f>IF(U151="základní",N151,0)</f>
        <v>0</v>
      </c>
      <c r="BF151" s="111">
        <f>IF(U151="snížená",N151,0)</f>
        <v>0</v>
      </c>
      <c r="BG151" s="111">
        <f>IF(U151="zákl. přenesená",N151,0)</f>
        <v>0</v>
      </c>
      <c r="BH151" s="111">
        <f>IF(U151="sníž. přenesená",N151,0)</f>
        <v>0</v>
      </c>
      <c r="BI151" s="111">
        <f>IF(U151="nulová",N151,0)</f>
        <v>0</v>
      </c>
      <c r="BJ151" s="20" t="s">
        <v>87</v>
      </c>
      <c r="BK151" s="111">
        <f>ROUND(L151*K151,2)</f>
        <v>0</v>
      </c>
      <c r="BL151" s="20" t="s">
        <v>161</v>
      </c>
      <c r="BM151" s="20" t="s">
        <v>253</v>
      </c>
    </row>
    <row r="152" spans="2:65" s="1" customFormat="1" ht="25.5" customHeight="1">
      <c r="B152" s="36"/>
      <c r="C152" s="168" t="s">
        <v>254</v>
      </c>
      <c r="D152" s="168" t="s">
        <v>157</v>
      </c>
      <c r="E152" s="169" t="s">
        <v>255</v>
      </c>
      <c r="F152" s="262" t="s">
        <v>256</v>
      </c>
      <c r="G152" s="262"/>
      <c r="H152" s="262"/>
      <c r="I152" s="262"/>
      <c r="J152" s="170" t="s">
        <v>257</v>
      </c>
      <c r="K152" s="171">
        <v>1</v>
      </c>
      <c r="L152" s="263">
        <v>0</v>
      </c>
      <c r="M152" s="264"/>
      <c r="N152" s="265">
        <f>ROUND(L152*K152,2)</f>
        <v>0</v>
      </c>
      <c r="O152" s="265"/>
      <c r="P152" s="265"/>
      <c r="Q152" s="265"/>
      <c r="R152" s="38"/>
      <c r="T152" s="172" t="s">
        <v>22</v>
      </c>
      <c r="U152" s="45" t="s">
        <v>44</v>
      </c>
      <c r="V152" s="37"/>
      <c r="W152" s="173">
        <f>V152*K152</f>
        <v>0</v>
      </c>
      <c r="X152" s="173">
        <v>1.7000000000000001E-4</v>
      </c>
      <c r="Y152" s="173">
        <f>X152*K152</f>
        <v>1.7000000000000001E-4</v>
      </c>
      <c r="Z152" s="173">
        <v>0.54225000000000001</v>
      </c>
      <c r="AA152" s="174">
        <f>Z152*K152</f>
        <v>0.54225000000000001</v>
      </c>
      <c r="AR152" s="20" t="s">
        <v>161</v>
      </c>
      <c r="AT152" s="20" t="s">
        <v>157</v>
      </c>
      <c r="AU152" s="20" t="s">
        <v>115</v>
      </c>
      <c r="AY152" s="20" t="s">
        <v>156</v>
      </c>
      <c r="BE152" s="111">
        <f>IF(U152="základní",N152,0)</f>
        <v>0</v>
      </c>
      <c r="BF152" s="111">
        <f>IF(U152="snížená",N152,0)</f>
        <v>0</v>
      </c>
      <c r="BG152" s="111">
        <f>IF(U152="zákl. přenesená",N152,0)</f>
        <v>0</v>
      </c>
      <c r="BH152" s="111">
        <f>IF(U152="sníž. přenesená",N152,0)</f>
        <v>0</v>
      </c>
      <c r="BI152" s="111">
        <f>IF(U152="nulová",N152,0)</f>
        <v>0</v>
      </c>
      <c r="BJ152" s="20" t="s">
        <v>87</v>
      </c>
      <c r="BK152" s="111">
        <f>ROUND(L152*K152,2)</f>
        <v>0</v>
      </c>
      <c r="BL152" s="20" t="s">
        <v>161</v>
      </c>
      <c r="BM152" s="20" t="s">
        <v>258</v>
      </c>
    </row>
    <row r="153" spans="2:65" s="1" customFormat="1" ht="36" customHeight="1">
      <c r="B153" s="36"/>
      <c r="C153" s="37"/>
      <c r="D153" s="37"/>
      <c r="E153" s="37"/>
      <c r="F153" s="270" t="s">
        <v>259</v>
      </c>
      <c r="G153" s="271"/>
      <c r="H153" s="271"/>
      <c r="I153" s="271"/>
      <c r="J153" s="37"/>
      <c r="K153" s="37"/>
      <c r="L153" s="37"/>
      <c r="M153" s="37"/>
      <c r="N153" s="37"/>
      <c r="O153" s="37"/>
      <c r="P153" s="37"/>
      <c r="Q153" s="37"/>
      <c r="R153" s="38"/>
      <c r="T153" s="144"/>
      <c r="U153" s="37"/>
      <c r="V153" s="37"/>
      <c r="W153" s="37"/>
      <c r="X153" s="37"/>
      <c r="Y153" s="37"/>
      <c r="Z153" s="37"/>
      <c r="AA153" s="79"/>
      <c r="AT153" s="20" t="s">
        <v>260</v>
      </c>
      <c r="AU153" s="20" t="s">
        <v>115</v>
      </c>
    </row>
    <row r="154" spans="2:65" s="1" customFormat="1" ht="25.5" customHeight="1">
      <c r="B154" s="36"/>
      <c r="C154" s="168" t="s">
        <v>261</v>
      </c>
      <c r="D154" s="168" t="s">
        <v>157</v>
      </c>
      <c r="E154" s="169" t="s">
        <v>262</v>
      </c>
      <c r="F154" s="262" t="s">
        <v>263</v>
      </c>
      <c r="G154" s="262"/>
      <c r="H154" s="262"/>
      <c r="I154" s="262"/>
      <c r="J154" s="170" t="s">
        <v>264</v>
      </c>
      <c r="K154" s="171">
        <v>12</v>
      </c>
      <c r="L154" s="263">
        <v>0</v>
      </c>
      <c r="M154" s="264"/>
      <c r="N154" s="265">
        <f>ROUND(L154*K154,2)</f>
        <v>0</v>
      </c>
      <c r="O154" s="265"/>
      <c r="P154" s="265"/>
      <c r="Q154" s="265"/>
      <c r="R154" s="38"/>
      <c r="T154" s="172" t="s">
        <v>22</v>
      </c>
      <c r="U154" s="45" t="s">
        <v>44</v>
      </c>
      <c r="V154" s="37"/>
      <c r="W154" s="173">
        <f>V154*K154</f>
        <v>0</v>
      </c>
      <c r="X154" s="173">
        <v>8.5100000000000002E-3</v>
      </c>
      <c r="Y154" s="173">
        <f>X154*K154</f>
        <v>0.10212</v>
      </c>
      <c r="Z154" s="173">
        <v>0</v>
      </c>
      <c r="AA154" s="174">
        <f>Z154*K154</f>
        <v>0</v>
      </c>
      <c r="AR154" s="20" t="s">
        <v>161</v>
      </c>
      <c r="AT154" s="20" t="s">
        <v>157</v>
      </c>
      <c r="AU154" s="20" t="s">
        <v>115</v>
      </c>
      <c r="AY154" s="20" t="s">
        <v>156</v>
      </c>
      <c r="BE154" s="111">
        <f>IF(U154="základní",N154,0)</f>
        <v>0</v>
      </c>
      <c r="BF154" s="111">
        <f>IF(U154="snížená",N154,0)</f>
        <v>0</v>
      </c>
      <c r="BG154" s="111">
        <f>IF(U154="zákl. přenesená",N154,0)</f>
        <v>0</v>
      </c>
      <c r="BH154" s="111">
        <f>IF(U154="sníž. přenesená",N154,0)</f>
        <v>0</v>
      </c>
      <c r="BI154" s="111">
        <f>IF(U154="nulová",N154,0)</f>
        <v>0</v>
      </c>
      <c r="BJ154" s="20" t="s">
        <v>87</v>
      </c>
      <c r="BK154" s="111">
        <f>ROUND(L154*K154,2)</f>
        <v>0</v>
      </c>
      <c r="BL154" s="20" t="s">
        <v>161</v>
      </c>
      <c r="BM154" s="20" t="s">
        <v>265</v>
      </c>
    </row>
    <row r="155" spans="2:65" s="1" customFormat="1" ht="48" customHeight="1">
      <c r="B155" s="36"/>
      <c r="C155" s="37"/>
      <c r="D155" s="37"/>
      <c r="E155" s="37"/>
      <c r="F155" s="270" t="s">
        <v>266</v>
      </c>
      <c r="G155" s="271"/>
      <c r="H155" s="271"/>
      <c r="I155" s="271"/>
      <c r="J155" s="37"/>
      <c r="K155" s="37"/>
      <c r="L155" s="37"/>
      <c r="M155" s="37"/>
      <c r="N155" s="37"/>
      <c r="O155" s="37"/>
      <c r="P155" s="37"/>
      <c r="Q155" s="37"/>
      <c r="R155" s="38"/>
      <c r="T155" s="144"/>
      <c r="U155" s="37"/>
      <c r="V155" s="37"/>
      <c r="W155" s="37"/>
      <c r="X155" s="37"/>
      <c r="Y155" s="37"/>
      <c r="Z155" s="37"/>
      <c r="AA155" s="79"/>
      <c r="AT155" s="20" t="s">
        <v>260</v>
      </c>
      <c r="AU155" s="20" t="s">
        <v>115</v>
      </c>
    </row>
    <row r="156" spans="2:65" s="1" customFormat="1" ht="89.25" customHeight="1">
      <c r="B156" s="36"/>
      <c r="C156" s="168" t="s">
        <v>267</v>
      </c>
      <c r="D156" s="168" t="s">
        <v>157</v>
      </c>
      <c r="E156" s="169" t="s">
        <v>268</v>
      </c>
      <c r="F156" s="262" t="s">
        <v>269</v>
      </c>
      <c r="G156" s="262"/>
      <c r="H156" s="262"/>
      <c r="I156" s="262"/>
      <c r="J156" s="170" t="s">
        <v>225</v>
      </c>
      <c r="K156" s="171">
        <v>1</v>
      </c>
      <c r="L156" s="263">
        <v>0</v>
      </c>
      <c r="M156" s="264"/>
      <c r="N156" s="265">
        <f>ROUND(L156*K156,2)</f>
        <v>0</v>
      </c>
      <c r="O156" s="265"/>
      <c r="P156" s="265"/>
      <c r="Q156" s="265"/>
      <c r="R156" s="38"/>
      <c r="T156" s="172" t="s">
        <v>22</v>
      </c>
      <c r="U156" s="45" t="s">
        <v>44</v>
      </c>
      <c r="V156" s="37"/>
      <c r="W156" s="173">
        <f>V156*K156</f>
        <v>0</v>
      </c>
      <c r="X156" s="173">
        <v>1.448</v>
      </c>
      <c r="Y156" s="173">
        <f>X156*K156</f>
        <v>1.448</v>
      </c>
      <c r="Z156" s="173">
        <v>0</v>
      </c>
      <c r="AA156" s="174">
        <f>Z156*K156</f>
        <v>0</v>
      </c>
      <c r="AR156" s="20" t="s">
        <v>161</v>
      </c>
      <c r="AT156" s="20" t="s">
        <v>157</v>
      </c>
      <c r="AU156" s="20" t="s">
        <v>115</v>
      </c>
      <c r="AY156" s="20" t="s">
        <v>156</v>
      </c>
      <c r="BE156" s="111">
        <f>IF(U156="základní",N156,0)</f>
        <v>0</v>
      </c>
      <c r="BF156" s="111">
        <f>IF(U156="snížená",N156,0)</f>
        <v>0</v>
      </c>
      <c r="BG156" s="111">
        <f>IF(U156="zákl. přenesená",N156,0)</f>
        <v>0</v>
      </c>
      <c r="BH156" s="111">
        <f>IF(U156="sníž. přenesená",N156,0)</f>
        <v>0</v>
      </c>
      <c r="BI156" s="111">
        <f>IF(U156="nulová",N156,0)</f>
        <v>0</v>
      </c>
      <c r="BJ156" s="20" t="s">
        <v>87</v>
      </c>
      <c r="BK156" s="111">
        <f>ROUND(L156*K156,2)</f>
        <v>0</v>
      </c>
      <c r="BL156" s="20" t="s">
        <v>161</v>
      </c>
      <c r="BM156" s="20" t="s">
        <v>270</v>
      </c>
    </row>
    <row r="157" spans="2:65" s="1" customFormat="1" ht="36" customHeight="1">
      <c r="B157" s="36"/>
      <c r="C157" s="37"/>
      <c r="D157" s="37"/>
      <c r="E157" s="37"/>
      <c r="F157" s="270" t="s">
        <v>271</v>
      </c>
      <c r="G157" s="271"/>
      <c r="H157" s="271"/>
      <c r="I157" s="271"/>
      <c r="J157" s="37"/>
      <c r="K157" s="37"/>
      <c r="L157" s="37"/>
      <c r="M157" s="37"/>
      <c r="N157" s="37"/>
      <c r="O157" s="37"/>
      <c r="P157" s="37"/>
      <c r="Q157" s="37"/>
      <c r="R157" s="38"/>
      <c r="T157" s="144"/>
      <c r="U157" s="37"/>
      <c r="V157" s="37"/>
      <c r="W157" s="37"/>
      <c r="X157" s="37"/>
      <c r="Y157" s="37"/>
      <c r="Z157" s="37"/>
      <c r="AA157" s="79"/>
      <c r="AT157" s="20" t="s">
        <v>260</v>
      </c>
      <c r="AU157" s="20" t="s">
        <v>115</v>
      </c>
    </row>
    <row r="158" spans="2:65" s="1" customFormat="1" ht="25.5" customHeight="1">
      <c r="B158" s="36"/>
      <c r="C158" s="168" t="s">
        <v>272</v>
      </c>
      <c r="D158" s="168" t="s">
        <v>157</v>
      </c>
      <c r="E158" s="169" t="s">
        <v>273</v>
      </c>
      <c r="F158" s="262" t="s">
        <v>274</v>
      </c>
      <c r="G158" s="262"/>
      <c r="H158" s="262"/>
      <c r="I158" s="262"/>
      <c r="J158" s="170" t="s">
        <v>225</v>
      </c>
      <c r="K158" s="171">
        <v>1</v>
      </c>
      <c r="L158" s="263">
        <v>0</v>
      </c>
      <c r="M158" s="264"/>
      <c r="N158" s="265">
        <f>ROUND(L158*K158,2)</f>
        <v>0</v>
      </c>
      <c r="O158" s="265"/>
      <c r="P158" s="265"/>
      <c r="Q158" s="265"/>
      <c r="R158" s="38"/>
      <c r="T158" s="172" t="s">
        <v>22</v>
      </c>
      <c r="U158" s="45" t="s">
        <v>44</v>
      </c>
      <c r="V158" s="37"/>
      <c r="W158" s="173">
        <f>V158*K158</f>
        <v>0</v>
      </c>
      <c r="X158" s="173">
        <v>8.0549999999999997E-2</v>
      </c>
      <c r="Y158" s="173">
        <f>X158*K158</f>
        <v>8.0549999999999997E-2</v>
      </c>
      <c r="Z158" s="173">
        <v>0</v>
      </c>
      <c r="AA158" s="174">
        <f>Z158*K158</f>
        <v>0</v>
      </c>
      <c r="AR158" s="20" t="s">
        <v>161</v>
      </c>
      <c r="AT158" s="20" t="s">
        <v>157</v>
      </c>
      <c r="AU158" s="20" t="s">
        <v>115</v>
      </c>
      <c r="AY158" s="20" t="s">
        <v>156</v>
      </c>
      <c r="BE158" s="111">
        <f>IF(U158="základní",N158,0)</f>
        <v>0</v>
      </c>
      <c r="BF158" s="111">
        <f>IF(U158="snížená",N158,0)</f>
        <v>0</v>
      </c>
      <c r="BG158" s="111">
        <f>IF(U158="zákl. přenesená",N158,0)</f>
        <v>0</v>
      </c>
      <c r="BH158" s="111">
        <f>IF(U158="sníž. přenesená",N158,0)</f>
        <v>0</v>
      </c>
      <c r="BI158" s="111">
        <f>IF(U158="nulová",N158,0)</f>
        <v>0</v>
      </c>
      <c r="BJ158" s="20" t="s">
        <v>87</v>
      </c>
      <c r="BK158" s="111">
        <f>ROUND(L158*K158,2)</f>
        <v>0</v>
      </c>
      <c r="BL158" s="20" t="s">
        <v>161</v>
      </c>
      <c r="BM158" s="20" t="s">
        <v>275</v>
      </c>
    </row>
    <row r="159" spans="2:65" s="1" customFormat="1" ht="16.5" customHeight="1">
      <c r="B159" s="36"/>
      <c r="C159" s="168" t="s">
        <v>276</v>
      </c>
      <c r="D159" s="168" t="s">
        <v>157</v>
      </c>
      <c r="E159" s="169" t="s">
        <v>277</v>
      </c>
      <c r="F159" s="262" t="s">
        <v>278</v>
      </c>
      <c r="G159" s="262"/>
      <c r="H159" s="262"/>
      <c r="I159" s="262"/>
      <c r="J159" s="170" t="s">
        <v>225</v>
      </c>
      <c r="K159" s="171">
        <v>2</v>
      </c>
      <c r="L159" s="263">
        <v>0</v>
      </c>
      <c r="M159" s="264"/>
      <c r="N159" s="265">
        <f>ROUND(L159*K159,2)</f>
        <v>0</v>
      </c>
      <c r="O159" s="265"/>
      <c r="P159" s="265"/>
      <c r="Q159" s="265"/>
      <c r="R159" s="38"/>
      <c r="T159" s="172" t="s">
        <v>22</v>
      </c>
      <c r="U159" s="45" t="s">
        <v>44</v>
      </c>
      <c r="V159" s="37"/>
      <c r="W159" s="173">
        <f>V159*K159</f>
        <v>0</v>
      </c>
      <c r="X159" s="173">
        <v>8.0549999999999997E-2</v>
      </c>
      <c r="Y159" s="173">
        <f>X159*K159</f>
        <v>0.16109999999999999</v>
      </c>
      <c r="Z159" s="173">
        <v>0</v>
      </c>
      <c r="AA159" s="174">
        <f>Z159*K159</f>
        <v>0</v>
      </c>
      <c r="AR159" s="20" t="s">
        <v>161</v>
      </c>
      <c r="AT159" s="20" t="s">
        <v>157</v>
      </c>
      <c r="AU159" s="20" t="s">
        <v>115</v>
      </c>
      <c r="AY159" s="20" t="s">
        <v>156</v>
      </c>
      <c r="BE159" s="111">
        <f>IF(U159="základní",N159,0)</f>
        <v>0</v>
      </c>
      <c r="BF159" s="111">
        <f>IF(U159="snížená",N159,0)</f>
        <v>0</v>
      </c>
      <c r="BG159" s="111">
        <f>IF(U159="zákl. přenesená",N159,0)</f>
        <v>0</v>
      </c>
      <c r="BH159" s="111">
        <f>IF(U159="sníž. přenesená",N159,0)</f>
        <v>0</v>
      </c>
      <c r="BI159" s="111">
        <f>IF(U159="nulová",N159,0)</f>
        <v>0</v>
      </c>
      <c r="BJ159" s="20" t="s">
        <v>87</v>
      </c>
      <c r="BK159" s="111">
        <f>ROUND(L159*K159,2)</f>
        <v>0</v>
      </c>
      <c r="BL159" s="20" t="s">
        <v>161</v>
      </c>
      <c r="BM159" s="20" t="s">
        <v>279</v>
      </c>
    </row>
    <row r="160" spans="2:65" s="1" customFormat="1" ht="25.5" customHeight="1">
      <c r="B160" s="36"/>
      <c r="C160" s="168" t="s">
        <v>280</v>
      </c>
      <c r="D160" s="168" t="s">
        <v>157</v>
      </c>
      <c r="E160" s="169" t="s">
        <v>281</v>
      </c>
      <c r="F160" s="262" t="s">
        <v>282</v>
      </c>
      <c r="G160" s="262"/>
      <c r="H160" s="262"/>
      <c r="I160" s="262"/>
      <c r="J160" s="170" t="s">
        <v>225</v>
      </c>
      <c r="K160" s="171">
        <v>1</v>
      </c>
      <c r="L160" s="263">
        <v>0</v>
      </c>
      <c r="M160" s="264"/>
      <c r="N160" s="265">
        <f>ROUND(L160*K160,2)</f>
        <v>0</v>
      </c>
      <c r="O160" s="265"/>
      <c r="P160" s="265"/>
      <c r="Q160" s="265"/>
      <c r="R160" s="38"/>
      <c r="T160" s="172" t="s">
        <v>22</v>
      </c>
      <c r="U160" s="45" t="s">
        <v>44</v>
      </c>
      <c r="V160" s="37"/>
      <c r="W160" s="173">
        <f>V160*K160</f>
        <v>0</v>
      </c>
      <c r="X160" s="173">
        <v>8.0549999999999997E-2</v>
      </c>
      <c r="Y160" s="173">
        <f>X160*K160</f>
        <v>8.0549999999999997E-2</v>
      </c>
      <c r="Z160" s="173">
        <v>0</v>
      </c>
      <c r="AA160" s="174">
        <f>Z160*K160</f>
        <v>0</v>
      </c>
      <c r="AR160" s="20" t="s">
        <v>161</v>
      </c>
      <c r="AT160" s="20" t="s">
        <v>157</v>
      </c>
      <c r="AU160" s="20" t="s">
        <v>115</v>
      </c>
      <c r="AY160" s="20" t="s">
        <v>156</v>
      </c>
      <c r="BE160" s="111">
        <f>IF(U160="základní",N160,0)</f>
        <v>0</v>
      </c>
      <c r="BF160" s="111">
        <f>IF(U160="snížená",N160,0)</f>
        <v>0</v>
      </c>
      <c r="BG160" s="111">
        <f>IF(U160="zákl. přenesená",N160,0)</f>
        <v>0</v>
      </c>
      <c r="BH160" s="111">
        <f>IF(U160="sníž. přenesená",N160,0)</f>
        <v>0</v>
      </c>
      <c r="BI160" s="111">
        <f>IF(U160="nulová",N160,0)</f>
        <v>0</v>
      </c>
      <c r="BJ160" s="20" t="s">
        <v>87</v>
      </c>
      <c r="BK160" s="111">
        <f>ROUND(L160*K160,2)</f>
        <v>0</v>
      </c>
      <c r="BL160" s="20" t="s">
        <v>161</v>
      </c>
      <c r="BM160" s="20" t="s">
        <v>283</v>
      </c>
    </row>
    <row r="161" spans="2:65" s="1" customFormat="1" ht="16.5" customHeight="1">
      <c r="B161" s="36"/>
      <c r="C161" s="168" t="s">
        <v>284</v>
      </c>
      <c r="D161" s="168" t="s">
        <v>157</v>
      </c>
      <c r="E161" s="169" t="s">
        <v>285</v>
      </c>
      <c r="F161" s="262" t="s">
        <v>286</v>
      </c>
      <c r="G161" s="262"/>
      <c r="H161" s="262"/>
      <c r="I161" s="262"/>
      <c r="J161" s="170" t="s">
        <v>225</v>
      </c>
      <c r="K161" s="171">
        <v>2</v>
      </c>
      <c r="L161" s="263">
        <v>0</v>
      </c>
      <c r="M161" s="264"/>
      <c r="N161" s="265">
        <f>ROUND(L161*K161,2)</f>
        <v>0</v>
      </c>
      <c r="O161" s="265"/>
      <c r="P161" s="265"/>
      <c r="Q161" s="265"/>
      <c r="R161" s="38"/>
      <c r="T161" s="172" t="s">
        <v>22</v>
      </c>
      <c r="U161" s="45" t="s">
        <v>44</v>
      </c>
      <c r="V161" s="37"/>
      <c r="W161" s="173">
        <f>V161*K161</f>
        <v>0</v>
      </c>
      <c r="X161" s="173">
        <v>8.0549999999999997E-2</v>
      </c>
      <c r="Y161" s="173">
        <f>X161*K161</f>
        <v>0.16109999999999999</v>
      </c>
      <c r="Z161" s="173">
        <v>0</v>
      </c>
      <c r="AA161" s="174">
        <f>Z161*K161</f>
        <v>0</v>
      </c>
      <c r="AR161" s="20" t="s">
        <v>161</v>
      </c>
      <c r="AT161" s="20" t="s">
        <v>157</v>
      </c>
      <c r="AU161" s="20" t="s">
        <v>115</v>
      </c>
      <c r="AY161" s="20" t="s">
        <v>156</v>
      </c>
      <c r="BE161" s="111">
        <f>IF(U161="základní",N161,0)</f>
        <v>0</v>
      </c>
      <c r="BF161" s="111">
        <f>IF(U161="snížená",N161,0)</f>
        <v>0</v>
      </c>
      <c r="BG161" s="111">
        <f>IF(U161="zákl. přenesená",N161,0)</f>
        <v>0</v>
      </c>
      <c r="BH161" s="111">
        <f>IF(U161="sníž. přenesená",N161,0)</f>
        <v>0</v>
      </c>
      <c r="BI161" s="111">
        <f>IF(U161="nulová",N161,0)</f>
        <v>0</v>
      </c>
      <c r="BJ161" s="20" t="s">
        <v>87</v>
      </c>
      <c r="BK161" s="111">
        <f>ROUND(L161*K161,2)</f>
        <v>0</v>
      </c>
      <c r="BL161" s="20" t="s">
        <v>161</v>
      </c>
      <c r="BM161" s="20" t="s">
        <v>287</v>
      </c>
    </row>
    <row r="162" spans="2:65" s="1" customFormat="1" ht="25.5" customHeight="1">
      <c r="B162" s="36"/>
      <c r="C162" s="168" t="s">
        <v>170</v>
      </c>
      <c r="D162" s="168" t="s">
        <v>157</v>
      </c>
      <c r="E162" s="169" t="s">
        <v>288</v>
      </c>
      <c r="F162" s="262" t="s">
        <v>289</v>
      </c>
      <c r="G162" s="262"/>
      <c r="H162" s="262"/>
      <c r="I162" s="262"/>
      <c r="J162" s="170" t="s">
        <v>225</v>
      </c>
      <c r="K162" s="171">
        <v>1</v>
      </c>
      <c r="L162" s="263">
        <v>0</v>
      </c>
      <c r="M162" s="264"/>
      <c r="N162" s="265">
        <f>ROUND(L162*K162,2)</f>
        <v>0</v>
      </c>
      <c r="O162" s="265"/>
      <c r="P162" s="265"/>
      <c r="Q162" s="265"/>
      <c r="R162" s="38"/>
      <c r="T162" s="172" t="s">
        <v>22</v>
      </c>
      <c r="U162" s="45" t="s">
        <v>44</v>
      </c>
      <c r="V162" s="37"/>
      <c r="W162" s="173">
        <f>V162*K162</f>
        <v>0</v>
      </c>
      <c r="X162" s="173">
        <v>8.0549999999999997E-2</v>
      </c>
      <c r="Y162" s="173">
        <f>X162*K162</f>
        <v>8.0549999999999997E-2</v>
      </c>
      <c r="Z162" s="173">
        <v>0</v>
      </c>
      <c r="AA162" s="174">
        <f>Z162*K162</f>
        <v>0</v>
      </c>
      <c r="AR162" s="20" t="s">
        <v>161</v>
      </c>
      <c r="AT162" s="20" t="s">
        <v>157</v>
      </c>
      <c r="AU162" s="20" t="s">
        <v>115</v>
      </c>
      <c r="AY162" s="20" t="s">
        <v>156</v>
      </c>
      <c r="BE162" s="111">
        <f>IF(U162="základní",N162,0)</f>
        <v>0</v>
      </c>
      <c r="BF162" s="111">
        <f>IF(U162="snížená",N162,0)</f>
        <v>0</v>
      </c>
      <c r="BG162" s="111">
        <f>IF(U162="zákl. přenesená",N162,0)</f>
        <v>0</v>
      </c>
      <c r="BH162" s="111">
        <f>IF(U162="sníž. přenesená",N162,0)</f>
        <v>0</v>
      </c>
      <c r="BI162" s="111">
        <f>IF(U162="nulová",N162,0)</f>
        <v>0</v>
      </c>
      <c r="BJ162" s="20" t="s">
        <v>87</v>
      </c>
      <c r="BK162" s="111">
        <f>ROUND(L162*K162,2)</f>
        <v>0</v>
      </c>
      <c r="BL162" s="20" t="s">
        <v>161</v>
      </c>
      <c r="BM162" s="20" t="s">
        <v>290</v>
      </c>
    </row>
    <row r="163" spans="2:65" s="1" customFormat="1" ht="84" customHeight="1">
      <c r="B163" s="36"/>
      <c r="C163" s="37"/>
      <c r="D163" s="37"/>
      <c r="E163" s="37"/>
      <c r="F163" s="270" t="s">
        <v>291</v>
      </c>
      <c r="G163" s="271"/>
      <c r="H163" s="271"/>
      <c r="I163" s="271"/>
      <c r="J163" s="37"/>
      <c r="K163" s="37"/>
      <c r="L163" s="37"/>
      <c r="M163" s="37"/>
      <c r="N163" s="37"/>
      <c r="O163" s="37"/>
      <c r="P163" s="37"/>
      <c r="Q163" s="37"/>
      <c r="R163" s="38"/>
      <c r="T163" s="144"/>
      <c r="U163" s="37"/>
      <c r="V163" s="37"/>
      <c r="W163" s="37"/>
      <c r="X163" s="37"/>
      <c r="Y163" s="37"/>
      <c r="Z163" s="37"/>
      <c r="AA163" s="79"/>
      <c r="AT163" s="20" t="s">
        <v>260</v>
      </c>
      <c r="AU163" s="20" t="s">
        <v>115</v>
      </c>
    </row>
    <row r="164" spans="2:65" s="1" customFormat="1" ht="16.5" customHeight="1">
      <c r="B164" s="36"/>
      <c r="C164" s="168" t="s">
        <v>292</v>
      </c>
      <c r="D164" s="168" t="s">
        <v>157</v>
      </c>
      <c r="E164" s="169" t="s">
        <v>293</v>
      </c>
      <c r="F164" s="262" t="s">
        <v>294</v>
      </c>
      <c r="G164" s="262"/>
      <c r="H164" s="262"/>
      <c r="I164" s="262"/>
      <c r="J164" s="170" t="s">
        <v>225</v>
      </c>
      <c r="K164" s="171">
        <v>1</v>
      </c>
      <c r="L164" s="263">
        <v>0</v>
      </c>
      <c r="M164" s="264"/>
      <c r="N164" s="265">
        <f>ROUND(L164*K164,2)</f>
        <v>0</v>
      </c>
      <c r="O164" s="265"/>
      <c r="P164" s="265"/>
      <c r="Q164" s="265"/>
      <c r="R164" s="38"/>
      <c r="T164" s="172" t="s">
        <v>22</v>
      </c>
      <c r="U164" s="45" t="s">
        <v>44</v>
      </c>
      <c r="V164" s="37"/>
      <c r="W164" s="173">
        <f>V164*K164</f>
        <v>0</v>
      </c>
      <c r="X164" s="173">
        <v>8.0549999999999997E-2</v>
      </c>
      <c r="Y164" s="173">
        <f>X164*K164</f>
        <v>8.0549999999999997E-2</v>
      </c>
      <c r="Z164" s="173">
        <v>0</v>
      </c>
      <c r="AA164" s="174">
        <f>Z164*K164</f>
        <v>0</v>
      </c>
      <c r="AR164" s="20" t="s">
        <v>161</v>
      </c>
      <c r="AT164" s="20" t="s">
        <v>157</v>
      </c>
      <c r="AU164" s="20" t="s">
        <v>115</v>
      </c>
      <c r="AY164" s="20" t="s">
        <v>156</v>
      </c>
      <c r="BE164" s="111">
        <f>IF(U164="základní",N164,0)</f>
        <v>0</v>
      </c>
      <c r="BF164" s="111">
        <f>IF(U164="snížená",N164,0)</f>
        <v>0</v>
      </c>
      <c r="BG164" s="111">
        <f>IF(U164="zákl. přenesená",N164,0)</f>
        <v>0</v>
      </c>
      <c r="BH164" s="111">
        <f>IF(U164="sníž. přenesená",N164,0)</f>
        <v>0</v>
      </c>
      <c r="BI164" s="111">
        <f>IF(U164="nulová",N164,0)</f>
        <v>0</v>
      </c>
      <c r="BJ164" s="20" t="s">
        <v>87</v>
      </c>
      <c r="BK164" s="111">
        <f>ROUND(L164*K164,2)</f>
        <v>0</v>
      </c>
      <c r="BL164" s="20" t="s">
        <v>161</v>
      </c>
      <c r="BM164" s="20" t="s">
        <v>295</v>
      </c>
    </row>
    <row r="165" spans="2:65" s="1" customFormat="1" ht="16.5" customHeight="1">
      <c r="B165" s="36"/>
      <c r="C165" s="37"/>
      <c r="D165" s="37"/>
      <c r="E165" s="37"/>
      <c r="F165" s="270" t="s">
        <v>296</v>
      </c>
      <c r="G165" s="271"/>
      <c r="H165" s="271"/>
      <c r="I165" s="271"/>
      <c r="J165" s="37"/>
      <c r="K165" s="37"/>
      <c r="L165" s="37"/>
      <c r="M165" s="37"/>
      <c r="N165" s="37"/>
      <c r="O165" s="37"/>
      <c r="P165" s="37"/>
      <c r="Q165" s="37"/>
      <c r="R165" s="38"/>
      <c r="T165" s="144"/>
      <c r="U165" s="37"/>
      <c r="V165" s="37"/>
      <c r="W165" s="37"/>
      <c r="X165" s="37"/>
      <c r="Y165" s="37"/>
      <c r="Z165" s="37"/>
      <c r="AA165" s="79"/>
      <c r="AT165" s="20" t="s">
        <v>260</v>
      </c>
      <c r="AU165" s="20" t="s">
        <v>115</v>
      </c>
    </row>
    <row r="166" spans="2:65" s="1" customFormat="1" ht="25.5" customHeight="1">
      <c r="B166" s="36"/>
      <c r="C166" s="168" t="s">
        <v>297</v>
      </c>
      <c r="D166" s="168" t="s">
        <v>157</v>
      </c>
      <c r="E166" s="169" t="s">
        <v>298</v>
      </c>
      <c r="F166" s="262" t="s">
        <v>299</v>
      </c>
      <c r="G166" s="262"/>
      <c r="H166" s="262"/>
      <c r="I166" s="262"/>
      <c r="J166" s="170" t="s">
        <v>225</v>
      </c>
      <c r="K166" s="171">
        <v>2</v>
      </c>
      <c r="L166" s="263">
        <v>0</v>
      </c>
      <c r="M166" s="264"/>
      <c r="N166" s="265">
        <f t="shared" ref="N166:N171" si="25">ROUND(L166*K166,2)</f>
        <v>0</v>
      </c>
      <c r="O166" s="265"/>
      <c r="P166" s="265"/>
      <c r="Q166" s="265"/>
      <c r="R166" s="38"/>
      <c r="T166" s="172" t="s">
        <v>22</v>
      </c>
      <c r="U166" s="45" t="s">
        <v>44</v>
      </c>
      <c r="V166" s="37"/>
      <c r="W166" s="173">
        <f t="shared" ref="W166:W171" si="26">V166*K166</f>
        <v>0</v>
      </c>
      <c r="X166" s="173">
        <v>8.0549999999999997E-2</v>
      </c>
      <c r="Y166" s="173">
        <f t="shared" ref="Y166:Y171" si="27">X166*K166</f>
        <v>0.16109999999999999</v>
      </c>
      <c r="Z166" s="173">
        <v>0</v>
      </c>
      <c r="AA166" s="174">
        <f t="shared" ref="AA166:AA171" si="28">Z166*K166</f>
        <v>0</v>
      </c>
      <c r="AR166" s="20" t="s">
        <v>161</v>
      </c>
      <c r="AT166" s="20" t="s">
        <v>157</v>
      </c>
      <c r="AU166" s="20" t="s">
        <v>115</v>
      </c>
      <c r="AY166" s="20" t="s">
        <v>156</v>
      </c>
      <c r="BE166" s="111">
        <f t="shared" ref="BE166:BE171" si="29">IF(U166="základní",N166,0)</f>
        <v>0</v>
      </c>
      <c r="BF166" s="111">
        <f t="shared" ref="BF166:BF171" si="30">IF(U166="snížená",N166,0)</f>
        <v>0</v>
      </c>
      <c r="BG166" s="111">
        <f t="shared" ref="BG166:BG171" si="31">IF(U166="zákl. přenesená",N166,0)</f>
        <v>0</v>
      </c>
      <c r="BH166" s="111">
        <f t="shared" ref="BH166:BH171" si="32">IF(U166="sníž. přenesená",N166,0)</f>
        <v>0</v>
      </c>
      <c r="BI166" s="111">
        <f t="shared" ref="BI166:BI171" si="33">IF(U166="nulová",N166,0)</f>
        <v>0</v>
      </c>
      <c r="BJ166" s="20" t="s">
        <v>87</v>
      </c>
      <c r="BK166" s="111">
        <f t="shared" ref="BK166:BK171" si="34">ROUND(L166*K166,2)</f>
        <v>0</v>
      </c>
      <c r="BL166" s="20" t="s">
        <v>161</v>
      </c>
      <c r="BM166" s="20" t="s">
        <v>300</v>
      </c>
    </row>
    <row r="167" spans="2:65" s="1" customFormat="1" ht="16.5" customHeight="1">
      <c r="B167" s="36"/>
      <c r="C167" s="168" t="s">
        <v>301</v>
      </c>
      <c r="D167" s="168" t="s">
        <v>157</v>
      </c>
      <c r="E167" s="169" t="s">
        <v>302</v>
      </c>
      <c r="F167" s="262" t="s">
        <v>303</v>
      </c>
      <c r="G167" s="262"/>
      <c r="H167" s="262"/>
      <c r="I167" s="262"/>
      <c r="J167" s="170" t="s">
        <v>225</v>
      </c>
      <c r="K167" s="171">
        <v>2</v>
      </c>
      <c r="L167" s="263">
        <v>0</v>
      </c>
      <c r="M167" s="264"/>
      <c r="N167" s="265">
        <f t="shared" si="25"/>
        <v>0</v>
      </c>
      <c r="O167" s="265"/>
      <c r="P167" s="265"/>
      <c r="Q167" s="265"/>
      <c r="R167" s="38"/>
      <c r="T167" s="172" t="s">
        <v>22</v>
      </c>
      <c r="U167" s="45" t="s">
        <v>44</v>
      </c>
      <c r="V167" s="37"/>
      <c r="W167" s="173">
        <f t="shared" si="26"/>
        <v>0</v>
      </c>
      <c r="X167" s="173">
        <v>8.0549999999999997E-2</v>
      </c>
      <c r="Y167" s="173">
        <f t="shared" si="27"/>
        <v>0.16109999999999999</v>
      </c>
      <c r="Z167" s="173">
        <v>0</v>
      </c>
      <c r="AA167" s="174">
        <f t="shared" si="28"/>
        <v>0</v>
      </c>
      <c r="AR167" s="20" t="s">
        <v>161</v>
      </c>
      <c r="AT167" s="20" t="s">
        <v>157</v>
      </c>
      <c r="AU167" s="20" t="s">
        <v>115</v>
      </c>
      <c r="AY167" s="20" t="s">
        <v>156</v>
      </c>
      <c r="BE167" s="111">
        <f t="shared" si="29"/>
        <v>0</v>
      </c>
      <c r="BF167" s="111">
        <f t="shared" si="30"/>
        <v>0</v>
      </c>
      <c r="BG167" s="111">
        <f t="shared" si="31"/>
        <v>0</v>
      </c>
      <c r="BH167" s="111">
        <f t="shared" si="32"/>
        <v>0</v>
      </c>
      <c r="BI167" s="111">
        <f t="shared" si="33"/>
        <v>0</v>
      </c>
      <c r="BJ167" s="20" t="s">
        <v>87</v>
      </c>
      <c r="BK167" s="111">
        <f t="shared" si="34"/>
        <v>0</v>
      </c>
      <c r="BL167" s="20" t="s">
        <v>161</v>
      </c>
      <c r="BM167" s="20" t="s">
        <v>304</v>
      </c>
    </row>
    <row r="168" spans="2:65" s="1" customFormat="1" ht="16.5" customHeight="1">
      <c r="B168" s="36"/>
      <c r="C168" s="168" t="s">
        <v>305</v>
      </c>
      <c r="D168" s="168" t="s">
        <v>157</v>
      </c>
      <c r="E168" s="169" t="s">
        <v>306</v>
      </c>
      <c r="F168" s="262" t="s">
        <v>307</v>
      </c>
      <c r="G168" s="262"/>
      <c r="H168" s="262"/>
      <c r="I168" s="262"/>
      <c r="J168" s="170" t="s">
        <v>225</v>
      </c>
      <c r="K168" s="171">
        <v>1</v>
      </c>
      <c r="L168" s="263">
        <v>0</v>
      </c>
      <c r="M168" s="264"/>
      <c r="N168" s="265">
        <f t="shared" si="25"/>
        <v>0</v>
      </c>
      <c r="O168" s="265"/>
      <c r="P168" s="265"/>
      <c r="Q168" s="265"/>
      <c r="R168" s="38"/>
      <c r="T168" s="172" t="s">
        <v>22</v>
      </c>
      <c r="U168" s="45" t="s">
        <v>44</v>
      </c>
      <c r="V168" s="37"/>
      <c r="W168" s="173">
        <f t="shared" si="26"/>
        <v>0</v>
      </c>
      <c r="X168" s="173">
        <v>8.0549999999999997E-2</v>
      </c>
      <c r="Y168" s="173">
        <f t="shared" si="27"/>
        <v>8.0549999999999997E-2</v>
      </c>
      <c r="Z168" s="173">
        <v>0</v>
      </c>
      <c r="AA168" s="174">
        <f t="shared" si="28"/>
        <v>0</v>
      </c>
      <c r="AR168" s="20" t="s">
        <v>161</v>
      </c>
      <c r="AT168" s="20" t="s">
        <v>157</v>
      </c>
      <c r="AU168" s="20" t="s">
        <v>115</v>
      </c>
      <c r="AY168" s="20" t="s">
        <v>156</v>
      </c>
      <c r="BE168" s="111">
        <f t="shared" si="29"/>
        <v>0</v>
      </c>
      <c r="BF168" s="111">
        <f t="shared" si="30"/>
        <v>0</v>
      </c>
      <c r="BG168" s="111">
        <f t="shared" si="31"/>
        <v>0</v>
      </c>
      <c r="BH168" s="111">
        <f t="shared" si="32"/>
        <v>0</v>
      </c>
      <c r="BI168" s="111">
        <f t="shared" si="33"/>
        <v>0</v>
      </c>
      <c r="BJ168" s="20" t="s">
        <v>87</v>
      </c>
      <c r="BK168" s="111">
        <f t="shared" si="34"/>
        <v>0</v>
      </c>
      <c r="BL168" s="20" t="s">
        <v>161</v>
      </c>
      <c r="BM168" s="20" t="s">
        <v>308</v>
      </c>
    </row>
    <row r="169" spans="2:65" s="1" customFormat="1" ht="25.5" customHeight="1">
      <c r="B169" s="36"/>
      <c r="C169" s="168" t="s">
        <v>309</v>
      </c>
      <c r="D169" s="168" t="s">
        <v>157</v>
      </c>
      <c r="E169" s="169" t="s">
        <v>310</v>
      </c>
      <c r="F169" s="262" t="s">
        <v>311</v>
      </c>
      <c r="G169" s="262"/>
      <c r="H169" s="262"/>
      <c r="I169" s="262"/>
      <c r="J169" s="170" t="s">
        <v>225</v>
      </c>
      <c r="K169" s="171">
        <v>3</v>
      </c>
      <c r="L169" s="263">
        <v>0</v>
      </c>
      <c r="M169" s="264"/>
      <c r="N169" s="265">
        <f t="shared" si="25"/>
        <v>0</v>
      </c>
      <c r="O169" s="265"/>
      <c r="P169" s="265"/>
      <c r="Q169" s="265"/>
      <c r="R169" s="38"/>
      <c r="T169" s="172" t="s">
        <v>22</v>
      </c>
      <c r="U169" s="45" t="s">
        <v>44</v>
      </c>
      <c r="V169" s="37"/>
      <c r="W169" s="173">
        <f t="shared" si="26"/>
        <v>0</v>
      </c>
      <c r="X169" s="173">
        <v>2.5999999999999998E-4</v>
      </c>
      <c r="Y169" s="173">
        <f t="shared" si="27"/>
        <v>7.7999999999999988E-4</v>
      </c>
      <c r="Z169" s="173">
        <v>7.4999999999999997E-2</v>
      </c>
      <c r="AA169" s="174">
        <f t="shared" si="28"/>
        <v>0.22499999999999998</v>
      </c>
      <c r="AR169" s="20" t="s">
        <v>161</v>
      </c>
      <c r="AT169" s="20" t="s">
        <v>157</v>
      </c>
      <c r="AU169" s="20" t="s">
        <v>115</v>
      </c>
      <c r="AY169" s="20" t="s">
        <v>156</v>
      </c>
      <c r="BE169" s="111">
        <f t="shared" si="29"/>
        <v>0</v>
      </c>
      <c r="BF169" s="111">
        <f t="shared" si="30"/>
        <v>0</v>
      </c>
      <c r="BG169" s="111">
        <f t="shared" si="31"/>
        <v>0</v>
      </c>
      <c r="BH169" s="111">
        <f t="shared" si="32"/>
        <v>0</v>
      </c>
      <c r="BI169" s="111">
        <f t="shared" si="33"/>
        <v>0</v>
      </c>
      <c r="BJ169" s="20" t="s">
        <v>87</v>
      </c>
      <c r="BK169" s="111">
        <f t="shared" si="34"/>
        <v>0</v>
      </c>
      <c r="BL169" s="20" t="s">
        <v>161</v>
      </c>
      <c r="BM169" s="20" t="s">
        <v>312</v>
      </c>
    </row>
    <row r="170" spans="2:65" s="1" customFormat="1" ht="25.5" customHeight="1">
      <c r="B170" s="36"/>
      <c r="C170" s="168" t="s">
        <v>313</v>
      </c>
      <c r="D170" s="168" t="s">
        <v>157</v>
      </c>
      <c r="E170" s="169" t="s">
        <v>314</v>
      </c>
      <c r="F170" s="262" t="s">
        <v>315</v>
      </c>
      <c r="G170" s="262"/>
      <c r="H170" s="262"/>
      <c r="I170" s="262"/>
      <c r="J170" s="170" t="s">
        <v>225</v>
      </c>
      <c r="K170" s="171">
        <v>3</v>
      </c>
      <c r="L170" s="263">
        <v>0</v>
      </c>
      <c r="M170" s="264"/>
      <c r="N170" s="265">
        <f t="shared" si="25"/>
        <v>0</v>
      </c>
      <c r="O170" s="265"/>
      <c r="P170" s="265"/>
      <c r="Q170" s="265"/>
      <c r="R170" s="38"/>
      <c r="T170" s="172" t="s">
        <v>22</v>
      </c>
      <c r="U170" s="45" t="s">
        <v>44</v>
      </c>
      <c r="V170" s="37"/>
      <c r="W170" s="173">
        <f t="shared" si="26"/>
        <v>0</v>
      </c>
      <c r="X170" s="173">
        <v>0</v>
      </c>
      <c r="Y170" s="173">
        <f t="shared" si="27"/>
        <v>0</v>
      </c>
      <c r="Z170" s="173">
        <v>0</v>
      </c>
      <c r="AA170" s="174">
        <f t="shared" si="28"/>
        <v>0</v>
      </c>
      <c r="AR170" s="20" t="s">
        <v>161</v>
      </c>
      <c r="AT170" s="20" t="s">
        <v>157</v>
      </c>
      <c r="AU170" s="20" t="s">
        <v>115</v>
      </c>
      <c r="AY170" s="20" t="s">
        <v>156</v>
      </c>
      <c r="BE170" s="111">
        <f t="shared" si="29"/>
        <v>0</v>
      </c>
      <c r="BF170" s="111">
        <f t="shared" si="30"/>
        <v>0</v>
      </c>
      <c r="BG170" s="111">
        <f t="shared" si="31"/>
        <v>0</v>
      </c>
      <c r="BH170" s="111">
        <f t="shared" si="32"/>
        <v>0</v>
      </c>
      <c r="BI170" s="111">
        <f t="shared" si="33"/>
        <v>0</v>
      </c>
      <c r="BJ170" s="20" t="s">
        <v>87</v>
      </c>
      <c r="BK170" s="111">
        <f t="shared" si="34"/>
        <v>0</v>
      </c>
      <c r="BL170" s="20" t="s">
        <v>161</v>
      </c>
      <c r="BM170" s="20" t="s">
        <v>316</v>
      </c>
    </row>
    <row r="171" spans="2:65" s="1" customFormat="1" ht="16.5" customHeight="1">
      <c r="B171" s="36"/>
      <c r="C171" s="175" t="s">
        <v>317</v>
      </c>
      <c r="D171" s="175" t="s">
        <v>167</v>
      </c>
      <c r="E171" s="176" t="s">
        <v>318</v>
      </c>
      <c r="F171" s="266" t="s">
        <v>319</v>
      </c>
      <c r="G171" s="266"/>
      <c r="H171" s="266"/>
      <c r="I171" s="266"/>
      <c r="J171" s="177" t="s">
        <v>257</v>
      </c>
      <c r="K171" s="178">
        <v>1</v>
      </c>
      <c r="L171" s="267">
        <v>0</v>
      </c>
      <c r="M171" s="268"/>
      <c r="N171" s="269">
        <f t="shared" si="25"/>
        <v>0</v>
      </c>
      <c r="O171" s="265"/>
      <c r="P171" s="265"/>
      <c r="Q171" s="265"/>
      <c r="R171" s="38"/>
      <c r="T171" s="172" t="s">
        <v>22</v>
      </c>
      <c r="U171" s="45" t="s">
        <v>44</v>
      </c>
      <c r="V171" s="37"/>
      <c r="W171" s="173">
        <f t="shared" si="26"/>
        <v>0</v>
      </c>
      <c r="X171" s="173">
        <v>0.03</v>
      </c>
      <c r="Y171" s="173">
        <f t="shared" si="27"/>
        <v>0.03</v>
      </c>
      <c r="Z171" s="173">
        <v>0</v>
      </c>
      <c r="AA171" s="174">
        <f t="shared" si="28"/>
        <v>0</v>
      </c>
      <c r="AR171" s="20" t="s">
        <v>170</v>
      </c>
      <c r="AT171" s="20" t="s">
        <v>167</v>
      </c>
      <c r="AU171" s="20" t="s">
        <v>115</v>
      </c>
      <c r="AY171" s="20" t="s">
        <v>156</v>
      </c>
      <c r="BE171" s="111">
        <f t="shared" si="29"/>
        <v>0</v>
      </c>
      <c r="BF171" s="111">
        <f t="shared" si="30"/>
        <v>0</v>
      </c>
      <c r="BG171" s="111">
        <f t="shared" si="31"/>
        <v>0</v>
      </c>
      <c r="BH171" s="111">
        <f t="shared" si="32"/>
        <v>0</v>
      </c>
      <c r="BI171" s="111">
        <f t="shared" si="33"/>
        <v>0</v>
      </c>
      <c r="BJ171" s="20" t="s">
        <v>87</v>
      </c>
      <c r="BK171" s="111">
        <f t="shared" si="34"/>
        <v>0</v>
      </c>
      <c r="BL171" s="20" t="s">
        <v>161</v>
      </c>
      <c r="BM171" s="20" t="s">
        <v>320</v>
      </c>
    </row>
    <row r="172" spans="2:65" s="1" customFormat="1" ht="144" customHeight="1">
      <c r="B172" s="36"/>
      <c r="C172" s="37"/>
      <c r="D172" s="37"/>
      <c r="E172" s="37"/>
      <c r="F172" s="270" t="s">
        <v>321</v>
      </c>
      <c r="G172" s="271"/>
      <c r="H172" s="271"/>
      <c r="I172" s="271"/>
      <c r="J172" s="37"/>
      <c r="K172" s="37"/>
      <c r="L172" s="37"/>
      <c r="M172" s="37"/>
      <c r="N172" s="37"/>
      <c r="O172" s="37"/>
      <c r="P172" s="37"/>
      <c r="Q172" s="37"/>
      <c r="R172" s="38"/>
      <c r="T172" s="144"/>
      <c r="U172" s="37"/>
      <c r="V172" s="37"/>
      <c r="W172" s="37"/>
      <c r="X172" s="37"/>
      <c r="Y172" s="37"/>
      <c r="Z172" s="37"/>
      <c r="AA172" s="79"/>
      <c r="AT172" s="20" t="s">
        <v>260</v>
      </c>
      <c r="AU172" s="20" t="s">
        <v>115</v>
      </c>
    </row>
    <row r="173" spans="2:65" s="1" customFormat="1" ht="16.5" customHeight="1">
      <c r="B173" s="36"/>
      <c r="C173" s="175" t="s">
        <v>322</v>
      </c>
      <c r="D173" s="175" t="s">
        <v>167</v>
      </c>
      <c r="E173" s="176" t="s">
        <v>323</v>
      </c>
      <c r="F173" s="266" t="s">
        <v>324</v>
      </c>
      <c r="G173" s="266"/>
      <c r="H173" s="266"/>
      <c r="I173" s="266"/>
      <c r="J173" s="177" t="s">
        <v>257</v>
      </c>
      <c r="K173" s="178">
        <v>1</v>
      </c>
      <c r="L173" s="267">
        <v>0</v>
      </c>
      <c r="M173" s="268"/>
      <c r="N173" s="269">
        <f>ROUND(L173*K173,2)</f>
        <v>0</v>
      </c>
      <c r="O173" s="265"/>
      <c r="P173" s="265"/>
      <c r="Q173" s="265"/>
      <c r="R173" s="38"/>
      <c r="T173" s="172" t="s">
        <v>22</v>
      </c>
      <c r="U173" s="45" t="s">
        <v>44</v>
      </c>
      <c r="V173" s="37"/>
      <c r="W173" s="173">
        <f>V173*K173</f>
        <v>0</v>
      </c>
      <c r="X173" s="173">
        <v>0.112</v>
      </c>
      <c r="Y173" s="173">
        <f>X173*K173</f>
        <v>0.112</v>
      </c>
      <c r="Z173" s="173">
        <v>0</v>
      </c>
      <c r="AA173" s="174">
        <f>Z173*K173</f>
        <v>0</v>
      </c>
      <c r="AR173" s="20" t="s">
        <v>170</v>
      </c>
      <c r="AT173" s="20" t="s">
        <v>167</v>
      </c>
      <c r="AU173" s="20" t="s">
        <v>115</v>
      </c>
      <c r="AY173" s="20" t="s">
        <v>156</v>
      </c>
      <c r="BE173" s="111">
        <f>IF(U173="základní",N173,0)</f>
        <v>0</v>
      </c>
      <c r="BF173" s="111">
        <f>IF(U173="snížená",N173,0)</f>
        <v>0</v>
      </c>
      <c r="BG173" s="111">
        <f>IF(U173="zákl. přenesená",N173,0)</f>
        <v>0</v>
      </c>
      <c r="BH173" s="111">
        <f>IF(U173="sníž. přenesená",N173,0)</f>
        <v>0</v>
      </c>
      <c r="BI173" s="111">
        <f>IF(U173="nulová",N173,0)</f>
        <v>0</v>
      </c>
      <c r="BJ173" s="20" t="s">
        <v>87</v>
      </c>
      <c r="BK173" s="111">
        <f>ROUND(L173*K173,2)</f>
        <v>0</v>
      </c>
      <c r="BL173" s="20" t="s">
        <v>161</v>
      </c>
      <c r="BM173" s="20" t="s">
        <v>325</v>
      </c>
    </row>
    <row r="174" spans="2:65" s="1" customFormat="1" ht="120" customHeight="1">
      <c r="B174" s="36"/>
      <c r="C174" s="37"/>
      <c r="D174" s="37"/>
      <c r="E174" s="37"/>
      <c r="F174" s="270" t="s">
        <v>326</v>
      </c>
      <c r="G174" s="271"/>
      <c r="H174" s="271"/>
      <c r="I174" s="271"/>
      <c r="J174" s="37"/>
      <c r="K174" s="37"/>
      <c r="L174" s="37"/>
      <c r="M174" s="37"/>
      <c r="N174" s="37"/>
      <c r="O174" s="37"/>
      <c r="P174" s="37"/>
      <c r="Q174" s="37"/>
      <c r="R174" s="38"/>
      <c r="T174" s="144"/>
      <c r="U174" s="37"/>
      <c r="V174" s="37"/>
      <c r="W174" s="37"/>
      <c r="X174" s="37"/>
      <c r="Y174" s="37"/>
      <c r="Z174" s="37"/>
      <c r="AA174" s="79"/>
      <c r="AT174" s="20" t="s">
        <v>260</v>
      </c>
      <c r="AU174" s="20" t="s">
        <v>115</v>
      </c>
    </row>
    <row r="175" spans="2:65" s="1" customFormat="1" ht="16.5" customHeight="1">
      <c r="B175" s="36"/>
      <c r="C175" s="168" t="s">
        <v>327</v>
      </c>
      <c r="D175" s="168" t="s">
        <v>157</v>
      </c>
      <c r="E175" s="169" t="s">
        <v>328</v>
      </c>
      <c r="F175" s="262" t="s">
        <v>329</v>
      </c>
      <c r="G175" s="262"/>
      <c r="H175" s="262"/>
      <c r="I175" s="262"/>
      <c r="J175" s="170" t="s">
        <v>257</v>
      </c>
      <c r="K175" s="171">
        <v>1</v>
      </c>
      <c r="L175" s="263">
        <v>0</v>
      </c>
      <c r="M175" s="264"/>
      <c r="N175" s="265">
        <f>ROUND(L175*K175,2)</f>
        <v>0</v>
      </c>
      <c r="O175" s="265"/>
      <c r="P175" s="265"/>
      <c r="Q175" s="265"/>
      <c r="R175" s="38"/>
      <c r="T175" s="172" t="s">
        <v>22</v>
      </c>
      <c r="U175" s="45" t="s">
        <v>44</v>
      </c>
      <c r="V175" s="37"/>
      <c r="W175" s="173">
        <f>V175*K175</f>
        <v>0</v>
      </c>
      <c r="X175" s="173">
        <v>8.8000000000000003E-4</v>
      </c>
      <c r="Y175" s="173">
        <f>X175*K175</f>
        <v>8.8000000000000003E-4</v>
      </c>
      <c r="Z175" s="173">
        <v>0</v>
      </c>
      <c r="AA175" s="174">
        <f>Z175*K175</f>
        <v>0</v>
      </c>
      <c r="AR175" s="20" t="s">
        <v>161</v>
      </c>
      <c r="AT175" s="20" t="s">
        <v>157</v>
      </c>
      <c r="AU175" s="20" t="s">
        <v>115</v>
      </c>
      <c r="AY175" s="20" t="s">
        <v>156</v>
      </c>
      <c r="BE175" s="111">
        <f>IF(U175="základní",N175,0)</f>
        <v>0</v>
      </c>
      <c r="BF175" s="111">
        <f>IF(U175="snížená",N175,0)</f>
        <v>0</v>
      </c>
      <c r="BG175" s="111">
        <f>IF(U175="zákl. přenesená",N175,0)</f>
        <v>0</v>
      </c>
      <c r="BH175" s="111">
        <f>IF(U175="sníž. přenesená",N175,0)</f>
        <v>0</v>
      </c>
      <c r="BI175" s="111">
        <f>IF(U175="nulová",N175,0)</f>
        <v>0</v>
      </c>
      <c r="BJ175" s="20" t="s">
        <v>87</v>
      </c>
      <c r="BK175" s="111">
        <f>ROUND(L175*K175,2)</f>
        <v>0</v>
      </c>
      <c r="BL175" s="20" t="s">
        <v>161</v>
      </c>
      <c r="BM175" s="20" t="s">
        <v>330</v>
      </c>
    </row>
    <row r="176" spans="2:65" s="1" customFormat="1" ht="16.5" customHeight="1">
      <c r="B176" s="36"/>
      <c r="C176" s="37"/>
      <c r="D176" s="37"/>
      <c r="E176" s="37"/>
      <c r="F176" s="270" t="s">
        <v>331</v>
      </c>
      <c r="G176" s="271"/>
      <c r="H176" s="271"/>
      <c r="I176" s="271"/>
      <c r="J176" s="37"/>
      <c r="K176" s="37"/>
      <c r="L176" s="37"/>
      <c r="M176" s="37"/>
      <c r="N176" s="37"/>
      <c r="O176" s="37"/>
      <c r="P176" s="37"/>
      <c r="Q176" s="37"/>
      <c r="R176" s="38"/>
      <c r="T176" s="144"/>
      <c r="U176" s="37"/>
      <c r="V176" s="37"/>
      <c r="W176" s="37"/>
      <c r="X176" s="37"/>
      <c r="Y176" s="37"/>
      <c r="Z176" s="37"/>
      <c r="AA176" s="79"/>
      <c r="AT176" s="20" t="s">
        <v>260</v>
      </c>
      <c r="AU176" s="20" t="s">
        <v>115</v>
      </c>
    </row>
    <row r="177" spans="2:65" s="9" customFormat="1" ht="29.85" customHeight="1">
      <c r="B177" s="157"/>
      <c r="C177" s="158"/>
      <c r="D177" s="167" t="s">
        <v>129</v>
      </c>
      <c r="E177" s="167"/>
      <c r="F177" s="167"/>
      <c r="G177" s="167"/>
      <c r="H177" s="167"/>
      <c r="I177" s="167"/>
      <c r="J177" s="167"/>
      <c r="K177" s="167"/>
      <c r="L177" s="167"/>
      <c r="M177" s="167"/>
      <c r="N177" s="281">
        <f>BK177</f>
        <v>0</v>
      </c>
      <c r="O177" s="282"/>
      <c r="P177" s="282"/>
      <c r="Q177" s="282"/>
      <c r="R177" s="160"/>
      <c r="T177" s="161"/>
      <c r="U177" s="158"/>
      <c r="V177" s="158"/>
      <c r="W177" s="162">
        <f>SUM(W178:W203)</f>
        <v>0</v>
      </c>
      <c r="X177" s="158"/>
      <c r="Y177" s="162">
        <f>SUM(Y178:Y203)</f>
        <v>0.43692999999999987</v>
      </c>
      <c r="Z177" s="158"/>
      <c r="AA177" s="163">
        <f>SUM(AA178:AA203)</f>
        <v>2.85026</v>
      </c>
      <c r="AR177" s="164" t="s">
        <v>115</v>
      </c>
      <c r="AT177" s="165" t="s">
        <v>78</v>
      </c>
      <c r="AU177" s="165" t="s">
        <v>87</v>
      </c>
      <c r="AY177" s="164" t="s">
        <v>156</v>
      </c>
      <c r="BK177" s="166">
        <f>SUM(BK178:BK203)</f>
        <v>0</v>
      </c>
    </row>
    <row r="178" spans="2:65" s="1" customFormat="1" ht="25.5" customHeight="1">
      <c r="B178" s="36"/>
      <c r="C178" s="168" t="s">
        <v>332</v>
      </c>
      <c r="D178" s="168" t="s">
        <v>157</v>
      </c>
      <c r="E178" s="169" t="s">
        <v>333</v>
      </c>
      <c r="F178" s="262" t="s">
        <v>334</v>
      </c>
      <c r="G178" s="262"/>
      <c r="H178" s="262"/>
      <c r="I178" s="262"/>
      <c r="J178" s="170" t="s">
        <v>160</v>
      </c>
      <c r="K178" s="171">
        <v>7</v>
      </c>
      <c r="L178" s="263">
        <v>0</v>
      </c>
      <c r="M178" s="264"/>
      <c r="N178" s="265">
        <f>ROUND(L178*K178,2)</f>
        <v>0</v>
      </c>
      <c r="O178" s="265"/>
      <c r="P178" s="265"/>
      <c r="Q178" s="265"/>
      <c r="R178" s="38"/>
      <c r="T178" s="172" t="s">
        <v>22</v>
      </c>
      <c r="U178" s="45" t="s">
        <v>44</v>
      </c>
      <c r="V178" s="37"/>
      <c r="W178" s="173">
        <f>V178*K178</f>
        <v>0</v>
      </c>
      <c r="X178" s="173">
        <v>0</v>
      </c>
      <c r="Y178" s="173">
        <f>X178*K178</f>
        <v>0</v>
      </c>
      <c r="Z178" s="173">
        <v>0.20748</v>
      </c>
      <c r="AA178" s="174">
        <f>Z178*K178</f>
        <v>1.4523600000000001</v>
      </c>
      <c r="AR178" s="20" t="s">
        <v>161</v>
      </c>
      <c r="AT178" s="20" t="s">
        <v>157</v>
      </c>
      <c r="AU178" s="20" t="s">
        <v>115</v>
      </c>
      <c r="AY178" s="20" t="s">
        <v>156</v>
      </c>
      <c r="BE178" s="111">
        <f>IF(U178="základní",N178,0)</f>
        <v>0</v>
      </c>
      <c r="BF178" s="111">
        <f>IF(U178="snížená",N178,0)</f>
        <v>0</v>
      </c>
      <c r="BG178" s="111">
        <f>IF(U178="zákl. přenesená",N178,0)</f>
        <v>0</v>
      </c>
      <c r="BH178" s="111">
        <f>IF(U178="sníž. přenesená",N178,0)</f>
        <v>0</v>
      </c>
      <c r="BI178" s="111">
        <f>IF(U178="nulová",N178,0)</f>
        <v>0</v>
      </c>
      <c r="BJ178" s="20" t="s">
        <v>87</v>
      </c>
      <c r="BK178" s="111">
        <f>ROUND(L178*K178,2)</f>
        <v>0</v>
      </c>
      <c r="BL178" s="20" t="s">
        <v>161</v>
      </c>
      <c r="BM178" s="20" t="s">
        <v>335</v>
      </c>
    </row>
    <row r="179" spans="2:65" s="1" customFormat="1" ht="25.5" customHeight="1">
      <c r="B179" s="36"/>
      <c r="C179" s="168" t="s">
        <v>336</v>
      </c>
      <c r="D179" s="168" t="s">
        <v>157</v>
      </c>
      <c r="E179" s="169" t="s">
        <v>337</v>
      </c>
      <c r="F179" s="262" t="s">
        <v>338</v>
      </c>
      <c r="G179" s="262"/>
      <c r="H179" s="262"/>
      <c r="I179" s="262"/>
      <c r="J179" s="170" t="s">
        <v>225</v>
      </c>
      <c r="K179" s="171">
        <v>1</v>
      </c>
      <c r="L179" s="263">
        <v>0</v>
      </c>
      <c r="M179" s="264"/>
      <c r="N179" s="265">
        <f>ROUND(L179*K179,2)</f>
        <v>0</v>
      </c>
      <c r="O179" s="265"/>
      <c r="P179" s="265"/>
      <c r="Q179" s="265"/>
      <c r="R179" s="38"/>
      <c r="T179" s="172" t="s">
        <v>22</v>
      </c>
      <c r="U179" s="45" t="s">
        <v>44</v>
      </c>
      <c r="V179" s="37"/>
      <c r="W179" s="173">
        <f>V179*K179</f>
        <v>0</v>
      </c>
      <c r="X179" s="173">
        <v>0</v>
      </c>
      <c r="Y179" s="173">
        <f>X179*K179</f>
        <v>0</v>
      </c>
      <c r="Z179" s="173">
        <v>0.20748</v>
      </c>
      <c r="AA179" s="174">
        <f>Z179*K179</f>
        <v>0.20748</v>
      </c>
      <c r="AR179" s="20" t="s">
        <v>161</v>
      </c>
      <c r="AT179" s="20" t="s">
        <v>157</v>
      </c>
      <c r="AU179" s="20" t="s">
        <v>115</v>
      </c>
      <c r="AY179" s="20" t="s">
        <v>156</v>
      </c>
      <c r="BE179" s="111">
        <f>IF(U179="základní",N179,0)</f>
        <v>0</v>
      </c>
      <c r="BF179" s="111">
        <f>IF(U179="snížená",N179,0)</f>
        <v>0</v>
      </c>
      <c r="BG179" s="111">
        <f>IF(U179="zákl. přenesená",N179,0)</f>
        <v>0</v>
      </c>
      <c r="BH179" s="111">
        <f>IF(U179="sníž. přenesená",N179,0)</f>
        <v>0</v>
      </c>
      <c r="BI179" s="111">
        <f>IF(U179="nulová",N179,0)</f>
        <v>0</v>
      </c>
      <c r="BJ179" s="20" t="s">
        <v>87</v>
      </c>
      <c r="BK179" s="111">
        <f>ROUND(L179*K179,2)</f>
        <v>0</v>
      </c>
      <c r="BL179" s="20" t="s">
        <v>161</v>
      </c>
      <c r="BM179" s="20" t="s">
        <v>339</v>
      </c>
    </row>
    <row r="180" spans="2:65" s="1" customFormat="1" ht="38.25" customHeight="1">
      <c r="B180" s="36"/>
      <c r="C180" s="168" t="s">
        <v>340</v>
      </c>
      <c r="D180" s="168" t="s">
        <v>157</v>
      </c>
      <c r="E180" s="169" t="s">
        <v>341</v>
      </c>
      <c r="F180" s="262" t="s">
        <v>342</v>
      </c>
      <c r="G180" s="262"/>
      <c r="H180" s="262"/>
      <c r="I180" s="262"/>
      <c r="J180" s="170" t="s">
        <v>225</v>
      </c>
      <c r="K180" s="171">
        <v>1</v>
      </c>
      <c r="L180" s="263">
        <v>0</v>
      </c>
      <c r="M180" s="264"/>
      <c r="N180" s="265">
        <f>ROUND(L180*K180,2)</f>
        <v>0</v>
      </c>
      <c r="O180" s="265"/>
      <c r="P180" s="265"/>
      <c r="Q180" s="265"/>
      <c r="R180" s="38"/>
      <c r="T180" s="172" t="s">
        <v>22</v>
      </c>
      <c r="U180" s="45" t="s">
        <v>44</v>
      </c>
      <c r="V180" s="37"/>
      <c r="W180" s="173">
        <f>V180*K180</f>
        <v>0</v>
      </c>
      <c r="X180" s="173">
        <v>3.6330000000000001E-2</v>
      </c>
      <c r="Y180" s="173">
        <f>X180*K180</f>
        <v>3.6330000000000001E-2</v>
      </c>
      <c r="Z180" s="173">
        <v>0</v>
      </c>
      <c r="AA180" s="174">
        <f>Z180*K180</f>
        <v>0</v>
      </c>
      <c r="AR180" s="20" t="s">
        <v>161</v>
      </c>
      <c r="AT180" s="20" t="s">
        <v>157</v>
      </c>
      <c r="AU180" s="20" t="s">
        <v>115</v>
      </c>
      <c r="AY180" s="20" t="s">
        <v>156</v>
      </c>
      <c r="BE180" s="111">
        <f>IF(U180="základní",N180,0)</f>
        <v>0</v>
      </c>
      <c r="BF180" s="111">
        <f>IF(U180="snížená",N180,0)</f>
        <v>0</v>
      </c>
      <c r="BG180" s="111">
        <f>IF(U180="zákl. přenesená",N180,0)</f>
        <v>0</v>
      </c>
      <c r="BH180" s="111">
        <f>IF(U180="sníž. přenesená",N180,0)</f>
        <v>0</v>
      </c>
      <c r="BI180" s="111">
        <f>IF(U180="nulová",N180,0)</f>
        <v>0</v>
      </c>
      <c r="BJ180" s="20" t="s">
        <v>87</v>
      </c>
      <c r="BK180" s="111">
        <f>ROUND(L180*K180,2)</f>
        <v>0</v>
      </c>
      <c r="BL180" s="20" t="s">
        <v>161</v>
      </c>
      <c r="BM180" s="20" t="s">
        <v>343</v>
      </c>
    </row>
    <row r="181" spans="2:65" s="1" customFormat="1" ht="25.5" customHeight="1">
      <c r="B181" s="36"/>
      <c r="C181" s="168" t="s">
        <v>344</v>
      </c>
      <c r="D181" s="168" t="s">
        <v>157</v>
      </c>
      <c r="E181" s="169" t="s">
        <v>345</v>
      </c>
      <c r="F181" s="262" t="s">
        <v>346</v>
      </c>
      <c r="G181" s="262"/>
      <c r="H181" s="262"/>
      <c r="I181" s="262"/>
      <c r="J181" s="170" t="s">
        <v>225</v>
      </c>
      <c r="K181" s="171">
        <v>1</v>
      </c>
      <c r="L181" s="263">
        <v>0</v>
      </c>
      <c r="M181" s="264"/>
      <c r="N181" s="265">
        <f>ROUND(L181*K181,2)</f>
        <v>0</v>
      </c>
      <c r="O181" s="265"/>
      <c r="P181" s="265"/>
      <c r="Q181" s="265"/>
      <c r="R181" s="38"/>
      <c r="T181" s="172" t="s">
        <v>22</v>
      </c>
      <c r="U181" s="45" t="s">
        <v>44</v>
      </c>
      <c r="V181" s="37"/>
      <c r="W181" s="173">
        <f>V181*K181</f>
        <v>0</v>
      </c>
      <c r="X181" s="173">
        <v>0.157</v>
      </c>
      <c r="Y181" s="173">
        <f>X181*K181</f>
        <v>0.157</v>
      </c>
      <c r="Z181" s="173">
        <v>0</v>
      </c>
      <c r="AA181" s="174">
        <f>Z181*K181</f>
        <v>0</v>
      </c>
      <c r="AR181" s="20" t="s">
        <v>161</v>
      </c>
      <c r="AT181" s="20" t="s">
        <v>157</v>
      </c>
      <c r="AU181" s="20" t="s">
        <v>115</v>
      </c>
      <c r="AY181" s="20" t="s">
        <v>156</v>
      </c>
      <c r="BE181" s="111">
        <f>IF(U181="základní",N181,0)</f>
        <v>0</v>
      </c>
      <c r="BF181" s="111">
        <f>IF(U181="snížená",N181,0)</f>
        <v>0</v>
      </c>
      <c r="BG181" s="111">
        <f>IF(U181="zákl. přenesená",N181,0)</f>
        <v>0</v>
      </c>
      <c r="BH181" s="111">
        <f>IF(U181="sníž. přenesená",N181,0)</f>
        <v>0</v>
      </c>
      <c r="BI181" s="111">
        <f>IF(U181="nulová",N181,0)</f>
        <v>0</v>
      </c>
      <c r="BJ181" s="20" t="s">
        <v>87</v>
      </c>
      <c r="BK181" s="111">
        <f>ROUND(L181*K181,2)</f>
        <v>0</v>
      </c>
      <c r="BL181" s="20" t="s">
        <v>161</v>
      </c>
      <c r="BM181" s="20" t="s">
        <v>347</v>
      </c>
    </row>
    <row r="182" spans="2:65" s="1" customFormat="1" ht="24" customHeight="1">
      <c r="B182" s="36"/>
      <c r="C182" s="37"/>
      <c r="D182" s="37"/>
      <c r="E182" s="37"/>
      <c r="F182" s="270" t="s">
        <v>348</v>
      </c>
      <c r="G182" s="271"/>
      <c r="H182" s="271"/>
      <c r="I182" s="271"/>
      <c r="J182" s="37"/>
      <c r="K182" s="37"/>
      <c r="L182" s="37"/>
      <c r="M182" s="37"/>
      <c r="N182" s="37"/>
      <c r="O182" s="37"/>
      <c r="P182" s="37"/>
      <c r="Q182" s="37"/>
      <c r="R182" s="38"/>
      <c r="T182" s="144"/>
      <c r="U182" s="37"/>
      <c r="V182" s="37"/>
      <c r="W182" s="37"/>
      <c r="X182" s="37"/>
      <c r="Y182" s="37"/>
      <c r="Z182" s="37"/>
      <c r="AA182" s="79"/>
      <c r="AT182" s="20" t="s">
        <v>260</v>
      </c>
      <c r="AU182" s="20" t="s">
        <v>115</v>
      </c>
    </row>
    <row r="183" spans="2:65" s="1" customFormat="1" ht="16.5" customHeight="1">
      <c r="B183" s="36"/>
      <c r="C183" s="168" t="s">
        <v>349</v>
      </c>
      <c r="D183" s="168" t="s">
        <v>157</v>
      </c>
      <c r="E183" s="169" t="s">
        <v>350</v>
      </c>
      <c r="F183" s="262" t="s">
        <v>351</v>
      </c>
      <c r="G183" s="262"/>
      <c r="H183" s="262"/>
      <c r="I183" s="262"/>
      <c r="J183" s="170" t="s">
        <v>257</v>
      </c>
      <c r="K183" s="171">
        <v>15</v>
      </c>
      <c r="L183" s="263">
        <v>0</v>
      </c>
      <c r="M183" s="264"/>
      <c r="N183" s="265">
        <f>ROUND(L183*K183,2)</f>
        <v>0</v>
      </c>
      <c r="O183" s="265"/>
      <c r="P183" s="265"/>
      <c r="Q183" s="265"/>
      <c r="R183" s="38"/>
      <c r="T183" s="172" t="s">
        <v>22</v>
      </c>
      <c r="U183" s="45" t="s">
        <v>44</v>
      </c>
      <c r="V183" s="37"/>
      <c r="W183" s="173">
        <f>V183*K183</f>
        <v>0</v>
      </c>
      <c r="X183" s="173">
        <v>1.1299999999999999E-3</v>
      </c>
      <c r="Y183" s="173">
        <f>X183*K183</f>
        <v>1.695E-2</v>
      </c>
      <c r="Z183" s="173">
        <v>0</v>
      </c>
      <c r="AA183" s="174">
        <f>Z183*K183</f>
        <v>0</v>
      </c>
      <c r="AR183" s="20" t="s">
        <v>161</v>
      </c>
      <c r="AT183" s="20" t="s">
        <v>157</v>
      </c>
      <c r="AU183" s="20" t="s">
        <v>115</v>
      </c>
      <c r="AY183" s="20" t="s">
        <v>156</v>
      </c>
      <c r="BE183" s="111">
        <f>IF(U183="základní",N183,0)</f>
        <v>0</v>
      </c>
      <c r="BF183" s="111">
        <f>IF(U183="snížená",N183,0)</f>
        <v>0</v>
      </c>
      <c r="BG183" s="111">
        <f>IF(U183="zákl. přenesená",N183,0)</f>
        <v>0</v>
      </c>
      <c r="BH183" s="111">
        <f>IF(U183="sníž. přenesená",N183,0)</f>
        <v>0</v>
      </c>
      <c r="BI183" s="111">
        <f>IF(U183="nulová",N183,0)</f>
        <v>0</v>
      </c>
      <c r="BJ183" s="20" t="s">
        <v>87</v>
      </c>
      <c r="BK183" s="111">
        <f>ROUND(L183*K183,2)</f>
        <v>0</v>
      </c>
      <c r="BL183" s="20" t="s">
        <v>161</v>
      </c>
      <c r="BM183" s="20" t="s">
        <v>352</v>
      </c>
    </row>
    <row r="184" spans="2:65" s="1" customFormat="1" ht="24" customHeight="1">
      <c r="B184" s="36"/>
      <c r="C184" s="37"/>
      <c r="D184" s="37"/>
      <c r="E184" s="37"/>
      <c r="F184" s="270" t="s">
        <v>353</v>
      </c>
      <c r="G184" s="271"/>
      <c r="H184" s="271"/>
      <c r="I184" s="271"/>
      <c r="J184" s="37"/>
      <c r="K184" s="37"/>
      <c r="L184" s="37"/>
      <c r="M184" s="37"/>
      <c r="N184" s="37"/>
      <c r="O184" s="37"/>
      <c r="P184" s="37"/>
      <c r="Q184" s="37"/>
      <c r="R184" s="38"/>
      <c r="T184" s="144"/>
      <c r="U184" s="37"/>
      <c r="V184" s="37"/>
      <c r="W184" s="37"/>
      <c r="X184" s="37"/>
      <c r="Y184" s="37"/>
      <c r="Z184" s="37"/>
      <c r="AA184" s="79"/>
      <c r="AT184" s="20" t="s">
        <v>260</v>
      </c>
      <c r="AU184" s="20" t="s">
        <v>115</v>
      </c>
    </row>
    <row r="185" spans="2:65" s="1" customFormat="1" ht="25.5" customHeight="1">
      <c r="B185" s="36"/>
      <c r="C185" s="168" t="s">
        <v>354</v>
      </c>
      <c r="D185" s="168" t="s">
        <v>157</v>
      </c>
      <c r="E185" s="169" t="s">
        <v>355</v>
      </c>
      <c r="F185" s="262" t="s">
        <v>356</v>
      </c>
      <c r="G185" s="262"/>
      <c r="H185" s="262"/>
      <c r="I185" s="262"/>
      <c r="J185" s="170" t="s">
        <v>225</v>
      </c>
      <c r="K185" s="171">
        <v>2</v>
      </c>
      <c r="L185" s="263">
        <v>0</v>
      </c>
      <c r="M185" s="264"/>
      <c r="N185" s="265">
        <f t="shared" ref="N185:N191" si="35">ROUND(L185*K185,2)</f>
        <v>0</v>
      </c>
      <c r="O185" s="265"/>
      <c r="P185" s="265"/>
      <c r="Q185" s="265"/>
      <c r="R185" s="38"/>
      <c r="T185" s="172" t="s">
        <v>22</v>
      </c>
      <c r="U185" s="45" t="s">
        <v>44</v>
      </c>
      <c r="V185" s="37"/>
      <c r="W185" s="173">
        <f t="shared" ref="W185:W191" si="36">V185*K185</f>
        <v>0</v>
      </c>
      <c r="X185" s="173">
        <v>0</v>
      </c>
      <c r="Y185" s="173">
        <f t="shared" ref="Y185:Y191" si="37">X185*K185</f>
        <v>0</v>
      </c>
      <c r="Z185" s="173">
        <v>0.51195999999999997</v>
      </c>
      <c r="AA185" s="174">
        <f t="shared" ref="AA185:AA191" si="38">Z185*K185</f>
        <v>1.0239199999999999</v>
      </c>
      <c r="AR185" s="20" t="s">
        <v>161</v>
      </c>
      <c r="AT185" s="20" t="s">
        <v>157</v>
      </c>
      <c r="AU185" s="20" t="s">
        <v>115</v>
      </c>
      <c r="AY185" s="20" t="s">
        <v>156</v>
      </c>
      <c r="BE185" s="111">
        <f t="shared" ref="BE185:BE191" si="39">IF(U185="základní",N185,0)</f>
        <v>0</v>
      </c>
      <c r="BF185" s="111">
        <f t="shared" ref="BF185:BF191" si="40">IF(U185="snížená",N185,0)</f>
        <v>0</v>
      </c>
      <c r="BG185" s="111">
        <f t="shared" ref="BG185:BG191" si="41">IF(U185="zákl. přenesená",N185,0)</f>
        <v>0</v>
      </c>
      <c r="BH185" s="111">
        <f t="shared" ref="BH185:BH191" si="42">IF(U185="sníž. přenesená",N185,0)</f>
        <v>0</v>
      </c>
      <c r="BI185" s="111">
        <f t="shared" ref="BI185:BI191" si="43">IF(U185="nulová",N185,0)</f>
        <v>0</v>
      </c>
      <c r="BJ185" s="20" t="s">
        <v>87</v>
      </c>
      <c r="BK185" s="111">
        <f t="shared" ref="BK185:BK191" si="44">ROUND(L185*K185,2)</f>
        <v>0</v>
      </c>
      <c r="BL185" s="20" t="s">
        <v>161</v>
      </c>
      <c r="BM185" s="20" t="s">
        <v>357</v>
      </c>
    </row>
    <row r="186" spans="2:65" s="1" customFormat="1" ht="25.5" customHeight="1">
      <c r="B186" s="36"/>
      <c r="C186" s="168" t="s">
        <v>358</v>
      </c>
      <c r="D186" s="168" t="s">
        <v>157</v>
      </c>
      <c r="E186" s="169" t="s">
        <v>359</v>
      </c>
      <c r="F186" s="262" t="s">
        <v>360</v>
      </c>
      <c r="G186" s="262"/>
      <c r="H186" s="262"/>
      <c r="I186" s="262"/>
      <c r="J186" s="170" t="s">
        <v>225</v>
      </c>
      <c r="K186" s="171">
        <v>2</v>
      </c>
      <c r="L186" s="263">
        <v>0</v>
      </c>
      <c r="M186" s="264"/>
      <c r="N186" s="265">
        <f t="shared" si="35"/>
        <v>0</v>
      </c>
      <c r="O186" s="265"/>
      <c r="P186" s="265"/>
      <c r="Q186" s="265"/>
      <c r="R186" s="38"/>
      <c r="T186" s="172" t="s">
        <v>22</v>
      </c>
      <c r="U186" s="45" t="s">
        <v>44</v>
      </c>
      <c r="V186" s="37"/>
      <c r="W186" s="173">
        <f t="shared" si="36"/>
        <v>0</v>
      </c>
      <c r="X186" s="173">
        <v>0</v>
      </c>
      <c r="Y186" s="173">
        <f t="shared" si="37"/>
        <v>0</v>
      </c>
      <c r="Z186" s="173">
        <v>0</v>
      </c>
      <c r="AA186" s="174">
        <f t="shared" si="38"/>
        <v>0</v>
      </c>
      <c r="AR186" s="20" t="s">
        <v>161</v>
      </c>
      <c r="AT186" s="20" t="s">
        <v>157</v>
      </c>
      <c r="AU186" s="20" t="s">
        <v>115</v>
      </c>
      <c r="AY186" s="20" t="s">
        <v>156</v>
      </c>
      <c r="BE186" s="111">
        <f t="shared" si="39"/>
        <v>0</v>
      </c>
      <c r="BF186" s="111">
        <f t="shared" si="40"/>
        <v>0</v>
      </c>
      <c r="BG186" s="111">
        <f t="shared" si="41"/>
        <v>0</v>
      </c>
      <c r="BH186" s="111">
        <f t="shared" si="42"/>
        <v>0</v>
      </c>
      <c r="BI186" s="111">
        <f t="shared" si="43"/>
        <v>0</v>
      </c>
      <c r="BJ186" s="20" t="s">
        <v>87</v>
      </c>
      <c r="BK186" s="111">
        <f t="shared" si="44"/>
        <v>0</v>
      </c>
      <c r="BL186" s="20" t="s">
        <v>161</v>
      </c>
      <c r="BM186" s="20" t="s">
        <v>361</v>
      </c>
    </row>
    <row r="187" spans="2:65" s="1" customFormat="1" ht="25.5" customHeight="1">
      <c r="B187" s="36"/>
      <c r="C187" s="168" t="s">
        <v>362</v>
      </c>
      <c r="D187" s="168" t="s">
        <v>157</v>
      </c>
      <c r="E187" s="169" t="s">
        <v>363</v>
      </c>
      <c r="F187" s="262" t="s">
        <v>364</v>
      </c>
      <c r="G187" s="262"/>
      <c r="H187" s="262"/>
      <c r="I187" s="262"/>
      <c r="J187" s="170" t="s">
        <v>257</v>
      </c>
      <c r="K187" s="171">
        <v>1</v>
      </c>
      <c r="L187" s="263">
        <v>0</v>
      </c>
      <c r="M187" s="264"/>
      <c r="N187" s="265">
        <f t="shared" si="35"/>
        <v>0</v>
      </c>
      <c r="O187" s="265"/>
      <c r="P187" s="265"/>
      <c r="Q187" s="265"/>
      <c r="R187" s="38"/>
      <c r="T187" s="172" t="s">
        <v>22</v>
      </c>
      <c r="U187" s="45" t="s">
        <v>44</v>
      </c>
      <c r="V187" s="37"/>
      <c r="W187" s="173">
        <f t="shared" si="36"/>
        <v>0</v>
      </c>
      <c r="X187" s="173">
        <v>1.023E-2</v>
      </c>
      <c r="Y187" s="173">
        <f t="shared" si="37"/>
        <v>1.023E-2</v>
      </c>
      <c r="Z187" s="173">
        <v>0</v>
      </c>
      <c r="AA187" s="174">
        <f t="shared" si="38"/>
        <v>0</v>
      </c>
      <c r="AR187" s="20" t="s">
        <v>161</v>
      </c>
      <c r="AT187" s="20" t="s">
        <v>157</v>
      </c>
      <c r="AU187" s="20" t="s">
        <v>115</v>
      </c>
      <c r="AY187" s="20" t="s">
        <v>156</v>
      </c>
      <c r="BE187" s="111">
        <f t="shared" si="39"/>
        <v>0</v>
      </c>
      <c r="BF187" s="111">
        <f t="shared" si="40"/>
        <v>0</v>
      </c>
      <c r="BG187" s="111">
        <f t="shared" si="41"/>
        <v>0</v>
      </c>
      <c r="BH187" s="111">
        <f t="shared" si="42"/>
        <v>0</v>
      </c>
      <c r="BI187" s="111">
        <f t="shared" si="43"/>
        <v>0</v>
      </c>
      <c r="BJ187" s="20" t="s">
        <v>87</v>
      </c>
      <c r="BK187" s="111">
        <f t="shared" si="44"/>
        <v>0</v>
      </c>
      <c r="BL187" s="20" t="s">
        <v>161</v>
      </c>
      <c r="BM187" s="20" t="s">
        <v>365</v>
      </c>
    </row>
    <row r="188" spans="2:65" s="1" customFormat="1" ht="38.25" customHeight="1">
      <c r="B188" s="36"/>
      <c r="C188" s="175" t="s">
        <v>366</v>
      </c>
      <c r="D188" s="175" t="s">
        <v>167</v>
      </c>
      <c r="E188" s="176" t="s">
        <v>367</v>
      </c>
      <c r="F188" s="266" t="s">
        <v>368</v>
      </c>
      <c r="G188" s="266"/>
      <c r="H188" s="266"/>
      <c r="I188" s="266"/>
      <c r="J188" s="177" t="s">
        <v>225</v>
      </c>
      <c r="K188" s="178">
        <v>1</v>
      </c>
      <c r="L188" s="267">
        <v>0</v>
      </c>
      <c r="M188" s="268"/>
      <c r="N188" s="269">
        <f t="shared" si="35"/>
        <v>0</v>
      </c>
      <c r="O188" s="265"/>
      <c r="P188" s="265"/>
      <c r="Q188" s="265"/>
      <c r="R188" s="38"/>
      <c r="T188" s="172" t="s">
        <v>22</v>
      </c>
      <c r="U188" s="45" t="s">
        <v>44</v>
      </c>
      <c r="V188" s="37"/>
      <c r="W188" s="173">
        <f t="shared" si="36"/>
        <v>0</v>
      </c>
      <c r="X188" s="173">
        <v>0.05</v>
      </c>
      <c r="Y188" s="173">
        <f t="shared" si="37"/>
        <v>0.05</v>
      </c>
      <c r="Z188" s="173">
        <v>0</v>
      </c>
      <c r="AA188" s="174">
        <f t="shared" si="38"/>
        <v>0</v>
      </c>
      <c r="AR188" s="20" t="s">
        <v>170</v>
      </c>
      <c r="AT188" s="20" t="s">
        <v>167</v>
      </c>
      <c r="AU188" s="20" t="s">
        <v>115</v>
      </c>
      <c r="AY188" s="20" t="s">
        <v>156</v>
      </c>
      <c r="BE188" s="111">
        <f t="shared" si="39"/>
        <v>0</v>
      </c>
      <c r="BF188" s="111">
        <f t="shared" si="40"/>
        <v>0</v>
      </c>
      <c r="BG188" s="111">
        <f t="shared" si="41"/>
        <v>0</v>
      </c>
      <c r="BH188" s="111">
        <f t="shared" si="42"/>
        <v>0</v>
      </c>
      <c r="BI188" s="111">
        <f t="shared" si="43"/>
        <v>0</v>
      </c>
      <c r="BJ188" s="20" t="s">
        <v>87</v>
      </c>
      <c r="BK188" s="111">
        <f t="shared" si="44"/>
        <v>0</v>
      </c>
      <c r="BL188" s="20" t="s">
        <v>161</v>
      </c>
      <c r="BM188" s="20" t="s">
        <v>369</v>
      </c>
    </row>
    <row r="189" spans="2:65" s="1" customFormat="1" ht="38.25" customHeight="1">
      <c r="B189" s="36"/>
      <c r="C189" s="168" t="s">
        <v>370</v>
      </c>
      <c r="D189" s="168" t="s">
        <v>157</v>
      </c>
      <c r="E189" s="169" t="s">
        <v>371</v>
      </c>
      <c r="F189" s="262" t="s">
        <v>372</v>
      </c>
      <c r="G189" s="262"/>
      <c r="H189" s="262"/>
      <c r="I189" s="262"/>
      <c r="J189" s="170" t="s">
        <v>257</v>
      </c>
      <c r="K189" s="171">
        <v>1</v>
      </c>
      <c r="L189" s="263">
        <v>0</v>
      </c>
      <c r="M189" s="264"/>
      <c r="N189" s="265">
        <f t="shared" si="35"/>
        <v>0</v>
      </c>
      <c r="O189" s="265"/>
      <c r="P189" s="265"/>
      <c r="Q189" s="265"/>
      <c r="R189" s="38"/>
      <c r="T189" s="172" t="s">
        <v>22</v>
      </c>
      <c r="U189" s="45" t="s">
        <v>44</v>
      </c>
      <c r="V189" s="37"/>
      <c r="W189" s="173">
        <f t="shared" si="36"/>
        <v>0</v>
      </c>
      <c r="X189" s="173">
        <v>6.5500000000000003E-3</v>
      </c>
      <c r="Y189" s="173">
        <f t="shared" si="37"/>
        <v>6.5500000000000003E-3</v>
      </c>
      <c r="Z189" s="173">
        <v>0</v>
      </c>
      <c r="AA189" s="174">
        <f t="shared" si="38"/>
        <v>0</v>
      </c>
      <c r="AR189" s="20" t="s">
        <v>161</v>
      </c>
      <c r="AT189" s="20" t="s">
        <v>157</v>
      </c>
      <c r="AU189" s="20" t="s">
        <v>115</v>
      </c>
      <c r="AY189" s="20" t="s">
        <v>156</v>
      </c>
      <c r="BE189" s="111">
        <f t="shared" si="39"/>
        <v>0</v>
      </c>
      <c r="BF189" s="111">
        <f t="shared" si="40"/>
        <v>0</v>
      </c>
      <c r="BG189" s="111">
        <f t="shared" si="41"/>
        <v>0</v>
      </c>
      <c r="BH189" s="111">
        <f t="shared" si="42"/>
        <v>0</v>
      </c>
      <c r="BI189" s="111">
        <f t="shared" si="43"/>
        <v>0</v>
      </c>
      <c r="BJ189" s="20" t="s">
        <v>87</v>
      </c>
      <c r="BK189" s="111">
        <f t="shared" si="44"/>
        <v>0</v>
      </c>
      <c r="BL189" s="20" t="s">
        <v>161</v>
      </c>
      <c r="BM189" s="20" t="s">
        <v>373</v>
      </c>
    </row>
    <row r="190" spans="2:65" s="1" customFormat="1" ht="38.25" customHeight="1">
      <c r="B190" s="36"/>
      <c r="C190" s="168" t="s">
        <v>374</v>
      </c>
      <c r="D190" s="168" t="s">
        <v>157</v>
      </c>
      <c r="E190" s="169" t="s">
        <v>375</v>
      </c>
      <c r="F190" s="262" t="s">
        <v>376</v>
      </c>
      <c r="G190" s="262"/>
      <c r="H190" s="262"/>
      <c r="I190" s="262"/>
      <c r="J190" s="170" t="s">
        <v>225</v>
      </c>
      <c r="K190" s="171">
        <v>1</v>
      </c>
      <c r="L190" s="263">
        <v>0</v>
      </c>
      <c r="M190" s="264"/>
      <c r="N190" s="265">
        <f t="shared" si="35"/>
        <v>0</v>
      </c>
      <c r="O190" s="265"/>
      <c r="P190" s="265"/>
      <c r="Q190" s="265"/>
      <c r="R190" s="38"/>
      <c r="T190" s="172" t="s">
        <v>22</v>
      </c>
      <c r="U190" s="45" t="s">
        <v>44</v>
      </c>
      <c r="V190" s="37"/>
      <c r="W190" s="173">
        <f t="shared" si="36"/>
        <v>0</v>
      </c>
      <c r="X190" s="173">
        <v>6.8000000000000005E-4</v>
      </c>
      <c r="Y190" s="173">
        <f t="shared" si="37"/>
        <v>6.8000000000000005E-4</v>
      </c>
      <c r="Z190" s="173">
        <v>0</v>
      </c>
      <c r="AA190" s="174">
        <f t="shared" si="38"/>
        <v>0</v>
      </c>
      <c r="AR190" s="20" t="s">
        <v>161</v>
      </c>
      <c r="AT190" s="20" t="s">
        <v>157</v>
      </c>
      <c r="AU190" s="20" t="s">
        <v>115</v>
      </c>
      <c r="AY190" s="20" t="s">
        <v>156</v>
      </c>
      <c r="BE190" s="111">
        <f t="shared" si="39"/>
        <v>0</v>
      </c>
      <c r="BF190" s="111">
        <f t="shared" si="40"/>
        <v>0</v>
      </c>
      <c r="BG190" s="111">
        <f t="shared" si="41"/>
        <v>0</v>
      </c>
      <c r="BH190" s="111">
        <f t="shared" si="42"/>
        <v>0</v>
      </c>
      <c r="BI190" s="111">
        <f t="shared" si="43"/>
        <v>0</v>
      </c>
      <c r="BJ190" s="20" t="s">
        <v>87</v>
      </c>
      <c r="BK190" s="111">
        <f t="shared" si="44"/>
        <v>0</v>
      </c>
      <c r="BL190" s="20" t="s">
        <v>161</v>
      </c>
      <c r="BM190" s="20" t="s">
        <v>377</v>
      </c>
    </row>
    <row r="191" spans="2:65" s="1" customFormat="1" ht="76.5" customHeight="1">
      <c r="B191" s="36"/>
      <c r="C191" s="168" t="s">
        <v>378</v>
      </c>
      <c r="D191" s="168" t="s">
        <v>157</v>
      </c>
      <c r="E191" s="169" t="s">
        <v>379</v>
      </c>
      <c r="F191" s="262" t="s">
        <v>380</v>
      </c>
      <c r="G191" s="262"/>
      <c r="H191" s="262"/>
      <c r="I191" s="262"/>
      <c r="J191" s="170" t="s">
        <v>257</v>
      </c>
      <c r="K191" s="171">
        <v>1</v>
      </c>
      <c r="L191" s="263">
        <v>0</v>
      </c>
      <c r="M191" s="264"/>
      <c r="N191" s="265">
        <f t="shared" si="35"/>
        <v>0</v>
      </c>
      <c r="O191" s="265"/>
      <c r="P191" s="265"/>
      <c r="Q191" s="265"/>
      <c r="R191" s="38"/>
      <c r="T191" s="172" t="s">
        <v>22</v>
      </c>
      <c r="U191" s="45" t="s">
        <v>44</v>
      </c>
      <c r="V191" s="37"/>
      <c r="W191" s="173">
        <f t="shared" si="36"/>
        <v>0</v>
      </c>
      <c r="X191" s="173">
        <v>4.4209999999999999E-2</v>
      </c>
      <c r="Y191" s="173">
        <f t="shared" si="37"/>
        <v>4.4209999999999999E-2</v>
      </c>
      <c r="Z191" s="173">
        <v>0</v>
      </c>
      <c r="AA191" s="174">
        <f t="shared" si="38"/>
        <v>0</v>
      </c>
      <c r="AR191" s="20" t="s">
        <v>161</v>
      </c>
      <c r="AT191" s="20" t="s">
        <v>157</v>
      </c>
      <c r="AU191" s="20" t="s">
        <v>115</v>
      </c>
      <c r="AY191" s="20" t="s">
        <v>156</v>
      </c>
      <c r="BE191" s="111">
        <f t="shared" si="39"/>
        <v>0</v>
      </c>
      <c r="BF191" s="111">
        <f t="shared" si="40"/>
        <v>0</v>
      </c>
      <c r="BG191" s="111">
        <f t="shared" si="41"/>
        <v>0</v>
      </c>
      <c r="BH191" s="111">
        <f t="shared" si="42"/>
        <v>0</v>
      </c>
      <c r="BI191" s="111">
        <f t="shared" si="43"/>
        <v>0</v>
      </c>
      <c r="BJ191" s="20" t="s">
        <v>87</v>
      </c>
      <c r="BK191" s="111">
        <f t="shared" si="44"/>
        <v>0</v>
      </c>
      <c r="BL191" s="20" t="s">
        <v>161</v>
      </c>
      <c r="BM191" s="20" t="s">
        <v>381</v>
      </c>
    </row>
    <row r="192" spans="2:65" s="1" customFormat="1" ht="204" customHeight="1">
      <c r="B192" s="36"/>
      <c r="C192" s="37"/>
      <c r="D192" s="37"/>
      <c r="E192" s="37"/>
      <c r="F192" s="270" t="s">
        <v>382</v>
      </c>
      <c r="G192" s="271"/>
      <c r="H192" s="271"/>
      <c r="I192" s="271"/>
      <c r="J192" s="37"/>
      <c r="K192" s="37"/>
      <c r="L192" s="37"/>
      <c r="M192" s="37"/>
      <c r="N192" s="37"/>
      <c r="O192" s="37"/>
      <c r="P192" s="37"/>
      <c r="Q192" s="37"/>
      <c r="R192" s="38"/>
      <c r="T192" s="144"/>
      <c r="U192" s="37"/>
      <c r="V192" s="37"/>
      <c r="W192" s="37"/>
      <c r="X192" s="37"/>
      <c r="Y192" s="37"/>
      <c r="Z192" s="37"/>
      <c r="AA192" s="79"/>
      <c r="AT192" s="20" t="s">
        <v>260</v>
      </c>
      <c r="AU192" s="20" t="s">
        <v>115</v>
      </c>
    </row>
    <row r="193" spans="2:65" s="1" customFormat="1" ht="25.5" customHeight="1">
      <c r="B193" s="36"/>
      <c r="C193" s="168" t="s">
        <v>383</v>
      </c>
      <c r="D193" s="168" t="s">
        <v>157</v>
      </c>
      <c r="E193" s="169" t="s">
        <v>384</v>
      </c>
      <c r="F193" s="262" t="s">
        <v>385</v>
      </c>
      <c r="G193" s="262"/>
      <c r="H193" s="262"/>
      <c r="I193" s="262"/>
      <c r="J193" s="170" t="s">
        <v>225</v>
      </c>
      <c r="K193" s="171">
        <v>1</v>
      </c>
      <c r="L193" s="263">
        <v>0</v>
      </c>
      <c r="M193" s="264"/>
      <c r="N193" s="265">
        <f t="shared" ref="N193:N200" si="45">ROUND(L193*K193,2)</f>
        <v>0</v>
      </c>
      <c r="O193" s="265"/>
      <c r="P193" s="265"/>
      <c r="Q193" s="265"/>
      <c r="R193" s="38"/>
      <c r="T193" s="172" t="s">
        <v>22</v>
      </c>
      <c r="U193" s="45" t="s">
        <v>44</v>
      </c>
      <c r="V193" s="37"/>
      <c r="W193" s="173">
        <f t="shared" ref="W193:W200" si="46">V193*K193</f>
        <v>0</v>
      </c>
      <c r="X193" s="173">
        <v>6.9999999999999994E-5</v>
      </c>
      <c r="Y193" s="173">
        <f t="shared" ref="Y193:Y200" si="47">X193*K193</f>
        <v>6.9999999999999994E-5</v>
      </c>
      <c r="Z193" s="173">
        <v>4.4999999999999997E-3</v>
      </c>
      <c r="AA193" s="174">
        <f t="shared" ref="AA193:AA200" si="48">Z193*K193</f>
        <v>4.4999999999999997E-3</v>
      </c>
      <c r="AR193" s="20" t="s">
        <v>161</v>
      </c>
      <c r="AT193" s="20" t="s">
        <v>157</v>
      </c>
      <c r="AU193" s="20" t="s">
        <v>115</v>
      </c>
      <c r="AY193" s="20" t="s">
        <v>156</v>
      </c>
      <c r="BE193" s="111">
        <f t="shared" ref="BE193:BE200" si="49">IF(U193="základní",N193,0)</f>
        <v>0</v>
      </c>
      <c r="BF193" s="111">
        <f t="shared" ref="BF193:BF200" si="50">IF(U193="snížená",N193,0)</f>
        <v>0</v>
      </c>
      <c r="BG193" s="111">
        <f t="shared" ref="BG193:BG200" si="51">IF(U193="zákl. přenesená",N193,0)</f>
        <v>0</v>
      </c>
      <c r="BH193" s="111">
        <f t="shared" ref="BH193:BH200" si="52">IF(U193="sníž. přenesená",N193,0)</f>
        <v>0</v>
      </c>
      <c r="BI193" s="111">
        <f t="shared" ref="BI193:BI200" si="53">IF(U193="nulová",N193,0)</f>
        <v>0</v>
      </c>
      <c r="BJ193" s="20" t="s">
        <v>87</v>
      </c>
      <c r="BK193" s="111">
        <f t="shared" ref="BK193:BK200" si="54">ROUND(L193*K193,2)</f>
        <v>0</v>
      </c>
      <c r="BL193" s="20" t="s">
        <v>161</v>
      </c>
      <c r="BM193" s="20" t="s">
        <v>386</v>
      </c>
    </row>
    <row r="194" spans="2:65" s="1" customFormat="1" ht="25.5" customHeight="1">
      <c r="B194" s="36"/>
      <c r="C194" s="168" t="s">
        <v>387</v>
      </c>
      <c r="D194" s="168" t="s">
        <v>157</v>
      </c>
      <c r="E194" s="169" t="s">
        <v>388</v>
      </c>
      <c r="F194" s="262" t="s">
        <v>389</v>
      </c>
      <c r="G194" s="262"/>
      <c r="H194" s="262"/>
      <c r="I194" s="262"/>
      <c r="J194" s="170" t="s">
        <v>225</v>
      </c>
      <c r="K194" s="171">
        <v>2</v>
      </c>
      <c r="L194" s="263">
        <v>0</v>
      </c>
      <c r="M194" s="264"/>
      <c r="N194" s="265">
        <f t="shared" si="45"/>
        <v>0</v>
      </c>
      <c r="O194" s="265"/>
      <c r="P194" s="265"/>
      <c r="Q194" s="265"/>
      <c r="R194" s="38"/>
      <c r="T194" s="172" t="s">
        <v>22</v>
      </c>
      <c r="U194" s="45" t="s">
        <v>44</v>
      </c>
      <c r="V194" s="37"/>
      <c r="W194" s="173">
        <f t="shared" si="46"/>
        <v>0</v>
      </c>
      <c r="X194" s="173">
        <v>6.9999999999999994E-5</v>
      </c>
      <c r="Y194" s="173">
        <f t="shared" si="47"/>
        <v>1.3999999999999999E-4</v>
      </c>
      <c r="Z194" s="173">
        <v>2.1000000000000001E-2</v>
      </c>
      <c r="AA194" s="174">
        <f t="shared" si="48"/>
        <v>4.2000000000000003E-2</v>
      </c>
      <c r="AR194" s="20" t="s">
        <v>161</v>
      </c>
      <c r="AT194" s="20" t="s">
        <v>157</v>
      </c>
      <c r="AU194" s="20" t="s">
        <v>115</v>
      </c>
      <c r="AY194" s="20" t="s">
        <v>156</v>
      </c>
      <c r="BE194" s="111">
        <f t="shared" si="49"/>
        <v>0</v>
      </c>
      <c r="BF194" s="111">
        <f t="shared" si="50"/>
        <v>0</v>
      </c>
      <c r="BG194" s="111">
        <f t="shared" si="51"/>
        <v>0</v>
      </c>
      <c r="BH194" s="111">
        <f t="shared" si="52"/>
        <v>0</v>
      </c>
      <c r="BI194" s="111">
        <f t="shared" si="53"/>
        <v>0</v>
      </c>
      <c r="BJ194" s="20" t="s">
        <v>87</v>
      </c>
      <c r="BK194" s="111">
        <f t="shared" si="54"/>
        <v>0</v>
      </c>
      <c r="BL194" s="20" t="s">
        <v>161</v>
      </c>
      <c r="BM194" s="20" t="s">
        <v>390</v>
      </c>
    </row>
    <row r="195" spans="2:65" s="1" customFormat="1" ht="25.5" customHeight="1">
      <c r="B195" s="36"/>
      <c r="C195" s="168" t="s">
        <v>391</v>
      </c>
      <c r="D195" s="168" t="s">
        <v>157</v>
      </c>
      <c r="E195" s="169" t="s">
        <v>392</v>
      </c>
      <c r="F195" s="262" t="s">
        <v>393</v>
      </c>
      <c r="G195" s="262"/>
      <c r="H195" s="262"/>
      <c r="I195" s="262"/>
      <c r="J195" s="170" t="s">
        <v>225</v>
      </c>
      <c r="K195" s="171">
        <v>5</v>
      </c>
      <c r="L195" s="263">
        <v>0</v>
      </c>
      <c r="M195" s="264"/>
      <c r="N195" s="265">
        <f t="shared" si="45"/>
        <v>0</v>
      </c>
      <c r="O195" s="265"/>
      <c r="P195" s="265"/>
      <c r="Q195" s="265"/>
      <c r="R195" s="38"/>
      <c r="T195" s="172" t="s">
        <v>22</v>
      </c>
      <c r="U195" s="45" t="s">
        <v>44</v>
      </c>
      <c r="V195" s="37"/>
      <c r="W195" s="173">
        <f t="shared" si="46"/>
        <v>0</v>
      </c>
      <c r="X195" s="173">
        <v>6.9999999999999994E-5</v>
      </c>
      <c r="Y195" s="173">
        <f t="shared" si="47"/>
        <v>3.4999999999999994E-4</v>
      </c>
      <c r="Z195" s="173">
        <v>2.4E-2</v>
      </c>
      <c r="AA195" s="174">
        <f t="shared" si="48"/>
        <v>0.12</v>
      </c>
      <c r="AR195" s="20" t="s">
        <v>161</v>
      </c>
      <c r="AT195" s="20" t="s">
        <v>157</v>
      </c>
      <c r="AU195" s="20" t="s">
        <v>115</v>
      </c>
      <c r="AY195" s="20" t="s">
        <v>156</v>
      </c>
      <c r="BE195" s="111">
        <f t="shared" si="49"/>
        <v>0</v>
      </c>
      <c r="BF195" s="111">
        <f t="shared" si="50"/>
        <v>0</v>
      </c>
      <c r="BG195" s="111">
        <f t="shared" si="51"/>
        <v>0</v>
      </c>
      <c r="BH195" s="111">
        <f t="shared" si="52"/>
        <v>0</v>
      </c>
      <c r="BI195" s="111">
        <f t="shared" si="53"/>
        <v>0</v>
      </c>
      <c r="BJ195" s="20" t="s">
        <v>87</v>
      </c>
      <c r="BK195" s="111">
        <f t="shared" si="54"/>
        <v>0</v>
      </c>
      <c r="BL195" s="20" t="s">
        <v>161</v>
      </c>
      <c r="BM195" s="20" t="s">
        <v>394</v>
      </c>
    </row>
    <row r="196" spans="2:65" s="1" customFormat="1" ht="38.25" customHeight="1">
      <c r="B196" s="36"/>
      <c r="C196" s="168" t="s">
        <v>395</v>
      </c>
      <c r="D196" s="168" t="s">
        <v>157</v>
      </c>
      <c r="E196" s="169" t="s">
        <v>396</v>
      </c>
      <c r="F196" s="262" t="s">
        <v>397</v>
      </c>
      <c r="G196" s="262"/>
      <c r="H196" s="262"/>
      <c r="I196" s="262"/>
      <c r="J196" s="170" t="s">
        <v>257</v>
      </c>
      <c r="K196" s="171">
        <v>1</v>
      </c>
      <c r="L196" s="263">
        <v>0</v>
      </c>
      <c r="M196" s="264"/>
      <c r="N196" s="265">
        <f t="shared" si="45"/>
        <v>0</v>
      </c>
      <c r="O196" s="265"/>
      <c r="P196" s="265"/>
      <c r="Q196" s="265"/>
      <c r="R196" s="38"/>
      <c r="T196" s="172" t="s">
        <v>22</v>
      </c>
      <c r="U196" s="45" t="s">
        <v>44</v>
      </c>
      <c r="V196" s="37"/>
      <c r="W196" s="173">
        <f t="shared" si="46"/>
        <v>0</v>
      </c>
      <c r="X196" s="173">
        <v>8.6899999999999998E-3</v>
      </c>
      <c r="Y196" s="173">
        <f t="shared" si="47"/>
        <v>8.6899999999999998E-3</v>
      </c>
      <c r="Z196" s="173">
        <v>0</v>
      </c>
      <c r="AA196" s="174">
        <f t="shared" si="48"/>
        <v>0</v>
      </c>
      <c r="AR196" s="20" t="s">
        <v>161</v>
      </c>
      <c r="AT196" s="20" t="s">
        <v>157</v>
      </c>
      <c r="AU196" s="20" t="s">
        <v>115</v>
      </c>
      <c r="AY196" s="20" t="s">
        <v>156</v>
      </c>
      <c r="BE196" s="111">
        <f t="shared" si="49"/>
        <v>0</v>
      </c>
      <c r="BF196" s="111">
        <f t="shared" si="50"/>
        <v>0</v>
      </c>
      <c r="BG196" s="111">
        <f t="shared" si="51"/>
        <v>0</v>
      </c>
      <c r="BH196" s="111">
        <f t="shared" si="52"/>
        <v>0</v>
      </c>
      <c r="BI196" s="111">
        <f t="shared" si="53"/>
        <v>0</v>
      </c>
      <c r="BJ196" s="20" t="s">
        <v>87</v>
      </c>
      <c r="BK196" s="111">
        <f t="shared" si="54"/>
        <v>0</v>
      </c>
      <c r="BL196" s="20" t="s">
        <v>161</v>
      </c>
      <c r="BM196" s="20" t="s">
        <v>398</v>
      </c>
    </row>
    <row r="197" spans="2:65" s="1" customFormat="1" ht="38.25" customHeight="1">
      <c r="B197" s="36"/>
      <c r="C197" s="168" t="s">
        <v>399</v>
      </c>
      <c r="D197" s="168" t="s">
        <v>157</v>
      </c>
      <c r="E197" s="169" t="s">
        <v>400</v>
      </c>
      <c r="F197" s="262" t="s">
        <v>401</v>
      </c>
      <c r="G197" s="262"/>
      <c r="H197" s="262"/>
      <c r="I197" s="262"/>
      <c r="J197" s="170" t="s">
        <v>257</v>
      </c>
      <c r="K197" s="171">
        <v>1</v>
      </c>
      <c r="L197" s="263">
        <v>0</v>
      </c>
      <c r="M197" s="264"/>
      <c r="N197" s="265">
        <f t="shared" si="45"/>
        <v>0</v>
      </c>
      <c r="O197" s="265"/>
      <c r="P197" s="265"/>
      <c r="Q197" s="265"/>
      <c r="R197" s="38"/>
      <c r="T197" s="172" t="s">
        <v>22</v>
      </c>
      <c r="U197" s="45" t="s">
        <v>44</v>
      </c>
      <c r="V197" s="37"/>
      <c r="W197" s="173">
        <f t="shared" si="46"/>
        <v>0</v>
      </c>
      <c r="X197" s="173">
        <v>6.5900000000000004E-3</v>
      </c>
      <c r="Y197" s="173">
        <f t="shared" si="47"/>
        <v>6.5900000000000004E-3</v>
      </c>
      <c r="Z197" s="173">
        <v>0</v>
      </c>
      <c r="AA197" s="174">
        <f t="shared" si="48"/>
        <v>0</v>
      </c>
      <c r="AR197" s="20" t="s">
        <v>161</v>
      </c>
      <c r="AT197" s="20" t="s">
        <v>157</v>
      </c>
      <c r="AU197" s="20" t="s">
        <v>115</v>
      </c>
      <c r="AY197" s="20" t="s">
        <v>156</v>
      </c>
      <c r="BE197" s="111">
        <f t="shared" si="49"/>
        <v>0</v>
      </c>
      <c r="BF197" s="111">
        <f t="shared" si="50"/>
        <v>0</v>
      </c>
      <c r="BG197" s="111">
        <f t="shared" si="51"/>
        <v>0</v>
      </c>
      <c r="BH197" s="111">
        <f t="shared" si="52"/>
        <v>0</v>
      </c>
      <c r="BI197" s="111">
        <f t="shared" si="53"/>
        <v>0</v>
      </c>
      <c r="BJ197" s="20" t="s">
        <v>87</v>
      </c>
      <c r="BK197" s="111">
        <f t="shared" si="54"/>
        <v>0</v>
      </c>
      <c r="BL197" s="20" t="s">
        <v>161</v>
      </c>
      <c r="BM197" s="20" t="s">
        <v>402</v>
      </c>
    </row>
    <row r="198" spans="2:65" s="1" customFormat="1" ht="38.25" customHeight="1">
      <c r="B198" s="36"/>
      <c r="C198" s="168" t="s">
        <v>403</v>
      </c>
      <c r="D198" s="168" t="s">
        <v>157</v>
      </c>
      <c r="E198" s="169" t="s">
        <v>404</v>
      </c>
      <c r="F198" s="262" t="s">
        <v>405</v>
      </c>
      <c r="G198" s="262"/>
      <c r="H198" s="262"/>
      <c r="I198" s="262"/>
      <c r="J198" s="170" t="s">
        <v>257</v>
      </c>
      <c r="K198" s="171">
        <v>1</v>
      </c>
      <c r="L198" s="263">
        <v>0</v>
      </c>
      <c r="M198" s="264"/>
      <c r="N198" s="265">
        <f t="shared" si="45"/>
        <v>0</v>
      </c>
      <c r="O198" s="265"/>
      <c r="P198" s="265"/>
      <c r="Q198" s="265"/>
      <c r="R198" s="38"/>
      <c r="T198" s="172" t="s">
        <v>22</v>
      </c>
      <c r="U198" s="45" t="s">
        <v>44</v>
      </c>
      <c r="V198" s="37"/>
      <c r="W198" s="173">
        <f t="shared" si="46"/>
        <v>0</v>
      </c>
      <c r="X198" s="173">
        <v>1.354E-2</v>
      </c>
      <c r="Y198" s="173">
        <f t="shared" si="47"/>
        <v>1.354E-2</v>
      </c>
      <c r="Z198" s="173">
        <v>0</v>
      </c>
      <c r="AA198" s="174">
        <f t="shared" si="48"/>
        <v>0</v>
      </c>
      <c r="AR198" s="20" t="s">
        <v>161</v>
      </c>
      <c r="AT198" s="20" t="s">
        <v>157</v>
      </c>
      <c r="AU198" s="20" t="s">
        <v>115</v>
      </c>
      <c r="AY198" s="20" t="s">
        <v>156</v>
      </c>
      <c r="BE198" s="111">
        <f t="shared" si="49"/>
        <v>0</v>
      </c>
      <c r="BF198" s="111">
        <f t="shared" si="50"/>
        <v>0</v>
      </c>
      <c r="BG198" s="111">
        <f t="shared" si="51"/>
        <v>0</v>
      </c>
      <c r="BH198" s="111">
        <f t="shared" si="52"/>
        <v>0</v>
      </c>
      <c r="BI198" s="111">
        <f t="shared" si="53"/>
        <v>0</v>
      </c>
      <c r="BJ198" s="20" t="s">
        <v>87</v>
      </c>
      <c r="BK198" s="111">
        <f t="shared" si="54"/>
        <v>0</v>
      </c>
      <c r="BL198" s="20" t="s">
        <v>161</v>
      </c>
      <c r="BM198" s="20" t="s">
        <v>406</v>
      </c>
    </row>
    <row r="199" spans="2:65" s="1" customFormat="1" ht="38.25" customHeight="1">
      <c r="B199" s="36"/>
      <c r="C199" s="168" t="s">
        <v>407</v>
      </c>
      <c r="D199" s="168" t="s">
        <v>157</v>
      </c>
      <c r="E199" s="169" t="s">
        <v>408</v>
      </c>
      <c r="F199" s="262" t="s">
        <v>405</v>
      </c>
      <c r="G199" s="262"/>
      <c r="H199" s="262"/>
      <c r="I199" s="262"/>
      <c r="J199" s="170" t="s">
        <v>257</v>
      </c>
      <c r="K199" s="171">
        <v>1</v>
      </c>
      <c r="L199" s="263">
        <v>0</v>
      </c>
      <c r="M199" s="264"/>
      <c r="N199" s="265">
        <f t="shared" si="45"/>
        <v>0</v>
      </c>
      <c r="O199" s="265"/>
      <c r="P199" s="265"/>
      <c r="Q199" s="265"/>
      <c r="R199" s="38"/>
      <c r="T199" s="172" t="s">
        <v>22</v>
      </c>
      <c r="U199" s="45" t="s">
        <v>44</v>
      </c>
      <c r="V199" s="37"/>
      <c r="W199" s="173">
        <f t="shared" si="46"/>
        <v>0</v>
      </c>
      <c r="X199" s="173">
        <v>1.354E-2</v>
      </c>
      <c r="Y199" s="173">
        <f t="shared" si="47"/>
        <v>1.354E-2</v>
      </c>
      <c r="Z199" s="173">
        <v>0</v>
      </c>
      <c r="AA199" s="174">
        <f t="shared" si="48"/>
        <v>0</v>
      </c>
      <c r="AR199" s="20" t="s">
        <v>161</v>
      </c>
      <c r="AT199" s="20" t="s">
        <v>157</v>
      </c>
      <c r="AU199" s="20" t="s">
        <v>115</v>
      </c>
      <c r="AY199" s="20" t="s">
        <v>156</v>
      </c>
      <c r="BE199" s="111">
        <f t="shared" si="49"/>
        <v>0</v>
      </c>
      <c r="BF199" s="111">
        <f t="shared" si="50"/>
        <v>0</v>
      </c>
      <c r="BG199" s="111">
        <f t="shared" si="51"/>
        <v>0</v>
      </c>
      <c r="BH199" s="111">
        <f t="shared" si="52"/>
        <v>0</v>
      </c>
      <c r="BI199" s="111">
        <f t="shared" si="53"/>
        <v>0</v>
      </c>
      <c r="BJ199" s="20" t="s">
        <v>87</v>
      </c>
      <c r="BK199" s="111">
        <f t="shared" si="54"/>
        <v>0</v>
      </c>
      <c r="BL199" s="20" t="s">
        <v>161</v>
      </c>
      <c r="BM199" s="20" t="s">
        <v>409</v>
      </c>
    </row>
    <row r="200" spans="2:65" s="1" customFormat="1" ht="38.25" customHeight="1">
      <c r="B200" s="36"/>
      <c r="C200" s="168" t="s">
        <v>410</v>
      </c>
      <c r="D200" s="168" t="s">
        <v>157</v>
      </c>
      <c r="E200" s="169" t="s">
        <v>411</v>
      </c>
      <c r="F200" s="262" t="s">
        <v>412</v>
      </c>
      <c r="G200" s="262"/>
      <c r="H200" s="262"/>
      <c r="I200" s="262"/>
      <c r="J200" s="170" t="s">
        <v>257</v>
      </c>
      <c r="K200" s="171">
        <v>2</v>
      </c>
      <c r="L200" s="263">
        <v>0</v>
      </c>
      <c r="M200" s="264"/>
      <c r="N200" s="265">
        <f t="shared" si="45"/>
        <v>0</v>
      </c>
      <c r="O200" s="265"/>
      <c r="P200" s="265"/>
      <c r="Q200" s="265"/>
      <c r="R200" s="38"/>
      <c r="T200" s="172" t="s">
        <v>22</v>
      </c>
      <c r="U200" s="45" t="s">
        <v>44</v>
      </c>
      <c r="V200" s="37"/>
      <c r="W200" s="173">
        <f t="shared" si="46"/>
        <v>0</v>
      </c>
      <c r="X200" s="173">
        <v>2.402E-2</v>
      </c>
      <c r="Y200" s="173">
        <f t="shared" si="47"/>
        <v>4.8039999999999999E-2</v>
      </c>
      <c r="Z200" s="173">
        <v>0</v>
      </c>
      <c r="AA200" s="174">
        <f t="shared" si="48"/>
        <v>0</v>
      </c>
      <c r="AR200" s="20" t="s">
        <v>161</v>
      </c>
      <c r="AT200" s="20" t="s">
        <v>157</v>
      </c>
      <c r="AU200" s="20" t="s">
        <v>115</v>
      </c>
      <c r="AY200" s="20" t="s">
        <v>156</v>
      </c>
      <c r="BE200" s="111">
        <f t="shared" si="49"/>
        <v>0</v>
      </c>
      <c r="BF200" s="111">
        <f t="shared" si="50"/>
        <v>0</v>
      </c>
      <c r="BG200" s="111">
        <f t="shared" si="51"/>
        <v>0</v>
      </c>
      <c r="BH200" s="111">
        <f t="shared" si="52"/>
        <v>0</v>
      </c>
      <c r="BI200" s="111">
        <f t="shared" si="53"/>
        <v>0</v>
      </c>
      <c r="BJ200" s="20" t="s">
        <v>87</v>
      </c>
      <c r="BK200" s="111">
        <f t="shared" si="54"/>
        <v>0</v>
      </c>
      <c r="BL200" s="20" t="s">
        <v>161</v>
      </c>
      <c r="BM200" s="20" t="s">
        <v>413</v>
      </c>
    </row>
    <row r="201" spans="2:65" s="1" customFormat="1" ht="16.5" customHeight="1">
      <c r="B201" s="36"/>
      <c r="C201" s="37"/>
      <c r="D201" s="37"/>
      <c r="E201" s="37"/>
      <c r="F201" s="270" t="s">
        <v>414</v>
      </c>
      <c r="G201" s="271"/>
      <c r="H201" s="271"/>
      <c r="I201" s="271"/>
      <c r="J201" s="37"/>
      <c r="K201" s="37"/>
      <c r="L201" s="37"/>
      <c r="M201" s="37"/>
      <c r="N201" s="37"/>
      <c r="O201" s="37"/>
      <c r="P201" s="37"/>
      <c r="Q201" s="37"/>
      <c r="R201" s="38"/>
      <c r="T201" s="144"/>
      <c r="U201" s="37"/>
      <c r="V201" s="37"/>
      <c r="W201" s="37"/>
      <c r="X201" s="37"/>
      <c r="Y201" s="37"/>
      <c r="Z201" s="37"/>
      <c r="AA201" s="79"/>
      <c r="AT201" s="20" t="s">
        <v>260</v>
      </c>
      <c r="AU201" s="20" t="s">
        <v>115</v>
      </c>
    </row>
    <row r="202" spans="2:65" s="1" customFormat="1" ht="38.25" customHeight="1">
      <c r="B202" s="36"/>
      <c r="C202" s="168" t="s">
        <v>415</v>
      </c>
      <c r="D202" s="168" t="s">
        <v>157</v>
      </c>
      <c r="E202" s="169" t="s">
        <v>416</v>
      </c>
      <c r="F202" s="262" t="s">
        <v>412</v>
      </c>
      <c r="G202" s="262"/>
      <c r="H202" s="262"/>
      <c r="I202" s="262"/>
      <c r="J202" s="170" t="s">
        <v>257</v>
      </c>
      <c r="K202" s="171">
        <v>1</v>
      </c>
      <c r="L202" s="263">
        <v>0</v>
      </c>
      <c r="M202" s="264"/>
      <c r="N202" s="265">
        <f>ROUND(L202*K202,2)</f>
        <v>0</v>
      </c>
      <c r="O202" s="265"/>
      <c r="P202" s="265"/>
      <c r="Q202" s="265"/>
      <c r="R202" s="38"/>
      <c r="T202" s="172" t="s">
        <v>22</v>
      </c>
      <c r="U202" s="45" t="s">
        <v>44</v>
      </c>
      <c r="V202" s="37"/>
      <c r="W202" s="173">
        <f>V202*K202</f>
        <v>0</v>
      </c>
      <c r="X202" s="173">
        <v>2.402E-2</v>
      </c>
      <c r="Y202" s="173">
        <f>X202*K202</f>
        <v>2.402E-2</v>
      </c>
      <c r="Z202" s="173">
        <v>0</v>
      </c>
      <c r="AA202" s="174">
        <f>Z202*K202</f>
        <v>0</v>
      </c>
      <c r="AR202" s="20" t="s">
        <v>161</v>
      </c>
      <c r="AT202" s="20" t="s">
        <v>157</v>
      </c>
      <c r="AU202" s="20" t="s">
        <v>115</v>
      </c>
      <c r="AY202" s="20" t="s">
        <v>156</v>
      </c>
      <c r="BE202" s="111">
        <f>IF(U202="základní",N202,0)</f>
        <v>0</v>
      </c>
      <c r="BF202" s="111">
        <f>IF(U202="snížená",N202,0)</f>
        <v>0</v>
      </c>
      <c r="BG202" s="111">
        <f>IF(U202="zákl. přenesená",N202,0)</f>
        <v>0</v>
      </c>
      <c r="BH202" s="111">
        <f>IF(U202="sníž. přenesená",N202,0)</f>
        <v>0</v>
      </c>
      <c r="BI202" s="111">
        <f>IF(U202="nulová",N202,0)</f>
        <v>0</v>
      </c>
      <c r="BJ202" s="20" t="s">
        <v>87</v>
      </c>
      <c r="BK202" s="111">
        <f>ROUND(L202*K202,2)</f>
        <v>0</v>
      </c>
      <c r="BL202" s="20" t="s">
        <v>161</v>
      </c>
      <c r="BM202" s="20" t="s">
        <v>417</v>
      </c>
    </row>
    <row r="203" spans="2:65" s="1" customFormat="1" ht="16.5" customHeight="1">
      <c r="B203" s="36"/>
      <c r="C203" s="37"/>
      <c r="D203" s="37"/>
      <c r="E203" s="37"/>
      <c r="F203" s="270" t="s">
        <v>414</v>
      </c>
      <c r="G203" s="271"/>
      <c r="H203" s="271"/>
      <c r="I203" s="271"/>
      <c r="J203" s="37"/>
      <c r="K203" s="37"/>
      <c r="L203" s="37"/>
      <c r="M203" s="37"/>
      <c r="N203" s="37"/>
      <c r="O203" s="37"/>
      <c r="P203" s="37"/>
      <c r="Q203" s="37"/>
      <c r="R203" s="38"/>
      <c r="T203" s="144"/>
      <c r="U203" s="37"/>
      <c r="V203" s="37"/>
      <c r="W203" s="37"/>
      <c r="X203" s="37"/>
      <c r="Y203" s="37"/>
      <c r="Z203" s="37"/>
      <c r="AA203" s="79"/>
      <c r="AT203" s="20" t="s">
        <v>260</v>
      </c>
      <c r="AU203" s="20" t="s">
        <v>115</v>
      </c>
    </row>
    <row r="204" spans="2:65" s="9" customFormat="1" ht="29.85" customHeight="1">
      <c r="B204" s="157"/>
      <c r="C204" s="158"/>
      <c r="D204" s="167" t="s">
        <v>130</v>
      </c>
      <c r="E204" s="167"/>
      <c r="F204" s="167"/>
      <c r="G204" s="167"/>
      <c r="H204" s="167"/>
      <c r="I204" s="167"/>
      <c r="J204" s="167"/>
      <c r="K204" s="167"/>
      <c r="L204" s="167"/>
      <c r="M204" s="167"/>
      <c r="N204" s="281">
        <f>BK204</f>
        <v>0</v>
      </c>
      <c r="O204" s="282"/>
      <c r="P204" s="282"/>
      <c r="Q204" s="282"/>
      <c r="R204" s="160"/>
      <c r="T204" s="161"/>
      <c r="U204" s="158"/>
      <c r="V204" s="158"/>
      <c r="W204" s="162">
        <f>SUM(W205:W217)</f>
        <v>0</v>
      </c>
      <c r="X204" s="158"/>
      <c r="Y204" s="162">
        <f>SUM(Y205:Y217)</f>
        <v>1.42743</v>
      </c>
      <c r="Z204" s="158"/>
      <c r="AA204" s="163">
        <f>SUM(AA205:AA217)</f>
        <v>1.4187800000000002</v>
      </c>
      <c r="AR204" s="164" t="s">
        <v>115</v>
      </c>
      <c r="AT204" s="165" t="s">
        <v>78</v>
      </c>
      <c r="AU204" s="165" t="s">
        <v>87</v>
      </c>
      <c r="AY204" s="164" t="s">
        <v>156</v>
      </c>
      <c r="BK204" s="166">
        <f>SUM(BK205:BK217)</f>
        <v>0</v>
      </c>
    </row>
    <row r="205" spans="2:65" s="1" customFormat="1" ht="25.5" customHeight="1">
      <c r="B205" s="36"/>
      <c r="C205" s="168" t="s">
        <v>418</v>
      </c>
      <c r="D205" s="168" t="s">
        <v>157</v>
      </c>
      <c r="E205" s="169" t="s">
        <v>419</v>
      </c>
      <c r="F205" s="262" t="s">
        <v>420</v>
      </c>
      <c r="G205" s="262"/>
      <c r="H205" s="262"/>
      <c r="I205" s="262"/>
      <c r="J205" s="170" t="s">
        <v>160</v>
      </c>
      <c r="K205" s="171">
        <v>54</v>
      </c>
      <c r="L205" s="263">
        <v>0</v>
      </c>
      <c r="M205" s="264"/>
      <c r="N205" s="265">
        <f t="shared" ref="N205:N217" si="55">ROUND(L205*K205,2)</f>
        <v>0</v>
      </c>
      <c r="O205" s="265"/>
      <c r="P205" s="265"/>
      <c r="Q205" s="265"/>
      <c r="R205" s="38"/>
      <c r="T205" s="172" t="s">
        <v>22</v>
      </c>
      <c r="U205" s="45" t="s">
        <v>44</v>
      </c>
      <c r="V205" s="37"/>
      <c r="W205" s="173">
        <f t="shared" ref="W205:W217" si="56">V205*K205</f>
        <v>0</v>
      </c>
      <c r="X205" s="173">
        <v>2.0000000000000002E-5</v>
      </c>
      <c r="Y205" s="173">
        <f t="shared" ref="Y205:Y217" si="57">X205*K205</f>
        <v>1.08E-3</v>
      </c>
      <c r="Z205" s="173">
        <v>3.2000000000000002E-3</v>
      </c>
      <c r="AA205" s="174">
        <f t="shared" ref="AA205:AA217" si="58">Z205*K205</f>
        <v>0.17280000000000001</v>
      </c>
      <c r="AR205" s="20" t="s">
        <v>161</v>
      </c>
      <c r="AT205" s="20" t="s">
        <v>157</v>
      </c>
      <c r="AU205" s="20" t="s">
        <v>115</v>
      </c>
      <c r="AY205" s="20" t="s">
        <v>156</v>
      </c>
      <c r="BE205" s="111">
        <f t="shared" ref="BE205:BE217" si="59">IF(U205="základní",N205,0)</f>
        <v>0</v>
      </c>
      <c r="BF205" s="111">
        <f t="shared" ref="BF205:BF217" si="60">IF(U205="snížená",N205,0)</f>
        <v>0</v>
      </c>
      <c r="BG205" s="111">
        <f t="shared" ref="BG205:BG217" si="61">IF(U205="zákl. přenesená",N205,0)</f>
        <v>0</v>
      </c>
      <c r="BH205" s="111">
        <f t="shared" ref="BH205:BH217" si="62">IF(U205="sníž. přenesená",N205,0)</f>
        <v>0</v>
      </c>
      <c r="BI205" s="111">
        <f t="shared" ref="BI205:BI217" si="63">IF(U205="nulová",N205,0)</f>
        <v>0</v>
      </c>
      <c r="BJ205" s="20" t="s">
        <v>87</v>
      </c>
      <c r="BK205" s="111">
        <f t="shared" ref="BK205:BK217" si="64">ROUND(L205*K205,2)</f>
        <v>0</v>
      </c>
      <c r="BL205" s="20" t="s">
        <v>161</v>
      </c>
      <c r="BM205" s="20" t="s">
        <v>421</v>
      </c>
    </row>
    <row r="206" spans="2:65" s="1" customFormat="1" ht="25.5" customHeight="1">
      <c r="B206" s="36"/>
      <c r="C206" s="168" t="s">
        <v>422</v>
      </c>
      <c r="D206" s="168" t="s">
        <v>157</v>
      </c>
      <c r="E206" s="169" t="s">
        <v>423</v>
      </c>
      <c r="F206" s="262" t="s">
        <v>424</v>
      </c>
      <c r="G206" s="262"/>
      <c r="H206" s="262"/>
      <c r="I206" s="262"/>
      <c r="J206" s="170" t="s">
        <v>160</v>
      </c>
      <c r="K206" s="171">
        <v>25</v>
      </c>
      <c r="L206" s="263">
        <v>0</v>
      </c>
      <c r="M206" s="264"/>
      <c r="N206" s="265">
        <f t="shared" si="55"/>
        <v>0</v>
      </c>
      <c r="O206" s="265"/>
      <c r="P206" s="265"/>
      <c r="Q206" s="265"/>
      <c r="R206" s="38"/>
      <c r="T206" s="172" t="s">
        <v>22</v>
      </c>
      <c r="U206" s="45" t="s">
        <v>44</v>
      </c>
      <c r="V206" s="37"/>
      <c r="W206" s="173">
        <f t="shared" si="56"/>
        <v>0</v>
      </c>
      <c r="X206" s="173">
        <v>5.0000000000000002E-5</v>
      </c>
      <c r="Y206" s="173">
        <f t="shared" si="57"/>
        <v>1.25E-3</v>
      </c>
      <c r="Z206" s="173">
        <v>5.3200000000000001E-3</v>
      </c>
      <c r="AA206" s="174">
        <f t="shared" si="58"/>
        <v>0.13300000000000001</v>
      </c>
      <c r="AR206" s="20" t="s">
        <v>161</v>
      </c>
      <c r="AT206" s="20" t="s">
        <v>157</v>
      </c>
      <c r="AU206" s="20" t="s">
        <v>115</v>
      </c>
      <c r="AY206" s="20" t="s">
        <v>156</v>
      </c>
      <c r="BE206" s="111">
        <f t="shared" si="59"/>
        <v>0</v>
      </c>
      <c r="BF206" s="111">
        <f t="shared" si="60"/>
        <v>0</v>
      </c>
      <c r="BG206" s="111">
        <f t="shared" si="61"/>
        <v>0</v>
      </c>
      <c r="BH206" s="111">
        <f t="shared" si="62"/>
        <v>0</v>
      </c>
      <c r="BI206" s="111">
        <f t="shared" si="63"/>
        <v>0</v>
      </c>
      <c r="BJ206" s="20" t="s">
        <v>87</v>
      </c>
      <c r="BK206" s="111">
        <f t="shared" si="64"/>
        <v>0</v>
      </c>
      <c r="BL206" s="20" t="s">
        <v>161</v>
      </c>
      <c r="BM206" s="20" t="s">
        <v>425</v>
      </c>
    </row>
    <row r="207" spans="2:65" s="1" customFormat="1" ht="25.5" customHeight="1">
      <c r="B207" s="36"/>
      <c r="C207" s="168" t="s">
        <v>426</v>
      </c>
      <c r="D207" s="168" t="s">
        <v>157</v>
      </c>
      <c r="E207" s="169" t="s">
        <v>427</v>
      </c>
      <c r="F207" s="262" t="s">
        <v>428</v>
      </c>
      <c r="G207" s="262"/>
      <c r="H207" s="262"/>
      <c r="I207" s="262"/>
      <c r="J207" s="170" t="s">
        <v>160</v>
      </c>
      <c r="K207" s="171">
        <v>48</v>
      </c>
      <c r="L207" s="263">
        <v>0</v>
      </c>
      <c r="M207" s="264"/>
      <c r="N207" s="265">
        <f t="shared" si="55"/>
        <v>0</v>
      </c>
      <c r="O207" s="265"/>
      <c r="P207" s="265"/>
      <c r="Q207" s="265"/>
      <c r="R207" s="38"/>
      <c r="T207" s="172" t="s">
        <v>22</v>
      </c>
      <c r="U207" s="45" t="s">
        <v>44</v>
      </c>
      <c r="V207" s="37"/>
      <c r="W207" s="173">
        <f t="shared" si="56"/>
        <v>0</v>
      </c>
      <c r="X207" s="173">
        <v>9.0000000000000006E-5</v>
      </c>
      <c r="Y207" s="173">
        <f t="shared" si="57"/>
        <v>4.3200000000000001E-3</v>
      </c>
      <c r="Z207" s="173">
        <v>8.5800000000000008E-3</v>
      </c>
      <c r="AA207" s="174">
        <f t="shared" si="58"/>
        <v>0.41184000000000004</v>
      </c>
      <c r="AR207" s="20" t="s">
        <v>161</v>
      </c>
      <c r="AT207" s="20" t="s">
        <v>157</v>
      </c>
      <c r="AU207" s="20" t="s">
        <v>115</v>
      </c>
      <c r="AY207" s="20" t="s">
        <v>156</v>
      </c>
      <c r="BE207" s="111">
        <f t="shared" si="59"/>
        <v>0</v>
      </c>
      <c r="BF207" s="111">
        <f t="shared" si="60"/>
        <v>0</v>
      </c>
      <c r="BG207" s="111">
        <f t="shared" si="61"/>
        <v>0</v>
      </c>
      <c r="BH207" s="111">
        <f t="shared" si="62"/>
        <v>0</v>
      </c>
      <c r="BI207" s="111">
        <f t="shared" si="63"/>
        <v>0</v>
      </c>
      <c r="BJ207" s="20" t="s">
        <v>87</v>
      </c>
      <c r="BK207" s="111">
        <f t="shared" si="64"/>
        <v>0</v>
      </c>
      <c r="BL207" s="20" t="s">
        <v>161</v>
      </c>
      <c r="BM207" s="20" t="s">
        <v>429</v>
      </c>
    </row>
    <row r="208" spans="2:65" s="1" customFormat="1" ht="25.5" customHeight="1">
      <c r="B208" s="36"/>
      <c r="C208" s="168" t="s">
        <v>430</v>
      </c>
      <c r="D208" s="168" t="s">
        <v>157</v>
      </c>
      <c r="E208" s="169" t="s">
        <v>431</v>
      </c>
      <c r="F208" s="262" t="s">
        <v>432</v>
      </c>
      <c r="G208" s="262"/>
      <c r="H208" s="262"/>
      <c r="I208" s="262"/>
      <c r="J208" s="170" t="s">
        <v>160</v>
      </c>
      <c r="K208" s="171">
        <v>2</v>
      </c>
      <c r="L208" s="263">
        <v>0</v>
      </c>
      <c r="M208" s="264"/>
      <c r="N208" s="265">
        <f t="shared" si="55"/>
        <v>0</v>
      </c>
      <c r="O208" s="265"/>
      <c r="P208" s="265"/>
      <c r="Q208" s="265"/>
      <c r="R208" s="38"/>
      <c r="T208" s="172" t="s">
        <v>22</v>
      </c>
      <c r="U208" s="45" t="s">
        <v>44</v>
      </c>
      <c r="V208" s="37"/>
      <c r="W208" s="173">
        <f t="shared" si="56"/>
        <v>0</v>
      </c>
      <c r="X208" s="173">
        <v>1.99E-3</v>
      </c>
      <c r="Y208" s="173">
        <f t="shared" si="57"/>
        <v>3.98E-3</v>
      </c>
      <c r="Z208" s="173">
        <v>0</v>
      </c>
      <c r="AA208" s="174">
        <f t="shared" si="58"/>
        <v>0</v>
      </c>
      <c r="AR208" s="20" t="s">
        <v>161</v>
      </c>
      <c r="AT208" s="20" t="s">
        <v>157</v>
      </c>
      <c r="AU208" s="20" t="s">
        <v>115</v>
      </c>
      <c r="AY208" s="20" t="s">
        <v>156</v>
      </c>
      <c r="BE208" s="111">
        <f t="shared" si="59"/>
        <v>0</v>
      </c>
      <c r="BF208" s="111">
        <f t="shared" si="60"/>
        <v>0</v>
      </c>
      <c r="BG208" s="111">
        <f t="shared" si="61"/>
        <v>0</v>
      </c>
      <c r="BH208" s="111">
        <f t="shared" si="62"/>
        <v>0</v>
      </c>
      <c r="BI208" s="111">
        <f t="shared" si="63"/>
        <v>0</v>
      </c>
      <c r="BJ208" s="20" t="s">
        <v>87</v>
      </c>
      <c r="BK208" s="111">
        <f t="shared" si="64"/>
        <v>0</v>
      </c>
      <c r="BL208" s="20" t="s">
        <v>161</v>
      </c>
      <c r="BM208" s="20" t="s">
        <v>433</v>
      </c>
    </row>
    <row r="209" spans="2:65" s="1" customFormat="1" ht="25.5" customHeight="1">
      <c r="B209" s="36"/>
      <c r="C209" s="168" t="s">
        <v>434</v>
      </c>
      <c r="D209" s="168" t="s">
        <v>157</v>
      </c>
      <c r="E209" s="169" t="s">
        <v>435</v>
      </c>
      <c r="F209" s="262" t="s">
        <v>436</v>
      </c>
      <c r="G209" s="262"/>
      <c r="H209" s="262"/>
      <c r="I209" s="262"/>
      <c r="J209" s="170" t="s">
        <v>160</v>
      </c>
      <c r="K209" s="171">
        <v>6</v>
      </c>
      <c r="L209" s="263">
        <v>0</v>
      </c>
      <c r="M209" s="264"/>
      <c r="N209" s="265">
        <f t="shared" si="55"/>
        <v>0</v>
      </c>
      <c r="O209" s="265"/>
      <c r="P209" s="265"/>
      <c r="Q209" s="265"/>
      <c r="R209" s="38"/>
      <c r="T209" s="172" t="s">
        <v>22</v>
      </c>
      <c r="U209" s="45" t="s">
        <v>44</v>
      </c>
      <c r="V209" s="37"/>
      <c r="W209" s="173">
        <f t="shared" si="56"/>
        <v>0</v>
      </c>
      <c r="X209" s="173">
        <v>2.96E-3</v>
      </c>
      <c r="Y209" s="173">
        <f t="shared" si="57"/>
        <v>1.7759999999999998E-2</v>
      </c>
      <c r="Z209" s="173">
        <v>0</v>
      </c>
      <c r="AA209" s="174">
        <f t="shared" si="58"/>
        <v>0</v>
      </c>
      <c r="AR209" s="20" t="s">
        <v>161</v>
      </c>
      <c r="AT209" s="20" t="s">
        <v>157</v>
      </c>
      <c r="AU209" s="20" t="s">
        <v>115</v>
      </c>
      <c r="AY209" s="20" t="s">
        <v>156</v>
      </c>
      <c r="BE209" s="111">
        <f t="shared" si="59"/>
        <v>0</v>
      </c>
      <c r="BF209" s="111">
        <f t="shared" si="60"/>
        <v>0</v>
      </c>
      <c r="BG209" s="111">
        <f t="shared" si="61"/>
        <v>0</v>
      </c>
      <c r="BH209" s="111">
        <f t="shared" si="62"/>
        <v>0</v>
      </c>
      <c r="BI209" s="111">
        <f t="shared" si="63"/>
        <v>0</v>
      </c>
      <c r="BJ209" s="20" t="s">
        <v>87</v>
      </c>
      <c r="BK209" s="111">
        <f t="shared" si="64"/>
        <v>0</v>
      </c>
      <c r="BL209" s="20" t="s">
        <v>161</v>
      </c>
      <c r="BM209" s="20" t="s">
        <v>437</v>
      </c>
    </row>
    <row r="210" spans="2:65" s="1" customFormat="1" ht="25.5" customHeight="1">
      <c r="B210" s="36"/>
      <c r="C210" s="168" t="s">
        <v>438</v>
      </c>
      <c r="D210" s="168" t="s">
        <v>157</v>
      </c>
      <c r="E210" s="169" t="s">
        <v>439</v>
      </c>
      <c r="F210" s="262" t="s">
        <v>440</v>
      </c>
      <c r="G210" s="262"/>
      <c r="H210" s="262"/>
      <c r="I210" s="262"/>
      <c r="J210" s="170" t="s">
        <v>160</v>
      </c>
      <c r="K210" s="171">
        <v>34</v>
      </c>
      <c r="L210" s="263">
        <v>0</v>
      </c>
      <c r="M210" s="264"/>
      <c r="N210" s="265">
        <f t="shared" si="55"/>
        <v>0</v>
      </c>
      <c r="O210" s="265"/>
      <c r="P210" s="265"/>
      <c r="Q210" s="265"/>
      <c r="R210" s="38"/>
      <c r="T210" s="172" t="s">
        <v>22</v>
      </c>
      <c r="U210" s="45" t="s">
        <v>44</v>
      </c>
      <c r="V210" s="37"/>
      <c r="W210" s="173">
        <f t="shared" si="56"/>
        <v>0</v>
      </c>
      <c r="X210" s="173">
        <v>3.7599999999999999E-3</v>
      </c>
      <c r="Y210" s="173">
        <f t="shared" si="57"/>
        <v>0.12784000000000001</v>
      </c>
      <c r="Z210" s="173">
        <v>0</v>
      </c>
      <c r="AA210" s="174">
        <f t="shared" si="58"/>
        <v>0</v>
      </c>
      <c r="AR210" s="20" t="s">
        <v>161</v>
      </c>
      <c r="AT210" s="20" t="s">
        <v>157</v>
      </c>
      <c r="AU210" s="20" t="s">
        <v>115</v>
      </c>
      <c r="AY210" s="20" t="s">
        <v>156</v>
      </c>
      <c r="BE210" s="111">
        <f t="shared" si="59"/>
        <v>0</v>
      </c>
      <c r="BF210" s="111">
        <f t="shared" si="60"/>
        <v>0</v>
      </c>
      <c r="BG210" s="111">
        <f t="shared" si="61"/>
        <v>0</v>
      </c>
      <c r="BH210" s="111">
        <f t="shared" si="62"/>
        <v>0</v>
      </c>
      <c r="BI210" s="111">
        <f t="shared" si="63"/>
        <v>0</v>
      </c>
      <c r="BJ210" s="20" t="s">
        <v>87</v>
      </c>
      <c r="BK210" s="111">
        <f t="shared" si="64"/>
        <v>0</v>
      </c>
      <c r="BL210" s="20" t="s">
        <v>161</v>
      </c>
      <c r="BM210" s="20" t="s">
        <v>441</v>
      </c>
    </row>
    <row r="211" spans="2:65" s="1" customFormat="1" ht="25.5" customHeight="1">
      <c r="B211" s="36"/>
      <c r="C211" s="168" t="s">
        <v>442</v>
      </c>
      <c r="D211" s="168" t="s">
        <v>157</v>
      </c>
      <c r="E211" s="169" t="s">
        <v>443</v>
      </c>
      <c r="F211" s="262" t="s">
        <v>444</v>
      </c>
      <c r="G211" s="262"/>
      <c r="H211" s="262"/>
      <c r="I211" s="262"/>
      <c r="J211" s="170" t="s">
        <v>160</v>
      </c>
      <c r="K211" s="171">
        <v>22</v>
      </c>
      <c r="L211" s="263">
        <v>0</v>
      </c>
      <c r="M211" s="264"/>
      <c r="N211" s="265">
        <f t="shared" si="55"/>
        <v>0</v>
      </c>
      <c r="O211" s="265"/>
      <c r="P211" s="265"/>
      <c r="Q211" s="265"/>
      <c r="R211" s="38"/>
      <c r="T211" s="172" t="s">
        <v>22</v>
      </c>
      <c r="U211" s="45" t="s">
        <v>44</v>
      </c>
      <c r="V211" s="37"/>
      <c r="W211" s="173">
        <f t="shared" si="56"/>
        <v>0</v>
      </c>
      <c r="X211" s="173">
        <v>4.4000000000000003E-3</v>
      </c>
      <c r="Y211" s="173">
        <f t="shared" si="57"/>
        <v>9.6800000000000011E-2</v>
      </c>
      <c r="Z211" s="173">
        <v>0</v>
      </c>
      <c r="AA211" s="174">
        <f t="shared" si="58"/>
        <v>0</v>
      </c>
      <c r="AR211" s="20" t="s">
        <v>161</v>
      </c>
      <c r="AT211" s="20" t="s">
        <v>157</v>
      </c>
      <c r="AU211" s="20" t="s">
        <v>115</v>
      </c>
      <c r="AY211" s="20" t="s">
        <v>156</v>
      </c>
      <c r="BE211" s="111">
        <f t="shared" si="59"/>
        <v>0</v>
      </c>
      <c r="BF211" s="111">
        <f t="shared" si="60"/>
        <v>0</v>
      </c>
      <c r="BG211" s="111">
        <f t="shared" si="61"/>
        <v>0</v>
      </c>
      <c r="BH211" s="111">
        <f t="shared" si="62"/>
        <v>0</v>
      </c>
      <c r="BI211" s="111">
        <f t="shared" si="63"/>
        <v>0</v>
      </c>
      <c r="BJ211" s="20" t="s">
        <v>87</v>
      </c>
      <c r="BK211" s="111">
        <f t="shared" si="64"/>
        <v>0</v>
      </c>
      <c r="BL211" s="20" t="s">
        <v>161</v>
      </c>
      <c r="BM211" s="20" t="s">
        <v>445</v>
      </c>
    </row>
    <row r="212" spans="2:65" s="1" customFormat="1" ht="25.5" customHeight="1">
      <c r="B212" s="36"/>
      <c r="C212" s="168" t="s">
        <v>446</v>
      </c>
      <c r="D212" s="168" t="s">
        <v>157</v>
      </c>
      <c r="E212" s="169" t="s">
        <v>447</v>
      </c>
      <c r="F212" s="262" t="s">
        <v>448</v>
      </c>
      <c r="G212" s="262"/>
      <c r="H212" s="262"/>
      <c r="I212" s="262"/>
      <c r="J212" s="170" t="s">
        <v>160</v>
      </c>
      <c r="K212" s="171">
        <v>16</v>
      </c>
      <c r="L212" s="263">
        <v>0</v>
      </c>
      <c r="M212" s="264"/>
      <c r="N212" s="265">
        <f t="shared" si="55"/>
        <v>0</v>
      </c>
      <c r="O212" s="265"/>
      <c r="P212" s="265"/>
      <c r="Q212" s="265"/>
      <c r="R212" s="38"/>
      <c r="T212" s="172" t="s">
        <v>22</v>
      </c>
      <c r="U212" s="45" t="s">
        <v>44</v>
      </c>
      <c r="V212" s="37"/>
      <c r="W212" s="173">
        <f t="shared" si="56"/>
        <v>0</v>
      </c>
      <c r="X212" s="173">
        <v>6.2899999999999996E-3</v>
      </c>
      <c r="Y212" s="173">
        <f t="shared" si="57"/>
        <v>0.10063999999999999</v>
      </c>
      <c r="Z212" s="173">
        <v>0</v>
      </c>
      <c r="AA212" s="174">
        <f t="shared" si="58"/>
        <v>0</v>
      </c>
      <c r="AR212" s="20" t="s">
        <v>161</v>
      </c>
      <c r="AT212" s="20" t="s">
        <v>157</v>
      </c>
      <c r="AU212" s="20" t="s">
        <v>115</v>
      </c>
      <c r="AY212" s="20" t="s">
        <v>156</v>
      </c>
      <c r="BE212" s="111">
        <f t="shared" si="59"/>
        <v>0</v>
      </c>
      <c r="BF212" s="111">
        <f t="shared" si="60"/>
        <v>0</v>
      </c>
      <c r="BG212" s="111">
        <f t="shared" si="61"/>
        <v>0</v>
      </c>
      <c r="BH212" s="111">
        <f t="shared" si="62"/>
        <v>0</v>
      </c>
      <c r="BI212" s="111">
        <f t="shared" si="63"/>
        <v>0</v>
      </c>
      <c r="BJ212" s="20" t="s">
        <v>87</v>
      </c>
      <c r="BK212" s="111">
        <f t="shared" si="64"/>
        <v>0</v>
      </c>
      <c r="BL212" s="20" t="s">
        <v>161</v>
      </c>
      <c r="BM212" s="20" t="s">
        <v>449</v>
      </c>
    </row>
    <row r="213" spans="2:65" s="1" customFormat="1" ht="25.5" customHeight="1">
      <c r="B213" s="36"/>
      <c r="C213" s="168" t="s">
        <v>450</v>
      </c>
      <c r="D213" s="168" t="s">
        <v>157</v>
      </c>
      <c r="E213" s="169" t="s">
        <v>451</v>
      </c>
      <c r="F213" s="262" t="s">
        <v>452</v>
      </c>
      <c r="G213" s="262"/>
      <c r="H213" s="262"/>
      <c r="I213" s="262"/>
      <c r="J213" s="170" t="s">
        <v>160</v>
      </c>
      <c r="K213" s="171">
        <v>46</v>
      </c>
      <c r="L213" s="263">
        <v>0</v>
      </c>
      <c r="M213" s="264"/>
      <c r="N213" s="265">
        <f t="shared" si="55"/>
        <v>0</v>
      </c>
      <c r="O213" s="265"/>
      <c r="P213" s="265"/>
      <c r="Q213" s="265"/>
      <c r="R213" s="38"/>
      <c r="T213" s="172" t="s">
        <v>22</v>
      </c>
      <c r="U213" s="45" t="s">
        <v>44</v>
      </c>
      <c r="V213" s="37"/>
      <c r="W213" s="173">
        <f t="shared" si="56"/>
        <v>0</v>
      </c>
      <c r="X213" s="173">
        <v>1E-4</v>
      </c>
      <c r="Y213" s="173">
        <f t="shared" si="57"/>
        <v>4.5999999999999999E-3</v>
      </c>
      <c r="Z213" s="173">
        <v>1.384E-2</v>
      </c>
      <c r="AA213" s="174">
        <f t="shared" si="58"/>
        <v>0.63663999999999998</v>
      </c>
      <c r="AR213" s="20" t="s">
        <v>161</v>
      </c>
      <c r="AT213" s="20" t="s">
        <v>157</v>
      </c>
      <c r="AU213" s="20" t="s">
        <v>115</v>
      </c>
      <c r="AY213" s="20" t="s">
        <v>156</v>
      </c>
      <c r="BE213" s="111">
        <f t="shared" si="59"/>
        <v>0</v>
      </c>
      <c r="BF213" s="111">
        <f t="shared" si="60"/>
        <v>0</v>
      </c>
      <c r="BG213" s="111">
        <f t="shared" si="61"/>
        <v>0</v>
      </c>
      <c r="BH213" s="111">
        <f t="shared" si="62"/>
        <v>0</v>
      </c>
      <c r="BI213" s="111">
        <f t="shared" si="63"/>
        <v>0</v>
      </c>
      <c r="BJ213" s="20" t="s">
        <v>87</v>
      </c>
      <c r="BK213" s="111">
        <f t="shared" si="64"/>
        <v>0</v>
      </c>
      <c r="BL213" s="20" t="s">
        <v>161</v>
      </c>
      <c r="BM213" s="20" t="s">
        <v>453</v>
      </c>
    </row>
    <row r="214" spans="2:65" s="1" customFormat="1" ht="25.5" customHeight="1">
      <c r="B214" s="36"/>
      <c r="C214" s="168" t="s">
        <v>454</v>
      </c>
      <c r="D214" s="168" t="s">
        <v>157</v>
      </c>
      <c r="E214" s="169" t="s">
        <v>455</v>
      </c>
      <c r="F214" s="262" t="s">
        <v>456</v>
      </c>
      <c r="G214" s="262"/>
      <c r="H214" s="262"/>
      <c r="I214" s="262"/>
      <c r="J214" s="170" t="s">
        <v>160</v>
      </c>
      <c r="K214" s="171">
        <v>36</v>
      </c>
      <c r="L214" s="263">
        <v>0</v>
      </c>
      <c r="M214" s="264"/>
      <c r="N214" s="265">
        <f t="shared" si="55"/>
        <v>0</v>
      </c>
      <c r="O214" s="265"/>
      <c r="P214" s="265"/>
      <c r="Q214" s="265"/>
      <c r="R214" s="38"/>
      <c r="T214" s="172" t="s">
        <v>22</v>
      </c>
      <c r="U214" s="45" t="s">
        <v>44</v>
      </c>
      <c r="V214" s="37"/>
      <c r="W214" s="173">
        <f t="shared" si="56"/>
        <v>0</v>
      </c>
      <c r="X214" s="173">
        <v>6.6699999999999997E-3</v>
      </c>
      <c r="Y214" s="173">
        <f t="shared" si="57"/>
        <v>0.24012</v>
      </c>
      <c r="Z214" s="173">
        <v>0</v>
      </c>
      <c r="AA214" s="174">
        <f t="shared" si="58"/>
        <v>0</v>
      </c>
      <c r="AR214" s="20" t="s">
        <v>161</v>
      </c>
      <c r="AT214" s="20" t="s">
        <v>157</v>
      </c>
      <c r="AU214" s="20" t="s">
        <v>115</v>
      </c>
      <c r="AY214" s="20" t="s">
        <v>156</v>
      </c>
      <c r="BE214" s="111">
        <f t="shared" si="59"/>
        <v>0</v>
      </c>
      <c r="BF214" s="111">
        <f t="shared" si="60"/>
        <v>0</v>
      </c>
      <c r="BG214" s="111">
        <f t="shared" si="61"/>
        <v>0</v>
      </c>
      <c r="BH214" s="111">
        <f t="shared" si="62"/>
        <v>0</v>
      </c>
      <c r="BI214" s="111">
        <f t="shared" si="63"/>
        <v>0</v>
      </c>
      <c r="BJ214" s="20" t="s">
        <v>87</v>
      </c>
      <c r="BK214" s="111">
        <f t="shared" si="64"/>
        <v>0</v>
      </c>
      <c r="BL214" s="20" t="s">
        <v>161</v>
      </c>
      <c r="BM214" s="20" t="s">
        <v>457</v>
      </c>
    </row>
    <row r="215" spans="2:65" s="1" customFormat="1" ht="25.5" customHeight="1">
      <c r="B215" s="36"/>
      <c r="C215" s="168" t="s">
        <v>458</v>
      </c>
      <c r="D215" s="168" t="s">
        <v>157</v>
      </c>
      <c r="E215" s="169" t="s">
        <v>459</v>
      </c>
      <c r="F215" s="262" t="s">
        <v>460</v>
      </c>
      <c r="G215" s="262"/>
      <c r="H215" s="262"/>
      <c r="I215" s="262"/>
      <c r="J215" s="170" t="s">
        <v>160</v>
      </c>
      <c r="K215" s="171">
        <v>45</v>
      </c>
      <c r="L215" s="263">
        <v>0</v>
      </c>
      <c r="M215" s="264"/>
      <c r="N215" s="265">
        <f t="shared" si="55"/>
        <v>0</v>
      </c>
      <c r="O215" s="265"/>
      <c r="P215" s="265"/>
      <c r="Q215" s="265"/>
      <c r="R215" s="38"/>
      <c r="T215" s="172" t="s">
        <v>22</v>
      </c>
      <c r="U215" s="45" t="s">
        <v>44</v>
      </c>
      <c r="V215" s="37"/>
      <c r="W215" s="173">
        <f t="shared" si="56"/>
        <v>0</v>
      </c>
      <c r="X215" s="173">
        <v>9.0799999999999995E-3</v>
      </c>
      <c r="Y215" s="173">
        <f t="shared" si="57"/>
        <v>0.40859999999999996</v>
      </c>
      <c r="Z215" s="173">
        <v>0</v>
      </c>
      <c r="AA215" s="174">
        <f t="shared" si="58"/>
        <v>0</v>
      </c>
      <c r="AR215" s="20" t="s">
        <v>161</v>
      </c>
      <c r="AT215" s="20" t="s">
        <v>157</v>
      </c>
      <c r="AU215" s="20" t="s">
        <v>115</v>
      </c>
      <c r="AY215" s="20" t="s">
        <v>156</v>
      </c>
      <c r="BE215" s="111">
        <f t="shared" si="59"/>
        <v>0</v>
      </c>
      <c r="BF215" s="111">
        <f t="shared" si="60"/>
        <v>0</v>
      </c>
      <c r="BG215" s="111">
        <f t="shared" si="61"/>
        <v>0</v>
      </c>
      <c r="BH215" s="111">
        <f t="shared" si="62"/>
        <v>0</v>
      </c>
      <c r="BI215" s="111">
        <f t="shared" si="63"/>
        <v>0</v>
      </c>
      <c r="BJ215" s="20" t="s">
        <v>87</v>
      </c>
      <c r="BK215" s="111">
        <f t="shared" si="64"/>
        <v>0</v>
      </c>
      <c r="BL215" s="20" t="s">
        <v>161</v>
      </c>
      <c r="BM215" s="20" t="s">
        <v>461</v>
      </c>
    </row>
    <row r="216" spans="2:65" s="1" customFormat="1" ht="25.5" customHeight="1">
      <c r="B216" s="36"/>
      <c r="C216" s="168" t="s">
        <v>462</v>
      </c>
      <c r="D216" s="168" t="s">
        <v>157</v>
      </c>
      <c r="E216" s="169" t="s">
        <v>463</v>
      </c>
      <c r="F216" s="262" t="s">
        <v>464</v>
      </c>
      <c r="G216" s="262"/>
      <c r="H216" s="262"/>
      <c r="I216" s="262"/>
      <c r="J216" s="170" t="s">
        <v>160</v>
      </c>
      <c r="K216" s="171">
        <v>32</v>
      </c>
      <c r="L216" s="263">
        <v>0</v>
      </c>
      <c r="M216" s="264"/>
      <c r="N216" s="265">
        <f t="shared" si="55"/>
        <v>0</v>
      </c>
      <c r="O216" s="265"/>
      <c r="P216" s="265"/>
      <c r="Q216" s="265"/>
      <c r="R216" s="38"/>
      <c r="T216" s="172" t="s">
        <v>22</v>
      </c>
      <c r="U216" s="45" t="s">
        <v>44</v>
      </c>
      <c r="V216" s="37"/>
      <c r="W216" s="173">
        <f t="shared" si="56"/>
        <v>0</v>
      </c>
      <c r="X216" s="173">
        <v>1.312E-2</v>
      </c>
      <c r="Y216" s="173">
        <f t="shared" si="57"/>
        <v>0.41983999999999999</v>
      </c>
      <c r="Z216" s="173">
        <v>0</v>
      </c>
      <c r="AA216" s="174">
        <f t="shared" si="58"/>
        <v>0</v>
      </c>
      <c r="AR216" s="20" t="s">
        <v>161</v>
      </c>
      <c r="AT216" s="20" t="s">
        <v>157</v>
      </c>
      <c r="AU216" s="20" t="s">
        <v>115</v>
      </c>
      <c r="AY216" s="20" t="s">
        <v>156</v>
      </c>
      <c r="BE216" s="111">
        <f t="shared" si="59"/>
        <v>0</v>
      </c>
      <c r="BF216" s="111">
        <f t="shared" si="60"/>
        <v>0</v>
      </c>
      <c r="BG216" s="111">
        <f t="shared" si="61"/>
        <v>0</v>
      </c>
      <c r="BH216" s="111">
        <f t="shared" si="62"/>
        <v>0</v>
      </c>
      <c r="BI216" s="111">
        <f t="shared" si="63"/>
        <v>0</v>
      </c>
      <c r="BJ216" s="20" t="s">
        <v>87</v>
      </c>
      <c r="BK216" s="111">
        <f t="shared" si="64"/>
        <v>0</v>
      </c>
      <c r="BL216" s="20" t="s">
        <v>161</v>
      </c>
      <c r="BM216" s="20" t="s">
        <v>465</v>
      </c>
    </row>
    <row r="217" spans="2:65" s="1" customFormat="1" ht="25.5" customHeight="1">
      <c r="B217" s="36"/>
      <c r="C217" s="168" t="s">
        <v>466</v>
      </c>
      <c r="D217" s="168" t="s">
        <v>157</v>
      </c>
      <c r="E217" s="169" t="s">
        <v>467</v>
      </c>
      <c r="F217" s="262" t="s">
        <v>468</v>
      </c>
      <c r="G217" s="262"/>
      <c r="H217" s="262"/>
      <c r="I217" s="262"/>
      <c r="J217" s="170" t="s">
        <v>225</v>
      </c>
      <c r="K217" s="171">
        <v>30</v>
      </c>
      <c r="L217" s="263">
        <v>0</v>
      </c>
      <c r="M217" s="264"/>
      <c r="N217" s="265">
        <f t="shared" si="55"/>
        <v>0</v>
      </c>
      <c r="O217" s="265"/>
      <c r="P217" s="265"/>
      <c r="Q217" s="265"/>
      <c r="R217" s="38"/>
      <c r="T217" s="172" t="s">
        <v>22</v>
      </c>
      <c r="U217" s="45" t="s">
        <v>44</v>
      </c>
      <c r="V217" s="37"/>
      <c r="W217" s="173">
        <f t="shared" si="56"/>
        <v>0</v>
      </c>
      <c r="X217" s="173">
        <v>2.0000000000000002E-5</v>
      </c>
      <c r="Y217" s="173">
        <f t="shared" si="57"/>
        <v>6.0000000000000006E-4</v>
      </c>
      <c r="Z217" s="173">
        <v>2.15E-3</v>
      </c>
      <c r="AA217" s="174">
        <f t="shared" si="58"/>
        <v>6.4500000000000002E-2</v>
      </c>
      <c r="AR217" s="20" t="s">
        <v>161</v>
      </c>
      <c r="AT217" s="20" t="s">
        <v>157</v>
      </c>
      <c r="AU217" s="20" t="s">
        <v>115</v>
      </c>
      <c r="AY217" s="20" t="s">
        <v>156</v>
      </c>
      <c r="BE217" s="111">
        <f t="shared" si="59"/>
        <v>0</v>
      </c>
      <c r="BF217" s="111">
        <f t="shared" si="60"/>
        <v>0</v>
      </c>
      <c r="BG217" s="111">
        <f t="shared" si="61"/>
        <v>0</v>
      </c>
      <c r="BH217" s="111">
        <f t="shared" si="62"/>
        <v>0</v>
      </c>
      <c r="BI217" s="111">
        <f t="shared" si="63"/>
        <v>0</v>
      </c>
      <c r="BJ217" s="20" t="s">
        <v>87</v>
      </c>
      <c r="BK217" s="111">
        <f t="shared" si="64"/>
        <v>0</v>
      </c>
      <c r="BL217" s="20" t="s">
        <v>161</v>
      </c>
      <c r="BM217" s="20" t="s">
        <v>469</v>
      </c>
    </row>
    <row r="218" spans="2:65" s="9" customFormat="1" ht="29.85" customHeight="1">
      <c r="B218" s="157"/>
      <c r="C218" s="158"/>
      <c r="D218" s="167" t="s">
        <v>131</v>
      </c>
      <c r="E218" s="167"/>
      <c r="F218" s="167"/>
      <c r="G218" s="167"/>
      <c r="H218" s="167"/>
      <c r="I218" s="167"/>
      <c r="J218" s="167"/>
      <c r="K218" s="167"/>
      <c r="L218" s="167"/>
      <c r="M218" s="167"/>
      <c r="N218" s="283">
        <f>BK218</f>
        <v>0</v>
      </c>
      <c r="O218" s="284"/>
      <c r="P218" s="284"/>
      <c r="Q218" s="284"/>
      <c r="R218" s="160"/>
      <c r="T218" s="161"/>
      <c r="U218" s="158"/>
      <c r="V218" s="158"/>
      <c r="W218" s="162">
        <f>SUM(W219:W249)</f>
        <v>0</v>
      </c>
      <c r="X218" s="158"/>
      <c r="Y218" s="162">
        <f>SUM(Y219:Y249)</f>
        <v>0.47762000000000004</v>
      </c>
      <c r="Z218" s="158"/>
      <c r="AA218" s="163">
        <f>SUM(AA219:AA249)</f>
        <v>1.724</v>
      </c>
      <c r="AR218" s="164" t="s">
        <v>115</v>
      </c>
      <c r="AT218" s="165" t="s">
        <v>78</v>
      </c>
      <c r="AU218" s="165" t="s">
        <v>87</v>
      </c>
      <c r="AY218" s="164" t="s">
        <v>156</v>
      </c>
      <c r="BK218" s="166">
        <f>SUM(BK219:BK249)</f>
        <v>0</v>
      </c>
    </row>
    <row r="219" spans="2:65" s="1" customFormat="1" ht="25.5" customHeight="1">
      <c r="B219" s="36"/>
      <c r="C219" s="168" t="s">
        <v>470</v>
      </c>
      <c r="D219" s="168" t="s">
        <v>157</v>
      </c>
      <c r="E219" s="169" t="s">
        <v>471</v>
      </c>
      <c r="F219" s="262" t="s">
        <v>472</v>
      </c>
      <c r="G219" s="262"/>
      <c r="H219" s="262"/>
      <c r="I219" s="262"/>
      <c r="J219" s="170" t="s">
        <v>225</v>
      </c>
      <c r="K219" s="171">
        <v>16</v>
      </c>
      <c r="L219" s="263">
        <v>0</v>
      </c>
      <c r="M219" s="264"/>
      <c r="N219" s="265">
        <f t="shared" ref="N219:N249" si="65">ROUND(L219*K219,2)</f>
        <v>0</v>
      </c>
      <c r="O219" s="265"/>
      <c r="P219" s="265"/>
      <c r="Q219" s="265"/>
      <c r="R219" s="38"/>
      <c r="T219" s="172" t="s">
        <v>22</v>
      </c>
      <c r="U219" s="45" t="s">
        <v>44</v>
      </c>
      <c r="V219" s="37"/>
      <c r="W219" s="173">
        <f t="shared" ref="W219:W249" si="66">V219*K219</f>
        <v>0</v>
      </c>
      <c r="X219" s="173">
        <v>2.0000000000000002E-5</v>
      </c>
      <c r="Y219" s="173">
        <f t="shared" ref="Y219:Y249" si="67">X219*K219</f>
        <v>3.2000000000000003E-4</v>
      </c>
      <c r="Z219" s="173">
        <v>3.9E-2</v>
      </c>
      <c r="AA219" s="174">
        <f t="shared" ref="AA219:AA249" si="68">Z219*K219</f>
        <v>0.624</v>
      </c>
      <c r="AR219" s="20" t="s">
        <v>161</v>
      </c>
      <c r="AT219" s="20" t="s">
        <v>157</v>
      </c>
      <c r="AU219" s="20" t="s">
        <v>115</v>
      </c>
      <c r="AY219" s="20" t="s">
        <v>156</v>
      </c>
      <c r="BE219" s="111">
        <f t="shared" ref="BE219:BE249" si="69">IF(U219="základní",N219,0)</f>
        <v>0</v>
      </c>
      <c r="BF219" s="111">
        <f t="shared" ref="BF219:BF249" si="70">IF(U219="snížená",N219,0)</f>
        <v>0</v>
      </c>
      <c r="BG219" s="111">
        <f t="shared" ref="BG219:BG249" si="71">IF(U219="zákl. přenesená",N219,0)</f>
        <v>0</v>
      </c>
      <c r="BH219" s="111">
        <f t="shared" ref="BH219:BH249" si="72">IF(U219="sníž. přenesená",N219,0)</f>
        <v>0</v>
      </c>
      <c r="BI219" s="111">
        <f t="shared" ref="BI219:BI249" si="73">IF(U219="nulová",N219,0)</f>
        <v>0</v>
      </c>
      <c r="BJ219" s="20" t="s">
        <v>87</v>
      </c>
      <c r="BK219" s="111">
        <f t="shared" ref="BK219:BK249" si="74">ROUND(L219*K219,2)</f>
        <v>0</v>
      </c>
      <c r="BL219" s="20" t="s">
        <v>161</v>
      </c>
      <c r="BM219" s="20" t="s">
        <v>473</v>
      </c>
    </row>
    <row r="220" spans="2:65" s="1" customFormat="1" ht="25.5" customHeight="1">
      <c r="B220" s="36"/>
      <c r="C220" s="168" t="s">
        <v>474</v>
      </c>
      <c r="D220" s="168" t="s">
        <v>157</v>
      </c>
      <c r="E220" s="169" t="s">
        <v>475</v>
      </c>
      <c r="F220" s="262" t="s">
        <v>476</v>
      </c>
      <c r="G220" s="262"/>
      <c r="H220" s="262"/>
      <c r="I220" s="262"/>
      <c r="J220" s="170" t="s">
        <v>225</v>
      </c>
      <c r="K220" s="171">
        <v>12</v>
      </c>
      <c r="L220" s="263">
        <v>0</v>
      </c>
      <c r="M220" s="264"/>
      <c r="N220" s="265">
        <f t="shared" si="65"/>
        <v>0</v>
      </c>
      <c r="O220" s="265"/>
      <c r="P220" s="265"/>
      <c r="Q220" s="265"/>
      <c r="R220" s="38"/>
      <c r="T220" s="172" t="s">
        <v>22</v>
      </c>
      <c r="U220" s="45" t="s">
        <v>44</v>
      </c>
      <c r="V220" s="37"/>
      <c r="W220" s="173">
        <f t="shared" si="66"/>
        <v>0</v>
      </c>
      <c r="X220" s="173">
        <v>2.0000000000000002E-5</v>
      </c>
      <c r="Y220" s="173">
        <f t="shared" si="67"/>
        <v>2.4000000000000003E-4</v>
      </c>
      <c r="Z220" s="173">
        <v>8.3000000000000004E-2</v>
      </c>
      <c r="AA220" s="174">
        <f t="shared" si="68"/>
        <v>0.996</v>
      </c>
      <c r="AR220" s="20" t="s">
        <v>161</v>
      </c>
      <c r="AT220" s="20" t="s">
        <v>157</v>
      </c>
      <c r="AU220" s="20" t="s">
        <v>115</v>
      </c>
      <c r="AY220" s="20" t="s">
        <v>156</v>
      </c>
      <c r="BE220" s="111">
        <f t="shared" si="69"/>
        <v>0</v>
      </c>
      <c r="BF220" s="111">
        <f t="shared" si="70"/>
        <v>0</v>
      </c>
      <c r="BG220" s="111">
        <f t="shared" si="71"/>
        <v>0</v>
      </c>
      <c r="BH220" s="111">
        <f t="shared" si="72"/>
        <v>0</v>
      </c>
      <c r="BI220" s="111">
        <f t="shared" si="73"/>
        <v>0</v>
      </c>
      <c r="BJ220" s="20" t="s">
        <v>87</v>
      </c>
      <c r="BK220" s="111">
        <f t="shared" si="74"/>
        <v>0</v>
      </c>
      <c r="BL220" s="20" t="s">
        <v>161</v>
      </c>
      <c r="BM220" s="20" t="s">
        <v>477</v>
      </c>
    </row>
    <row r="221" spans="2:65" s="1" customFormat="1" ht="25.5" customHeight="1">
      <c r="B221" s="36"/>
      <c r="C221" s="168" t="s">
        <v>478</v>
      </c>
      <c r="D221" s="168" t="s">
        <v>157</v>
      </c>
      <c r="E221" s="169" t="s">
        <v>479</v>
      </c>
      <c r="F221" s="262" t="s">
        <v>480</v>
      </c>
      <c r="G221" s="262"/>
      <c r="H221" s="262"/>
      <c r="I221" s="262"/>
      <c r="J221" s="170" t="s">
        <v>257</v>
      </c>
      <c r="K221" s="171">
        <v>2</v>
      </c>
      <c r="L221" s="263">
        <v>0</v>
      </c>
      <c r="M221" s="264"/>
      <c r="N221" s="265">
        <f t="shared" si="65"/>
        <v>0</v>
      </c>
      <c r="O221" s="265"/>
      <c r="P221" s="265"/>
      <c r="Q221" s="265"/>
      <c r="R221" s="38"/>
      <c r="T221" s="172" t="s">
        <v>22</v>
      </c>
      <c r="U221" s="45" t="s">
        <v>44</v>
      </c>
      <c r="V221" s="37"/>
      <c r="W221" s="173">
        <f t="shared" si="66"/>
        <v>0</v>
      </c>
      <c r="X221" s="173">
        <v>9.3900000000000008E-3</v>
      </c>
      <c r="Y221" s="173">
        <f t="shared" si="67"/>
        <v>1.8780000000000002E-2</v>
      </c>
      <c r="Z221" s="173">
        <v>0</v>
      </c>
      <c r="AA221" s="174">
        <f t="shared" si="68"/>
        <v>0</v>
      </c>
      <c r="AR221" s="20" t="s">
        <v>161</v>
      </c>
      <c r="AT221" s="20" t="s">
        <v>157</v>
      </c>
      <c r="AU221" s="20" t="s">
        <v>115</v>
      </c>
      <c r="AY221" s="20" t="s">
        <v>156</v>
      </c>
      <c r="BE221" s="111">
        <f t="shared" si="69"/>
        <v>0</v>
      </c>
      <c r="BF221" s="111">
        <f t="shared" si="70"/>
        <v>0</v>
      </c>
      <c r="BG221" s="111">
        <f t="shared" si="71"/>
        <v>0</v>
      </c>
      <c r="BH221" s="111">
        <f t="shared" si="72"/>
        <v>0</v>
      </c>
      <c r="BI221" s="111">
        <f t="shared" si="73"/>
        <v>0</v>
      </c>
      <c r="BJ221" s="20" t="s">
        <v>87</v>
      </c>
      <c r="BK221" s="111">
        <f t="shared" si="74"/>
        <v>0</v>
      </c>
      <c r="BL221" s="20" t="s">
        <v>161</v>
      </c>
      <c r="BM221" s="20" t="s">
        <v>481</v>
      </c>
    </row>
    <row r="222" spans="2:65" s="1" customFormat="1" ht="16.5" customHeight="1">
      <c r="B222" s="36"/>
      <c r="C222" s="175" t="s">
        <v>482</v>
      </c>
      <c r="D222" s="175" t="s">
        <v>167</v>
      </c>
      <c r="E222" s="176" t="s">
        <v>483</v>
      </c>
      <c r="F222" s="266" t="s">
        <v>484</v>
      </c>
      <c r="G222" s="266"/>
      <c r="H222" s="266"/>
      <c r="I222" s="266"/>
      <c r="J222" s="177" t="s">
        <v>225</v>
      </c>
      <c r="K222" s="178">
        <v>2</v>
      </c>
      <c r="L222" s="267">
        <v>0</v>
      </c>
      <c r="M222" s="268"/>
      <c r="N222" s="269">
        <f t="shared" si="65"/>
        <v>0</v>
      </c>
      <c r="O222" s="265"/>
      <c r="P222" s="265"/>
      <c r="Q222" s="265"/>
      <c r="R222" s="38"/>
      <c r="T222" s="172" t="s">
        <v>22</v>
      </c>
      <c r="U222" s="45" t="s">
        <v>44</v>
      </c>
      <c r="V222" s="37"/>
      <c r="W222" s="173">
        <f t="shared" si="66"/>
        <v>0</v>
      </c>
      <c r="X222" s="173">
        <v>1.5900000000000001E-2</v>
      </c>
      <c r="Y222" s="173">
        <f t="shared" si="67"/>
        <v>3.1800000000000002E-2</v>
      </c>
      <c r="Z222" s="173">
        <v>0</v>
      </c>
      <c r="AA222" s="174">
        <f t="shared" si="68"/>
        <v>0</v>
      </c>
      <c r="AR222" s="20" t="s">
        <v>170</v>
      </c>
      <c r="AT222" s="20" t="s">
        <v>167</v>
      </c>
      <c r="AU222" s="20" t="s">
        <v>115</v>
      </c>
      <c r="AY222" s="20" t="s">
        <v>156</v>
      </c>
      <c r="BE222" s="111">
        <f t="shared" si="69"/>
        <v>0</v>
      </c>
      <c r="BF222" s="111">
        <f t="shared" si="70"/>
        <v>0</v>
      </c>
      <c r="BG222" s="111">
        <f t="shared" si="71"/>
        <v>0</v>
      </c>
      <c r="BH222" s="111">
        <f t="shared" si="72"/>
        <v>0</v>
      </c>
      <c r="BI222" s="111">
        <f t="shared" si="73"/>
        <v>0</v>
      </c>
      <c r="BJ222" s="20" t="s">
        <v>87</v>
      </c>
      <c r="BK222" s="111">
        <f t="shared" si="74"/>
        <v>0</v>
      </c>
      <c r="BL222" s="20" t="s">
        <v>161</v>
      </c>
      <c r="BM222" s="20" t="s">
        <v>485</v>
      </c>
    </row>
    <row r="223" spans="2:65" s="1" customFormat="1" ht="25.5" customHeight="1">
      <c r="B223" s="36"/>
      <c r="C223" s="168" t="s">
        <v>486</v>
      </c>
      <c r="D223" s="168" t="s">
        <v>157</v>
      </c>
      <c r="E223" s="169" t="s">
        <v>487</v>
      </c>
      <c r="F223" s="262" t="s">
        <v>488</v>
      </c>
      <c r="G223" s="262"/>
      <c r="H223" s="262"/>
      <c r="I223" s="262"/>
      <c r="J223" s="170" t="s">
        <v>257</v>
      </c>
      <c r="K223" s="171">
        <v>1</v>
      </c>
      <c r="L223" s="263">
        <v>0</v>
      </c>
      <c r="M223" s="264"/>
      <c r="N223" s="265">
        <f t="shared" si="65"/>
        <v>0</v>
      </c>
      <c r="O223" s="265"/>
      <c r="P223" s="265"/>
      <c r="Q223" s="265"/>
      <c r="R223" s="38"/>
      <c r="T223" s="172" t="s">
        <v>22</v>
      </c>
      <c r="U223" s="45" t="s">
        <v>44</v>
      </c>
      <c r="V223" s="37"/>
      <c r="W223" s="173">
        <f t="shared" si="66"/>
        <v>0</v>
      </c>
      <c r="X223" s="173">
        <v>1.149E-2</v>
      </c>
      <c r="Y223" s="173">
        <f t="shared" si="67"/>
        <v>1.149E-2</v>
      </c>
      <c r="Z223" s="173">
        <v>0</v>
      </c>
      <c r="AA223" s="174">
        <f t="shared" si="68"/>
        <v>0</v>
      </c>
      <c r="AR223" s="20" t="s">
        <v>161</v>
      </c>
      <c r="AT223" s="20" t="s">
        <v>157</v>
      </c>
      <c r="AU223" s="20" t="s">
        <v>115</v>
      </c>
      <c r="AY223" s="20" t="s">
        <v>156</v>
      </c>
      <c r="BE223" s="111">
        <f t="shared" si="69"/>
        <v>0</v>
      </c>
      <c r="BF223" s="111">
        <f t="shared" si="70"/>
        <v>0</v>
      </c>
      <c r="BG223" s="111">
        <f t="shared" si="71"/>
        <v>0</v>
      </c>
      <c r="BH223" s="111">
        <f t="shared" si="72"/>
        <v>0</v>
      </c>
      <c r="BI223" s="111">
        <f t="shared" si="73"/>
        <v>0</v>
      </c>
      <c r="BJ223" s="20" t="s">
        <v>87</v>
      </c>
      <c r="BK223" s="111">
        <f t="shared" si="74"/>
        <v>0</v>
      </c>
      <c r="BL223" s="20" t="s">
        <v>161</v>
      </c>
      <c r="BM223" s="20" t="s">
        <v>489</v>
      </c>
    </row>
    <row r="224" spans="2:65" s="1" customFormat="1" ht="16.5" customHeight="1">
      <c r="B224" s="36"/>
      <c r="C224" s="175" t="s">
        <v>490</v>
      </c>
      <c r="D224" s="175" t="s">
        <v>167</v>
      </c>
      <c r="E224" s="176" t="s">
        <v>491</v>
      </c>
      <c r="F224" s="266" t="s">
        <v>492</v>
      </c>
      <c r="G224" s="266"/>
      <c r="H224" s="266"/>
      <c r="I224" s="266"/>
      <c r="J224" s="177" t="s">
        <v>225</v>
      </c>
      <c r="K224" s="178">
        <v>1</v>
      </c>
      <c r="L224" s="267">
        <v>0</v>
      </c>
      <c r="M224" s="268"/>
      <c r="N224" s="269">
        <f t="shared" si="65"/>
        <v>0</v>
      </c>
      <c r="O224" s="265"/>
      <c r="P224" s="265"/>
      <c r="Q224" s="265"/>
      <c r="R224" s="38"/>
      <c r="T224" s="172" t="s">
        <v>22</v>
      </c>
      <c r="U224" s="45" t="s">
        <v>44</v>
      </c>
      <c r="V224" s="37"/>
      <c r="W224" s="173">
        <f t="shared" si="66"/>
        <v>0</v>
      </c>
      <c r="X224" s="173">
        <v>1.83E-2</v>
      </c>
      <c r="Y224" s="173">
        <f t="shared" si="67"/>
        <v>1.83E-2</v>
      </c>
      <c r="Z224" s="173">
        <v>0</v>
      </c>
      <c r="AA224" s="174">
        <f t="shared" si="68"/>
        <v>0</v>
      </c>
      <c r="AR224" s="20" t="s">
        <v>170</v>
      </c>
      <c r="AT224" s="20" t="s">
        <v>167</v>
      </c>
      <c r="AU224" s="20" t="s">
        <v>115</v>
      </c>
      <c r="AY224" s="20" t="s">
        <v>156</v>
      </c>
      <c r="BE224" s="111">
        <f t="shared" si="69"/>
        <v>0</v>
      </c>
      <c r="BF224" s="111">
        <f t="shared" si="70"/>
        <v>0</v>
      </c>
      <c r="BG224" s="111">
        <f t="shared" si="71"/>
        <v>0</v>
      </c>
      <c r="BH224" s="111">
        <f t="shared" si="72"/>
        <v>0</v>
      </c>
      <c r="BI224" s="111">
        <f t="shared" si="73"/>
        <v>0</v>
      </c>
      <c r="BJ224" s="20" t="s">
        <v>87</v>
      </c>
      <c r="BK224" s="111">
        <f t="shared" si="74"/>
        <v>0</v>
      </c>
      <c r="BL224" s="20" t="s">
        <v>161</v>
      </c>
      <c r="BM224" s="20" t="s">
        <v>493</v>
      </c>
    </row>
    <row r="225" spans="2:65" s="1" customFormat="1" ht="25.5" customHeight="1">
      <c r="B225" s="36"/>
      <c r="C225" s="168" t="s">
        <v>494</v>
      </c>
      <c r="D225" s="168" t="s">
        <v>157</v>
      </c>
      <c r="E225" s="169" t="s">
        <v>495</v>
      </c>
      <c r="F225" s="262" t="s">
        <v>496</v>
      </c>
      <c r="G225" s="262"/>
      <c r="H225" s="262"/>
      <c r="I225" s="262"/>
      <c r="J225" s="170" t="s">
        <v>257</v>
      </c>
      <c r="K225" s="171">
        <v>1</v>
      </c>
      <c r="L225" s="263">
        <v>0</v>
      </c>
      <c r="M225" s="264"/>
      <c r="N225" s="265">
        <f t="shared" si="65"/>
        <v>0</v>
      </c>
      <c r="O225" s="265"/>
      <c r="P225" s="265"/>
      <c r="Q225" s="265"/>
      <c r="R225" s="38"/>
      <c r="T225" s="172" t="s">
        <v>22</v>
      </c>
      <c r="U225" s="45" t="s">
        <v>44</v>
      </c>
      <c r="V225" s="37"/>
      <c r="W225" s="173">
        <f t="shared" si="66"/>
        <v>0</v>
      </c>
      <c r="X225" s="173">
        <v>1.4120000000000001E-2</v>
      </c>
      <c r="Y225" s="173">
        <f t="shared" si="67"/>
        <v>1.4120000000000001E-2</v>
      </c>
      <c r="Z225" s="173">
        <v>0</v>
      </c>
      <c r="AA225" s="174">
        <f t="shared" si="68"/>
        <v>0</v>
      </c>
      <c r="AR225" s="20" t="s">
        <v>161</v>
      </c>
      <c r="AT225" s="20" t="s">
        <v>157</v>
      </c>
      <c r="AU225" s="20" t="s">
        <v>115</v>
      </c>
      <c r="AY225" s="20" t="s">
        <v>156</v>
      </c>
      <c r="BE225" s="111">
        <f t="shared" si="69"/>
        <v>0</v>
      </c>
      <c r="BF225" s="111">
        <f t="shared" si="70"/>
        <v>0</v>
      </c>
      <c r="BG225" s="111">
        <f t="shared" si="71"/>
        <v>0</v>
      </c>
      <c r="BH225" s="111">
        <f t="shared" si="72"/>
        <v>0</v>
      </c>
      <c r="BI225" s="111">
        <f t="shared" si="73"/>
        <v>0</v>
      </c>
      <c r="BJ225" s="20" t="s">
        <v>87</v>
      </c>
      <c r="BK225" s="111">
        <f t="shared" si="74"/>
        <v>0</v>
      </c>
      <c r="BL225" s="20" t="s">
        <v>161</v>
      </c>
      <c r="BM225" s="20" t="s">
        <v>497</v>
      </c>
    </row>
    <row r="226" spans="2:65" s="1" customFormat="1" ht="25.5" customHeight="1">
      <c r="B226" s="36"/>
      <c r="C226" s="175" t="s">
        <v>498</v>
      </c>
      <c r="D226" s="175" t="s">
        <v>167</v>
      </c>
      <c r="E226" s="176" t="s">
        <v>499</v>
      </c>
      <c r="F226" s="266" t="s">
        <v>500</v>
      </c>
      <c r="G226" s="266"/>
      <c r="H226" s="266"/>
      <c r="I226" s="266"/>
      <c r="J226" s="177" t="s">
        <v>225</v>
      </c>
      <c r="K226" s="178">
        <v>1</v>
      </c>
      <c r="L226" s="267">
        <v>0</v>
      </c>
      <c r="M226" s="268"/>
      <c r="N226" s="269">
        <f t="shared" si="65"/>
        <v>0</v>
      </c>
      <c r="O226" s="265"/>
      <c r="P226" s="265"/>
      <c r="Q226" s="265"/>
      <c r="R226" s="38"/>
      <c r="T226" s="172" t="s">
        <v>22</v>
      </c>
      <c r="U226" s="45" t="s">
        <v>44</v>
      </c>
      <c r="V226" s="37"/>
      <c r="W226" s="173">
        <f t="shared" si="66"/>
        <v>0</v>
      </c>
      <c r="X226" s="173">
        <v>7.1000000000000004E-3</v>
      </c>
      <c r="Y226" s="173">
        <f t="shared" si="67"/>
        <v>7.1000000000000004E-3</v>
      </c>
      <c r="Z226" s="173">
        <v>0</v>
      </c>
      <c r="AA226" s="174">
        <f t="shared" si="68"/>
        <v>0</v>
      </c>
      <c r="AR226" s="20" t="s">
        <v>170</v>
      </c>
      <c r="AT226" s="20" t="s">
        <v>167</v>
      </c>
      <c r="AU226" s="20" t="s">
        <v>115</v>
      </c>
      <c r="AY226" s="20" t="s">
        <v>156</v>
      </c>
      <c r="BE226" s="111">
        <f t="shared" si="69"/>
        <v>0</v>
      </c>
      <c r="BF226" s="111">
        <f t="shared" si="70"/>
        <v>0</v>
      </c>
      <c r="BG226" s="111">
        <f t="shared" si="71"/>
        <v>0</v>
      </c>
      <c r="BH226" s="111">
        <f t="shared" si="72"/>
        <v>0</v>
      </c>
      <c r="BI226" s="111">
        <f t="shared" si="73"/>
        <v>0</v>
      </c>
      <c r="BJ226" s="20" t="s">
        <v>87</v>
      </c>
      <c r="BK226" s="111">
        <f t="shared" si="74"/>
        <v>0</v>
      </c>
      <c r="BL226" s="20" t="s">
        <v>161</v>
      </c>
      <c r="BM226" s="20" t="s">
        <v>501</v>
      </c>
    </row>
    <row r="227" spans="2:65" s="1" customFormat="1" ht="16.5" customHeight="1">
      <c r="B227" s="36"/>
      <c r="C227" s="175" t="s">
        <v>502</v>
      </c>
      <c r="D227" s="175" t="s">
        <v>167</v>
      </c>
      <c r="E227" s="176" t="s">
        <v>503</v>
      </c>
      <c r="F227" s="266" t="s">
        <v>504</v>
      </c>
      <c r="G227" s="266"/>
      <c r="H227" s="266"/>
      <c r="I227" s="266"/>
      <c r="J227" s="177" t="s">
        <v>225</v>
      </c>
      <c r="K227" s="178">
        <v>1</v>
      </c>
      <c r="L227" s="267">
        <v>0</v>
      </c>
      <c r="M227" s="268"/>
      <c r="N227" s="269">
        <f t="shared" si="65"/>
        <v>0</v>
      </c>
      <c r="O227" s="265"/>
      <c r="P227" s="265"/>
      <c r="Q227" s="265"/>
      <c r="R227" s="38"/>
      <c r="T227" s="172" t="s">
        <v>22</v>
      </c>
      <c r="U227" s="45" t="s">
        <v>44</v>
      </c>
      <c r="V227" s="37"/>
      <c r="W227" s="173">
        <f t="shared" si="66"/>
        <v>0</v>
      </c>
      <c r="X227" s="173">
        <v>7.2000000000000005E-4</v>
      </c>
      <c r="Y227" s="173">
        <f t="shared" si="67"/>
        <v>7.2000000000000005E-4</v>
      </c>
      <c r="Z227" s="173">
        <v>0</v>
      </c>
      <c r="AA227" s="174">
        <f t="shared" si="68"/>
        <v>0</v>
      </c>
      <c r="AR227" s="20" t="s">
        <v>170</v>
      </c>
      <c r="AT227" s="20" t="s">
        <v>167</v>
      </c>
      <c r="AU227" s="20" t="s">
        <v>115</v>
      </c>
      <c r="AY227" s="20" t="s">
        <v>156</v>
      </c>
      <c r="BE227" s="111">
        <f t="shared" si="69"/>
        <v>0</v>
      </c>
      <c r="BF227" s="111">
        <f t="shared" si="70"/>
        <v>0</v>
      </c>
      <c r="BG227" s="111">
        <f t="shared" si="71"/>
        <v>0</v>
      </c>
      <c r="BH227" s="111">
        <f t="shared" si="72"/>
        <v>0</v>
      </c>
      <c r="BI227" s="111">
        <f t="shared" si="73"/>
        <v>0</v>
      </c>
      <c r="BJ227" s="20" t="s">
        <v>87</v>
      </c>
      <c r="BK227" s="111">
        <f t="shared" si="74"/>
        <v>0</v>
      </c>
      <c r="BL227" s="20" t="s">
        <v>161</v>
      </c>
      <c r="BM227" s="20" t="s">
        <v>505</v>
      </c>
    </row>
    <row r="228" spans="2:65" s="1" customFormat="1" ht="25.5" customHeight="1">
      <c r="B228" s="36"/>
      <c r="C228" s="168" t="s">
        <v>506</v>
      </c>
      <c r="D228" s="168" t="s">
        <v>157</v>
      </c>
      <c r="E228" s="169" t="s">
        <v>507</v>
      </c>
      <c r="F228" s="262" t="s">
        <v>508</v>
      </c>
      <c r="G228" s="262"/>
      <c r="H228" s="262"/>
      <c r="I228" s="262"/>
      <c r="J228" s="170" t="s">
        <v>225</v>
      </c>
      <c r="K228" s="171">
        <v>10</v>
      </c>
      <c r="L228" s="263">
        <v>0</v>
      </c>
      <c r="M228" s="264"/>
      <c r="N228" s="265">
        <f t="shared" si="65"/>
        <v>0</v>
      </c>
      <c r="O228" s="265"/>
      <c r="P228" s="265"/>
      <c r="Q228" s="265"/>
      <c r="R228" s="38"/>
      <c r="T228" s="172" t="s">
        <v>22</v>
      </c>
      <c r="U228" s="45" t="s">
        <v>44</v>
      </c>
      <c r="V228" s="37"/>
      <c r="W228" s="173">
        <f t="shared" si="66"/>
        <v>0</v>
      </c>
      <c r="X228" s="173">
        <v>8.0000000000000007E-5</v>
      </c>
      <c r="Y228" s="173">
        <f t="shared" si="67"/>
        <v>8.0000000000000004E-4</v>
      </c>
      <c r="Z228" s="173">
        <v>9.0799999999999995E-3</v>
      </c>
      <c r="AA228" s="174">
        <f t="shared" si="68"/>
        <v>9.0799999999999992E-2</v>
      </c>
      <c r="AR228" s="20" t="s">
        <v>161</v>
      </c>
      <c r="AT228" s="20" t="s">
        <v>157</v>
      </c>
      <c r="AU228" s="20" t="s">
        <v>115</v>
      </c>
      <c r="AY228" s="20" t="s">
        <v>156</v>
      </c>
      <c r="BE228" s="111">
        <f t="shared" si="69"/>
        <v>0</v>
      </c>
      <c r="BF228" s="111">
        <f t="shared" si="70"/>
        <v>0</v>
      </c>
      <c r="BG228" s="111">
        <f t="shared" si="71"/>
        <v>0</v>
      </c>
      <c r="BH228" s="111">
        <f t="shared" si="72"/>
        <v>0</v>
      </c>
      <c r="BI228" s="111">
        <f t="shared" si="73"/>
        <v>0</v>
      </c>
      <c r="BJ228" s="20" t="s">
        <v>87</v>
      </c>
      <c r="BK228" s="111">
        <f t="shared" si="74"/>
        <v>0</v>
      </c>
      <c r="BL228" s="20" t="s">
        <v>161</v>
      </c>
      <c r="BM228" s="20" t="s">
        <v>509</v>
      </c>
    </row>
    <row r="229" spans="2:65" s="1" customFormat="1" ht="25.5" customHeight="1">
      <c r="B229" s="36"/>
      <c r="C229" s="168" t="s">
        <v>510</v>
      </c>
      <c r="D229" s="168" t="s">
        <v>157</v>
      </c>
      <c r="E229" s="169" t="s">
        <v>511</v>
      </c>
      <c r="F229" s="262" t="s">
        <v>512</v>
      </c>
      <c r="G229" s="262"/>
      <c r="H229" s="262"/>
      <c r="I229" s="262"/>
      <c r="J229" s="170" t="s">
        <v>257</v>
      </c>
      <c r="K229" s="171">
        <v>2</v>
      </c>
      <c r="L229" s="263">
        <v>0</v>
      </c>
      <c r="M229" s="264"/>
      <c r="N229" s="265">
        <f t="shared" si="65"/>
        <v>0</v>
      </c>
      <c r="O229" s="265"/>
      <c r="P229" s="265"/>
      <c r="Q229" s="265"/>
      <c r="R229" s="38"/>
      <c r="T229" s="172" t="s">
        <v>22</v>
      </c>
      <c r="U229" s="45" t="s">
        <v>44</v>
      </c>
      <c r="V229" s="37"/>
      <c r="W229" s="173">
        <f t="shared" si="66"/>
        <v>0</v>
      </c>
      <c r="X229" s="173">
        <v>1.6930000000000001E-2</v>
      </c>
      <c r="Y229" s="173">
        <f t="shared" si="67"/>
        <v>3.3860000000000001E-2</v>
      </c>
      <c r="Z229" s="173">
        <v>0</v>
      </c>
      <c r="AA229" s="174">
        <f t="shared" si="68"/>
        <v>0</v>
      </c>
      <c r="AR229" s="20" t="s">
        <v>161</v>
      </c>
      <c r="AT229" s="20" t="s">
        <v>157</v>
      </c>
      <c r="AU229" s="20" t="s">
        <v>115</v>
      </c>
      <c r="AY229" s="20" t="s">
        <v>156</v>
      </c>
      <c r="BE229" s="111">
        <f t="shared" si="69"/>
        <v>0</v>
      </c>
      <c r="BF229" s="111">
        <f t="shared" si="70"/>
        <v>0</v>
      </c>
      <c r="BG229" s="111">
        <f t="shared" si="71"/>
        <v>0</v>
      </c>
      <c r="BH229" s="111">
        <f t="shared" si="72"/>
        <v>0</v>
      </c>
      <c r="BI229" s="111">
        <f t="shared" si="73"/>
        <v>0</v>
      </c>
      <c r="BJ229" s="20" t="s">
        <v>87</v>
      </c>
      <c r="BK229" s="111">
        <f t="shared" si="74"/>
        <v>0</v>
      </c>
      <c r="BL229" s="20" t="s">
        <v>161</v>
      </c>
      <c r="BM229" s="20" t="s">
        <v>513</v>
      </c>
    </row>
    <row r="230" spans="2:65" s="1" customFormat="1" ht="25.5" customHeight="1">
      <c r="B230" s="36"/>
      <c r="C230" s="168" t="s">
        <v>514</v>
      </c>
      <c r="D230" s="168" t="s">
        <v>157</v>
      </c>
      <c r="E230" s="169" t="s">
        <v>515</v>
      </c>
      <c r="F230" s="262" t="s">
        <v>516</v>
      </c>
      <c r="G230" s="262"/>
      <c r="H230" s="262"/>
      <c r="I230" s="262"/>
      <c r="J230" s="170" t="s">
        <v>257</v>
      </c>
      <c r="K230" s="171">
        <v>1</v>
      </c>
      <c r="L230" s="263">
        <v>0</v>
      </c>
      <c r="M230" s="264"/>
      <c r="N230" s="265">
        <f t="shared" si="65"/>
        <v>0</v>
      </c>
      <c r="O230" s="265"/>
      <c r="P230" s="265"/>
      <c r="Q230" s="265"/>
      <c r="R230" s="38"/>
      <c r="T230" s="172" t="s">
        <v>22</v>
      </c>
      <c r="U230" s="45" t="s">
        <v>44</v>
      </c>
      <c r="V230" s="37"/>
      <c r="W230" s="173">
        <f t="shared" si="66"/>
        <v>0</v>
      </c>
      <c r="X230" s="173">
        <v>2.121E-2</v>
      </c>
      <c r="Y230" s="173">
        <f t="shared" si="67"/>
        <v>2.121E-2</v>
      </c>
      <c r="Z230" s="173">
        <v>0</v>
      </c>
      <c r="AA230" s="174">
        <f t="shared" si="68"/>
        <v>0</v>
      </c>
      <c r="AR230" s="20" t="s">
        <v>161</v>
      </c>
      <c r="AT230" s="20" t="s">
        <v>157</v>
      </c>
      <c r="AU230" s="20" t="s">
        <v>115</v>
      </c>
      <c r="AY230" s="20" t="s">
        <v>156</v>
      </c>
      <c r="BE230" s="111">
        <f t="shared" si="69"/>
        <v>0</v>
      </c>
      <c r="BF230" s="111">
        <f t="shared" si="70"/>
        <v>0</v>
      </c>
      <c r="BG230" s="111">
        <f t="shared" si="71"/>
        <v>0</v>
      </c>
      <c r="BH230" s="111">
        <f t="shared" si="72"/>
        <v>0</v>
      </c>
      <c r="BI230" s="111">
        <f t="shared" si="73"/>
        <v>0</v>
      </c>
      <c r="BJ230" s="20" t="s">
        <v>87</v>
      </c>
      <c r="BK230" s="111">
        <f t="shared" si="74"/>
        <v>0</v>
      </c>
      <c r="BL230" s="20" t="s">
        <v>161</v>
      </c>
      <c r="BM230" s="20" t="s">
        <v>517</v>
      </c>
    </row>
    <row r="231" spans="2:65" s="1" customFormat="1" ht="25.5" customHeight="1">
      <c r="B231" s="36"/>
      <c r="C231" s="168" t="s">
        <v>518</v>
      </c>
      <c r="D231" s="168" t="s">
        <v>157</v>
      </c>
      <c r="E231" s="169" t="s">
        <v>519</v>
      </c>
      <c r="F231" s="262" t="s">
        <v>520</v>
      </c>
      <c r="G231" s="262"/>
      <c r="H231" s="262"/>
      <c r="I231" s="262"/>
      <c r="J231" s="170" t="s">
        <v>257</v>
      </c>
      <c r="K231" s="171">
        <v>10</v>
      </c>
      <c r="L231" s="263">
        <v>0</v>
      </c>
      <c r="M231" s="264"/>
      <c r="N231" s="265">
        <f t="shared" si="65"/>
        <v>0</v>
      </c>
      <c r="O231" s="265"/>
      <c r="P231" s="265"/>
      <c r="Q231" s="265"/>
      <c r="R231" s="38"/>
      <c r="T231" s="172" t="s">
        <v>22</v>
      </c>
      <c r="U231" s="45" t="s">
        <v>44</v>
      </c>
      <c r="V231" s="37"/>
      <c r="W231" s="173">
        <f t="shared" si="66"/>
        <v>0</v>
      </c>
      <c r="X231" s="173">
        <v>1.191E-2</v>
      </c>
      <c r="Y231" s="173">
        <f t="shared" si="67"/>
        <v>0.11910000000000001</v>
      </c>
      <c r="Z231" s="173">
        <v>0</v>
      </c>
      <c r="AA231" s="174">
        <f t="shared" si="68"/>
        <v>0</v>
      </c>
      <c r="AR231" s="20" t="s">
        <v>161</v>
      </c>
      <c r="AT231" s="20" t="s">
        <v>157</v>
      </c>
      <c r="AU231" s="20" t="s">
        <v>115</v>
      </c>
      <c r="AY231" s="20" t="s">
        <v>156</v>
      </c>
      <c r="BE231" s="111">
        <f t="shared" si="69"/>
        <v>0</v>
      </c>
      <c r="BF231" s="111">
        <f t="shared" si="70"/>
        <v>0</v>
      </c>
      <c r="BG231" s="111">
        <f t="shared" si="71"/>
        <v>0</v>
      </c>
      <c r="BH231" s="111">
        <f t="shared" si="72"/>
        <v>0</v>
      </c>
      <c r="BI231" s="111">
        <f t="shared" si="73"/>
        <v>0</v>
      </c>
      <c r="BJ231" s="20" t="s">
        <v>87</v>
      </c>
      <c r="BK231" s="111">
        <f t="shared" si="74"/>
        <v>0</v>
      </c>
      <c r="BL231" s="20" t="s">
        <v>161</v>
      </c>
      <c r="BM231" s="20" t="s">
        <v>521</v>
      </c>
    </row>
    <row r="232" spans="2:65" s="1" customFormat="1" ht="25.5" customHeight="1">
      <c r="B232" s="36"/>
      <c r="C232" s="168" t="s">
        <v>522</v>
      </c>
      <c r="D232" s="168" t="s">
        <v>157</v>
      </c>
      <c r="E232" s="169" t="s">
        <v>523</v>
      </c>
      <c r="F232" s="262" t="s">
        <v>524</v>
      </c>
      <c r="G232" s="262"/>
      <c r="H232" s="262"/>
      <c r="I232" s="262"/>
      <c r="J232" s="170" t="s">
        <v>257</v>
      </c>
      <c r="K232" s="171">
        <v>7</v>
      </c>
      <c r="L232" s="263">
        <v>0</v>
      </c>
      <c r="M232" s="264"/>
      <c r="N232" s="265">
        <f t="shared" si="65"/>
        <v>0</v>
      </c>
      <c r="O232" s="265"/>
      <c r="P232" s="265"/>
      <c r="Q232" s="265"/>
      <c r="R232" s="38"/>
      <c r="T232" s="172" t="s">
        <v>22</v>
      </c>
      <c r="U232" s="45" t="s">
        <v>44</v>
      </c>
      <c r="V232" s="37"/>
      <c r="W232" s="173">
        <f t="shared" si="66"/>
        <v>0</v>
      </c>
      <c r="X232" s="173">
        <v>1.4670000000000001E-2</v>
      </c>
      <c r="Y232" s="173">
        <f t="shared" si="67"/>
        <v>0.10269</v>
      </c>
      <c r="Z232" s="173">
        <v>0</v>
      </c>
      <c r="AA232" s="174">
        <f t="shared" si="68"/>
        <v>0</v>
      </c>
      <c r="AR232" s="20" t="s">
        <v>161</v>
      </c>
      <c r="AT232" s="20" t="s">
        <v>157</v>
      </c>
      <c r="AU232" s="20" t="s">
        <v>115</v>
      </c>
      <c r="AY232" s="20" t="s">
        <v>156</v>
      </c>
      <c r="BE232" s="111">
        <f t="shared" si="69"/>
        <v>0</v>
      </c>
      <c r="BF232" s="111">
        <f t="shared" si="70"/>
        <v>0</v>
      </c>
      <c r="BG232" s="111">
        <f t="shared" si="71"/>
        <v>0</v>
      </c>
      <c r="BH232" s="111">
        <f t="shared" si="72"/>
        <v>0</v>
      </c>
      <c r="BI232" s="111">
        <f t="shared" si="73"/>
        <v>0</v>
      </c>
      <c r="BJ232" s="20" t="s">
        <v>87</v>
      </c>
      <c r="BK232" s="111">
        <f t="shared" si="74"/>
        <v>0</v>
      </c>
      <c r="BL232" s="20" t="s">
        <v>161</v>
      </c>
      <c r="BM232" s="20" t="s">
        <v>525</v>
      </c>
    </row>
    <row r="233" spans="2:65" s="1" customFormat="1" ht="25.5" customHeight="1">
      <c r="B233" s="36"/>
      <c r="C233" s="168" t="s">
        <v>526</v>
      </c>
      <c r="D233" s="168" t="s">
        <v>157</v>
      </c>
      <c r="E233" s="169" t="s">
        <v>527</v>
      </c>
      <c r="F233" s="262" t="s">
        <v>528</v>
      </c>
      <c r="G233" s="262"/>
      <c r="H233" s="262"/>
      <c r="I233" s="262"/>
      <c r="J233" s="170" t="s">
        <v>257</v>
      </c>
      <c r="K233" s="171">
        <v>2</v>
      </c>
      <c r="L233" s="263">
        <v>0</v>
      </c>
      <c r="M233" s="264"/>
      <c r="N233" s="265">
        <f t="shared" si="65"/>
        <v>0</v>
      </c>
      <c r="O233" s="265"/>
      <c r="P233" s="265"/>
      <c r="Q233" s="265"/>
      <c r="R233" s="38"/>
      <c r="T233" s="172" t="s">
        <v>22</v>
      </c>
      <c r="U233" s="45" t="s">
        <v>44</v>
      </c>
      <c r="V233" s="37"/>
      <c r="W233" s="173">
        <f t="shared" si="66"/>
        <v>0</v>
      </c>
      <c r="X233" s="173">
        <v>2.2579999999999999E-2</v>
      </c>
      <c r="Y233" s="173">
        <f t="shared" si="67"/>
        <v>4.5159999999999999E-2</v>
      </c>
      <c r="Z233" s="173">
        <v>0</v>
      </c>
      <c r="AA233" s="174">
        <f t="shared" si="68"/>
        <v>0</v>
      </c>
      <c r="AR233" s="20" t="s">
        <v>161</v>
      </c>
      <c r="AT233" s="20" t="s">
        <v>157</v>
      </c>
      <c r="AU233" s="20" t="s">
        <v>115</v>
      </c>
      <c r="AY233" s="20" t="s">
        <v>156</v>
      </c>
      <c r="BE233" s="111">
        <f t="shared" si="69"/>
        <v>0</v>
      </c>
      <c r="BF233" s="111">
        <f t="shared" si="70"/>
        <v>0</v>
      </c>
      <c r="BG233" s="111">
        <f t="shared" si="71"/>
        <v>0</v>
      </c>
      <c r="BH233" s="111">
        <f t="shared" si="72"/>
        <v>0</v>
      </c>
      <c r="BI233" s="111">
        <f t="shared" si="73"/>
        <v>0</v>
      </c>
      <c r="BJ233" s="20" t="s">
        <v>87</v>
      </c>
      <c r="BK233" s="111">
        <f t="shared" si="74"/>
        <v>0</v>
      </c>
      <c r="BL233" s="20" t="s">
        <v>161</v>
      </c>
      <c r="BM233" s="20" t="s">
        <v>529</v>
      </c>
    </row>
    <row r="234" spans="2:65" s="1" customFormat="1" ht="25.5" customHeight="1">
      <c r="B234" s="36"/>
      <c r="C234" s="168" t="s">
        <v>530</v>
      </c>
      <c r="D234" s="168" t="s">
        <v>157</v>
      </c>
      <c r="E234" s="169" t="s">
        <v>531</v>
      </c>
      <c r="F234" s="262" t="s">
        <v>532</v>
      </c>
      <c r="G234" s="262"/>
      <c r="H234" s="262"/>
      <c r="I234" s="262"/>
      <c r="J234" s="170" t="s">
        <v>225</v>
      </c>
      <c r="K234" s="171">
        <v>4</v>
      </c>
      <c r="L234" s="263">
        <v>0</v>
      </c>
      <c r="M234" s="264"/>
      <c r="N234" s="265">
        <f t="shared" si="65"/>
        <v>0</v>
      </c>
      <c r="O234" s="265"/>
      <c r="P234" s="265"/>
      <c r="Q234" s="265"/>
      <c r="R234" s="38"/>
      <c r="T234" s="172" t="s">
        <v>22</v>
      </c>
      <c r="U234" s="45" t="s">
        <v>44</v>
      </c>
      <c r="V234" s="37"/>
      <c r="W234" s="173">
        <f t="shared" si="66"/>
        <v>0</v>
      </c>
      <c r="X234" s="173">
        <v>1.2999999999999999E-4</v>
      </c>
      <c r="Y234" s="173">
        <f t="shared" si="67"/>
        <v>5.1999999999999995E-4</v>
      </c>
      <c r="Z234" s="173">
        <v>1.1000000000000001E-3</v>
      </c>
      <c r="AA234" s="174">
        <f t="shared" si="68"/>
        <v>4.4000000000000003E-3</v>
      </c>
      <c r="AR234" s="20" t="s">
        <v>161</v>
      </c>
      <c r="AT234" s="20" t="s">
        <v>157</v>
      </c>
      <c r="AU234" s="20" t="s">
        <v>115</v>
      </c>
      <c r="AY234" s="20" t="s">
        <v>156</v>
      </c>
      <c r="BE234" s="111">
        <f t="shared" si="69"/>
        <v>0</v>
      </c>
      <c r="BF234" s="111">
        <f t="shared" si="70"/>
        <v>0</v>
      </c>
      <c r="BG234" s="111">
        <f t="shared" si="71"/>
        <v>0</v>
      </c>
      <c r="BH234" s="111">
        <f t="shared" si="72"/>
        <v>0</v>
      </c>
      <c r="BI234" s="111">
        <f t="shared" si="73"/>
        <v>0</v>
      </c>
      <c r="BJ234" s="20" t="s">
        <v>87</v>
      </c>
      <c r="BK234" s="111">
        <f t="shared" si="74"/>
        <v>0</v>
      </c>
      <c r="BL234" s="20" t="s">
        <v>161</v>
      </c>
      <c r="BM234" s="20" t="s">
        <v>533</v>
      </c>
    </row>
    <row r="235" spans="2:65" s="1" customFormat="1" ht="25.5" customHeight="1">
      <c r="B235" s="36"/>
      <c r="C235" s="168" t="s">
        <v>534</v>
      </c>
      <c r="D235" s="168" t="s">
        <v>157</v>
      </c>
      <c r="E235" s="169" t="s">
        <v>535</v>
      </c>
      <c r="F235" s="262" t="s">
        <v>536</v>
      </c>
      <c r="G235" s="262"/>
      <c r="H235" s="262"/>
      <c r="I235" s="262"/>
      <c r="J235" s="170" t="s">
        <v>225</v>
      </c>
      <c r="K235" s="171">
        <v>4</v>
      </c>
      <c r="L235" s="263">
        <v>0</v>
      </c>
      <c r="M235" s="264"/>
      <c r="N235" s="265">
        <f t="shared" si="65"/>
        <v>0</v>
      </c>
      <c r="O235" s="265"/>
      <c r="P235" s="265"/>
      <c r="Q235" s="265"/>
      <c r="R235" s="38"/>
      <c r="T235" s="172" t="s">
        <v>22</v>
      </c>
      <c r="U235" s="45" t="s">
        <v>44</v>
      </c>
      <c r="V235" s="37"/>
      <c r="W235" s="173">
        <f t="shared" si="66"/>
        <v>0</v>
      </c>
      <c r="X235" s="173">
        <v>1.7000000000000001E-4</v>
      </c>
      <c r="Y235" s="173">
        <f t="shared" si="67"/>
        <v>6.8000000000000005E-4</v>
      </c>
      <c r="Z235" s="173">
        <v>2.2000000000000001E-3</v>
      </c>
      <c r="AA235" s="174">
        <f t="shared" si="68"/>
        <v>8.8000000000000005E-3</v>
      </c>
      <c r="AR235" s="20" t="s">
        <v>161</v>
      </c>
      <c r="AT235" s="20" t="s">
        <v>157</v>
      </c>
      <c r="AU235" s="20" t="s">
        <v>115</v>
      </c>
      <c r="AY235" s="20" t="s">
        <v>156</v>
      </c>
      <c r="BE235" s="111">
        <f t="shared" si="69"/>
        <v>0</v>
      </c>
      <c r="BF235" s="111">
        <f t="shared" si="70"/>
        <v>0</v>
      </c>
      <c r="BG235" s="111">
        <f t="shared" si="71"/>
        <v>0</v>
      </c>
      <c r="BH235" s="111">
        <f t="shared" si="72"/>
        <v>0</v>
      </c>
      <c r="BI235" s="111">
        <f t="shared" si="73"/>
        <v>0</v>
      </c>
      <c r="BJ235" s="20" t="s">
        <v>87</v>
      </c>
      <c r="BK235" s="111">
        <f t="shared" si="74"/>
        <v>0</v>
      </c>
      <c r="BL235" s="20" t="s">
        <v>161</v>
      </c>
      <c r="BM235" s="20" t="s">
        <v>537</v>
      </c>
    </row>
    <row r="236" spans="2:65" s="1" customFormat="1" ht="25.5" customHeight="1">
      <c r="B236" s="36"/>
      <c r="C236" s="168" t="s">
        <v>538</v>
      </c>
      <c r="D236" s="168" t="s">
        <v>157</v>
      </c>
      <c r="E236" s="169" t="s">
        <v>539</v>
      </c>
      <c r="F236" s="262" t="s">
        <v>540</v>
      </c>
      <c r="G236" s="262"/>
      <c r="H236" s="262"/>
      <c r="I236" s="262"/>
      <c r="J236" s="170" t="s">
        <v>225</v>
      </c>
      <c r="K236" s="171">
        <v>2</v>
      </c>
      <c r="L236" s="263">
        <v>0</v>
      </c>
      <c r="M236" s="264"/>
      <c r="N236" s="265">
        <f t="shared" si="65"/>
        <v>0</v>
      </c>
      <c r="O236" s="265"/>
      <c r="P236" s="265"/>
      <c r="Q236" s="265"/>
      <c r="R236" s="38"/>
      <c r="T236" s="172" t="s">
        <v>22</v>
      </c>
      <c r="U236" s="45" t="s">
        <v>44</v>
      </c>
      <c r="V236" s="37"/>
      <c r="W236" s="173">
        <f t="shared" si="66"/>
        <v>0</v>
      </c>
      <c r="X236" s="173">
        <v>2.4000000000000001E-4</v>
      </c>
      <c r="Y236" s="173">
        <f t="shared" si="67"/>
        <v>4.8000000000000001E-4</v>
      </c>
      <c r="Z236" s="173">
        <v>0</v>
      </c>
      <c r="AA236" s="174">
        <f t="shared" si="68"/>
        <v>0</v>
      </c>
      <c r="AR236" s="20" t="s">
        <v>161</v>
      </c>
      <c r="AT236" s="20" t="s">
        <v>157</v>
      </c>
      <c r="AU236" s="20" t="s">
        <v>115</v>
      </c>
      <c r="AY236" s="20" t="s">
        <v>156</v>
      </c>
      <c r="BE236" s="111">
        <f t="shared" si="69"/>
        <v>0</v>
      </c>
      <c r="BF236" s="111">
        <f t="shared" si="70"/>
        <v>0</v>
      </c>
      <c r="BG236" s="111">
        <f t="shared" si="71"/>
        <v>0</v>
      </c>
      <c r="BH236" s="111">
        <f t="shared" si="72"/>
        <v>0</v>
      </c>
      <c r="BI236" s="111">
        <f t="shared" si="73"/>
        <v>0</v>
      </c>
      <c r="BJ236" s="20" t="s">
        <v>87</v>
      </c>
      <c r="BK236" s="111">
        <f t="shared" si="74"/>
        <v>0</v>
      </c>
      <c r="BL236" s="20" t="s">
        <v>161</v>
      </c>
      <c r="BM236" s="20" t="s">
        <v>541</v>
      </c>
    </row>
    <row r="237" spans="2:65" s="1" customFormat="1" ht="25.5" customHeight="1">
      <c r="B237" s="36"/>
      <c r="C237" s="168" t="s">
        <v>542</v>
      </c>
      <c r="D237" s="168" t="s">
        <v>157</v>
      </c>
      <c r="E237" s="169" t="s">
        <v>543</v>
      </c>
      <c r="F237" s="262" t="s">
        <v>544</v>
      </c>
      <c r="G237" s="262"/>
      <c r="H237" s="262"/>
      <c r="I237" s="262"/>
      <c r="J237" s="170" t="s">
        <v>225</v>
      </c>
      <c r="K237" s="171">
        <v>1</v>
      </c>
      <c r="L237" s="263">
        <v>0</v>
      </c>
      <c r="M237" s="264"/>
      <c r="N237" s="265">
        <f t="shared" si="65"/>
        <v>0</v>
      </c>
      <c r="O237" s="265"/>
      <c r="P237" s="265"/>
      <c r="Q237" s="265"/>
      <c r="R237" s="38"/>
      <c r="T237" s="172" t="s">
        <v>22</v>
      </c>
      <c r="U237" s="45" t="s">
        <v>44</v>
      </c>
      <c r="V237" s="37"/>
      <c r="W237" s="173">
        <f t="shared" si="66"/>
        <v>0</v>
      </c>
      <c r="X237" s="173">
        <v>5.1999999999999995E-4</v>
      </c>
      <c r="Y237" s="173">
        <f t="shared" si="67"/>
        <v>5.1999999999999995E-4</v>
      </c>
      <c r="Z237" s="173">
        <v>0</v>
      </c>
      <c r="AA237" s="174">
        <f t="shared" si="68"/>
        <v>0</v>
      </c>
      <c r="AR237" s="20" t="s">
        <v>161</v>
      </c>
      <c r="AT237" s="20" t="s">
        <v>157</v>
      </c>
      <c r="AU237" s="20" t="s">
        <v>115</v>
      </c>
      <c r="AY237" s="20" t="s">
        <v>156</v>
      </c>
      <c r="BE237" s="111">
        <f t="shared" si="69"/>
        <v>0</v>
      </c>
      <c r="BF237" s="111">
        <f t="shared" si="70"/>
        <v>0</v>
      </c>
      <c r="BG237" s="111">
        <f t="shared" si="71"/>
        <v>0</v>
      </c>
      <c r="BH237" s="111">
        <f t="shared" si="72"/>
        <v>0</v>
      </c>
      <c r="BI237" s="111">
        <f t="shared" si="73"/>
        <v>0</v>
      </c>
      <c r="BJ237" s="20" t="s">
        <v>87</v>
      </c>
      <c r="BK237" s="111">
        <f t="shared" si="74"/>
        <v>0</v>
      </c>
      <c r="BL237" s="20" t="s">
        <v>161</v>
      </c>
      <c r="BM237" s="20" t="s">
        <v>545</v>
      </c>
    </row>
    <row r="238" spans="2:65" s="1" customFormat="1" ht="25.5" customHeight="1">
      <c r="B238" s="36"/>
      <c r="C238" s="168" t="s">
        <v>546</v>
      </c>
      <c r="D238" s="168" t="s">
        <v>157</v>
      </c>
      <c r="E238" s="169" t="s">
        <v>547</v>
      </c>
      <c r="F238" s="262" t="s">
        <v>548</v>
      </c>
      <c r="G238" s="262"/>
      <c r="H238" s="262"/>
      <c r="I238" s="262"/>
      <c r="J238" s="170" t="s">
        <v>225</v>
      </c>
      <c r="K238" s="171">
        <v>2</v>
      </c>
      <c r="L238" s="263">
        <v>0</v>
      </c>
      <c r="M238" s="264"/>
      <c r="N238" s="265">
        <f t="shared" si="65"/>
        <v>0</v>
      </c>
      <c r="O238" s="265"/>
      <c r="P238" s="265"/>
      <c r="Q238" s="265"/>
      <c r="R238" s="38"/>
      <c r="T238" s="172" t="s">
        <v>22</v>
      </c>
      <c r="U238" s="45" t="s">
        <v>44</v>
      </c>
      <c r="V238" s="37"/>
      <c r="W238" s="173">
        <f t="shared" si="66"/>
        <v>0</v>
      </c>
      <c r="X238" s="173">
        <v>7.7999999999999999E-4</v>
      </c>
      <c r="Y238" s="173">
        <f t="shared" si="67"/>
        <v>1.56E-3</v>
      </c>
      <c r="Z238" s="173">
        <v>0</v>
      </c>
      <c r="AA238" s="174">
        <f t="shared" si="68"/>
        <v>0</v>
      </c>
      <c r="AR238" s="20" t="s">
        <v>161</v>
      </c>
      <c r="AT238" s="20" t="s">
        <v>157</v>
      </c>
      <c r="AU238" s="20" t="s">
        <v>115</v>
      </c>
      <c r="AY238" s="20" t="s">
        <v>156</v>
      </c>
      <c r="BE238" s="111">
        <f t="shared" si="69"/>
        <v>0</v>
      </c>
      <c r="BF238" s="111">
        <f t="shared" si="70"/>
        <v>0</v>
      </c>
      <c r="BG238" s="111">
        <f t="shared" si="71"/>
        <v>0</v>
      </c>
      <c r="BH238" s="111">
        <f t="shared" si="72"/>
        <v>0</v>
      </c>
      <c r="BI238" s="111">
        <f t="shared" si="73"/>
        <v>0</v>
      </c>
      <c r="BJ238" s="20" t="s">
        <v>87</v>
      </c>
      <c r="BK238" s="111">
        <f t="shared" si="74"/>
        <v>0</v>
      </c>
      <c r="BL238" s="20" t="s">
        <v>161</v>
      </c>
      <c r="BM238" s="20" t="s">
        <v>549</v>
      </c>
    </row>
    <row r="239" spans="2:65" s="1" customFormat="1" ht="25.5" customHeight="1">
      <c r="B239" s="36"/>
      <c r="C239" s="168" t="s">
        <v>550</v>
      </c>
      <c r="D239" s="168" t="s">
        <v>157</v>
      </c>
      <c r="E239" s="169" t="s">
        <v>551</v>
      </c>
      <c r="F239" s="262" t="s">
        <v>552</v>
      </c>
      <c r="G239" s="262"/>
      <c r="H239" s="262"/>
      <c r="I239" s="262"/>
      <c r="J239" s="170" t="s">
        <v>225</v>
      </c>
      <c r="K239" s="171">
        <v>19</v>
      </c>
      <c r="L239" s="263">
        <v>0</v>
      </c>
      <c r="M239" s="264"/>
      <c r="N239" s="265">
        <f t="shared" si="65"/>
        <v>0</v>
      </c>
      <c r="O239" s="265"/>
      <c r="P239" s="265"/>
      <c r="Q239" s="265"/>
      <c r="R239" s="38"/>
      <c r="T239" s="172" t="s">
        <v>22</v>
      </c>
      <c r="U239" s="45" t="s">
        <v>44</v>
      </c>
      <c r="V239" s="37"/>
      <c r="W239" s="173">
        <f t="shared" si="66"/>
        <v>0</v>
      </c>
      <c r="X239" s="173">
        <v>2.2000000000000001E-4</v>
      </c>
      <c r="Y239" s="173">
        <f t="shared" si="67"/>
        <v>4.1800000000000006E-3</v>
      </c>
      <c r="Z239" s="173">
        <v>0</v>
      </c>
      <c r="AA239" s="174">
        <f t="shared" si="68"/>
        <v>0</v>
      </c>
      <c r="AR239" s="20" t="s">
        <v>161</v>
      </c>
      <c r="AT239" s="20" t="s">
        <v>157</v>
      </c>
      <c r="AU239" s="20" t="s">
        <v>115</v>
      </c>
      <c r="AY239" s="20" t="s">
        <v>156</v>
      </c>
      <c r="BE239" s="111">
        <f t="shared" si="69"/>
        <v>0</v>
      </c>
      <c r="BF239" s="111">
        <f t="shared" si="70"/>
        <v>0</v>
      </c>
      <c r="BG239" s="111">
        <f t="shared" si="71"/>
        <v>0</v>
      </c>
      <c r="BH239" s="111">
        <f t="shared" si="72"/>
        <v>0</v>
      </c>
      <c r="BI239" s="111">
        <f t="shared" si="73"/>
        <v>0</v>
      </c>
      <c r="BJ239" s="20" t="s">
        <v>87</v>
      </c>
      <c r="BK239" s="111">
        <f t="shared" si="74"/>
        <v>0</v>
      </c>
      <c r="BL239" s="20" t="s">
        <v>161</v>
      </c>
      <c r="BM239" s="20" t="s">
        <v>553</v>
      </c>
    </row>
    <row r="240" spans="2:65" s="1" customFormat="1" ht="25.5" customHeight="1">
      <c r="B240" s="36"/>
      <c r="C240" s="168" t="s">
        <v>554</v>
      </c>
      <c r="D240" s="168" t="s">
        <v>157</v>
      </c>
      <c r="E240" s="169" t="s">
        <v>555</v>
      </c>
      <c r="F240" s="262" t="s">
        <v>556</v>
      </c>
      <c r="G240" s="262"/>
      <c r="H240" s="262"/>
      <c r="I240" s="262"/>
      <c r="J240" s="170" t="s">
        <v>225</v>
      </c>
      <c r="K240" s="171">
        <v>1</v>
      </c>
      <c r="L240" s="263">
        <v>0</v>
      </c>
      <c r="M240" s="264"/>
      <c r="N240" s="265">
        <f t="shared" si="65"/>
        <v>0</v>
      </c>
      <c r="O240" s="265"/>
      <c r="P240" s="265"/>
      <c r="Q240" s="265"/>
      <c r="R240" s="38"/>
      <c r="T240" s="172" t="s">
        <v>22</v>
      </c>
      <c r="U240" s="45" t="s">
        <v>44</v>
      </c>
      <c r="V240" s="37"/>
      <c r="W240" s="173">
        <f t="shared" si="66"/>
        <v>0</v>
      </c>
      <c r="X240" s="173">
        <v>1.24E-3</v>
      </c>
      <c r="Y240" s="173">
        <f t="shared" si="67"/>
        <v>1.24E-3</v>
      </c>
      <c r="Z240" s="173">
        <v>0</v>
      </c>
      <c r="AA240" s="174">
        <f t="shared" si="68"/>
        <v>0</v>
      </c>
      <c r="AR240" s="20" t="s">
        <v>161</v>
      </c>
      <c r="AT240" s="20" t="s">
        <v>157</v>
      </c>
      <c r="AU240" s="20" t="s">
        <v>115</v>
      </c>
      <c r="AY240" s="20" t="s">
        <v>156</v>
      </c>
      <c r="BE240" s="111">
        <f t="shared" si="69"/>
        <v>0</v>
      </c>
      <c r="BF240" s="111">
        <f t="shared" si="70"/>
        <v>0</v>
      </c>
      <c r="BG240" s="111">
        <f t="shared" si="71"/>
        <v>0</v>
      </c>
      <c r="BH240" s="111">
        <f t="shared" si="72"/>
        <v>0</v>
      </c>
      <c r="BI240" s="111">
        <f t="shared" si="73"/>
        <v>0</v>
      </c>
      <c r="BJ240" s="20" t="s">
        <v>87</v>
      </c>
      <c r="BK240" s="111">
        <f t="shared" si="74"/>
        <v>0</v>
      </c>
      <c r="BL240" s="20" t="s">
        <v>161</v>
      </c>
      <c r="BM240" s="20" t="s">
        <v>557</v>
      </c>
    </row>
    <row r="241" spans="2:65" s="1" customFormat="1" ht="25.5" customHeight="1">
      <c r="B241" s="36"/>
      <c r="C241" s="168" t="s">
        <v>558</v>
      </c>
      <c r="D241" s="168" t="s">
        <v>157</v>
      </c>
      <c r="E241" s="169" t="s">
        <v>559</v>
      </c>
      <c r="F241" s="262" t="s">
        <v>560</v>
      </c>
      <c r="G241" s="262"/>
      <c r="H241" s="262"/>
      <c r="I241" s="262"/>
      <c r="J241" s="170" t="s">
        <v>225</v>
      </c>
      <c r="K241" s="171">
        <v>1</v>
      </c>
      <c r="L241" s="263">
        <v>0</v>
      </c>
      <c r="M241" s="264"/>
      <c r="N241" s="265">
        <f t="shared" si="65"/>
        <v>0</v>
      </c>
      <c r="O241" s="265"/>
      <c r="P241" s="265"/>
      <c r="Q241" s="265"/>
      <c r="R241" s="38"/>
      <c r="T241" s="172" t="s">
        <v>22</v>
      </c>
      <c r="U241" s="45" t="s">
        <v>44</v>
      </c>
      <c r="V241" s="37"/>
      <c r="W241" s="173">
        <f t="shared" si="66"/>
        <v>0</v>
      </c>
      <c r="X241" s="173">
        <v>1.14E-3</v>
      </c>
      <c r="Y241" s="173">
        <f t="shared" si="67"/>
        <v>1.14E-3</v>
      </c>
      <c r="Z241" s="173">
        <v>0</v>
      </c>
      <c r="AA241" s="174">
        <f t="shared" si="68"/>
        <v>0</v>
      </c>
      <c r="AR241" s="20" t="s">
        <v>161</v>
      </c>
      <c r="AT241" s="20" t="s">
        <v>157</v>
      </c>
      <c r="AU241" s="20" t="s">
        <v>115</v>
      </c>
      <c r="AY241" s="20" t="s">
        <v>156</v>
      </c>
      <c r="BE241" s="111">
        <f t="shared" si="69"/>
        <v>0</v>
      </c>
      <c r="BF241" s="111">
        <f t="shared" si="70"/>
        <v>0</v>
      </c>
      <c r="BG241" s="111">
        <f t="shared" si="71"/>
        <v>0</v>
      </c>
      <c r="BH241" s="111">
        <f t="shared" si="72"/>
        <v>0</v>
      </c>
      <c r="BI241" s="111">
        <f t="shared" si="73"/>
        <v>0</v>
      </c>
      <c r="BJ241" s="20" t="s">
        <v>87</v>
      </c>
      <c r="BK241" s="111">
        <f t="shared" si="74"/>
        <v>0</v>
      </c>
      <c r="BL241" s="20" t="s">
        <v>161</v>
      </c>
      <c r="BM241" s="20" t="s">
        <v>561</v>
      </c>
    </row>
    <row r="242" spans="2:65" s="1" customFormat="1" ht="25.5" customHeight="1">
      <c r="B242" s="36"/>
      <c r="C242" s="168" t="s">
        <v>562</v>
      </c>
      <c r="D242" s="168" t="s">
        <v>157</v>
      </c>
      <c r="E242" s="169" t="s">
        <v>563</v>
      </c>
      <c r="F242" s="262" t="s">
        <v>564</v>
      </c>
      <c r="G242" s="262"/>
      <c r="H242" s="262"/>
      <c r="I242" s="262"/>
      <c r="J242" s="170" t="s">
        <v>225</v>
      </c>
      <c r="K242" s="171">
        <v>2</v>
      </c>
      <c r="L242" s="263">
        <v>0</v>
      </c>
      <c r="M242" s="264"/>
      <c r="N242" s="265">
        <f t="shared" si="65"/>
        <v>0</v>
      </c>
      <c r="O242" s="265"/>
      <c r="P242" s="265"/>
      <c r="Q242" s="265"/>
      <c r="R242" s="38"/>
      <c r="T242" s="172" t="s">
        <v>22</v>
      </c>
      <c r="U242" s="45" t="s">
        <v>44</v>
      </c>
      <c r="V242" s="37"/>
      <c r="W242" s="173">
        <f t="shared" si="66"/>
        <v>0</v>
      </c>
      <c r="X242" s="173">
        <v>1.73E-3</v>
      </c>
      <c r="Y242" s="173">
        <f t="shared" si="67"/>
        <v>3.46E-3</v>
      </c>
      <c r="Z242" s="173">
        <v>0</v>
      </c>
      <c r="AA242" s="174">
        <f t="shared" si="68"/>
        <v>0</v>
      </c>
      <c r="AR242" s="20" t="s">
        <v>161</v>
      </c>
      <c r="AT242" s="20" t="s">
        <v>157</v>
      </c>
      <c r="AU242" s="20" t="s">
        <v>115</v>
      </c>
      <c r="AY242" s="20" t="s">
        <v>156</v>
      </c>
      <c r="BE242" s="111">
        <f t="shared" si="69"/>
        <v>0</v>
      </c>
      <c r="BF242" s="111">
        <f t="shared" si="70"/>
        <v>0</v>
      </c>
      <c r="BG242" s="111">
        <f t="shared" si="71"/>
        <v>0</v>
      </c>
      <c r="BH242" s="111">
        <f t="shared" si="72"/>
        <v>0</v>
      </c>
      <c r="BI242" s="111">
        <f t="shared" si="73"/>
        <v>0</v>
      </c>
      <c r="BJ242" s="20" t="s">
        <v>87</v>
      </c>
      <c r="BK242" s="111">
        <f t="shared" si="74"/>
        <v>0</v>
      </c>
      <c r="BL242" s="20" t="s">
        <v>161</v>
      </c>
      <c r="BM242" s="20" t="s">
        <v>565</v>
      </c>
    </row>
    <row r="243" spans="2:65" s="1" customFormat="1" ht="25.5" customHeight="1">
      <c r="B243" s="36"/>
      <c r="C243" s="168" t="s">
        <v>566</v>
      </c>
      <c r="D243" s="168" t="s">
        <v>157</v>
      </c>
      <c r="E243" s="169" t="s">
        <v>567</v>
      </c>
      <c r="F243" s="262" t="s">
        <v>568</v>
      </c>
      <c r="G243" s="262"/>
      <c r="H243" s="262"/>
      <c r="I243" s="262"/>
      <c r="J243" s="170" t="s">
        <v>225</v>
      </c>
      <c r="K243" s="171">
        <v>2</v>
      </c>
      <c r="L243" s="263">
        <v>0</v>
      </c>
      <c r="M243" s="264"/>
      <c r="N243" s="265">
        <f t="shared" si="65"/>
        <v>0</v>
      </c>
      <c r="O243" s="265"/>
      <c r="P243" s="265"/>
      <c r="Q243" s="265"/>
      <c r="R243" s="38"/>
      <c r="T243" s="172" t="s">
        <v>22</v>
      </c>
      <c r="U243" s="45" t="s">
        <v>44</v>
      </c>
      <c r="V243" s="37"/>
      <c r="W243" s="173">
        <f t="shared" si="66"/>
        <v>0</v>
      </c>
      <c r="X243" s="173">
        <v>5.0000000000000001E-4</v>
      </c>
      <c r="Y243" s="173">
        <f t="shared" si="67"/>
        <v>1E-3</v>
      </c>
      <c r="Z243" s="173">
        <v>0</v>
      </c>
      <c r="AA243" s="174">
        <f t="shared" si="68"/>
        <v>0</v>
      </c>
      <c r="AR243" s="20" t="s">
        <v>161</v>
      </c>
      <c r="AT243" s="20" t="s">
        <v>157</v>
      </c>
      <c r="AU243" s="20" t="s">
        <v>115</v>
      </c>
      <c r="AY243" s="20" t="s">
        <v>156</v>
      </c>
      <c r="BE243" s="111">
        <f t="shared" si="69"/>
        <v>0</v>
      </c>
      <c r="BF243" s="111">
        <f t="shared" si="70"/>
        <v>0</v>
      </c>
      <c r="BG243" s="111">
        <f t="shared" si="71"/>
        <v>0</v>
      </c>
      <c r="BH243" s="111">
        <f t="shared" si="72"/>
        <v>0</v>
      </c>
      <c r="BI243" s="111">
        <f t="shared" si="73"/>
        <v>0</v>
      </c>
      <c r="BJ243" s="20" t="s">
        <v>87</v>
      </c>
      <c r="BK243" s="111">
        <f t="shared" si="74"/>
        <v>0</v>
      </c>
      <c r="BL243" s="20" t="s">
        <v>161</v>
      </c>
      <c r="BM243" s="20" t="s">
        <v>569</v>
      </c>
    </row>
    <row r="244" spans="2:65" s="1" customFormat="1" ht="25.5" customHeight="1">
      <c r="B244" s="36"/>
      <c r="C244" s="168" t="s">
        <v>570</v>
      </c>
      <c r="D244" s="168" t="s">
        <v>157</v>
      </c>
      <c r="E244" s="169" t="s">
        <v>571</v>
      </c>
      <c r="F244" s="262" t="s">
        <v>572</v>
      </c>
      <c r="G244" s="262"/>
      <c r="H244" s="262"/>
      <c r="I244" s="262"/>
      <c r="J244" s="170" t="s">
        <v>225</v>
      </c>
      <c r="K244" s="171">
        <v>5</v>
      </c>
      <c r="L244" s="263">
        <v>0</v>
      </c>
      <c r="M244" s="264"/>
      <c r="N244" s="265">
        <f t="shared" si="65"/>
        <v>0</v>
      </c>
      <c r="O244" s="265"/>
      <c r="P244" s="265"/>
      <c r="Q244" s="265"/>
      <c r="R244" s="38"/>
      <c r="T244" s="172" t="s">
        <v>22</v>
      </c>
      <c r="U244" s="45" t="s">
        <v>44</v>
      </c>
      <c r="V244" s="37"/>
      <c r="W244" s="173">
        <f t="shared" si="66"/>
        <v>0</v>
      </c>
      <c r="X244" s="173">
        <v>6.9999999999999999E-4</v>
      </c>
      <c r="Y244" s="173">
        <f t="shared" si="67"/>
        <v>3.5000000000000001E-3</v>
      </c>
      <c r="Z244" s="173">
        <v>0</v>
      </c>
      <c r="AA244" s="174">
        <f t="shared" si="68"/>
        <v>0</v>
      </c>
      <c r="AR244" s="20" t="s">
        <v>161</v>
      </c>
      <c r="AT244" s="20" t="s">
        <v>157</v>
      </c>
      <c r="AU244" s="20" t="s">
        <v>115</v>
      </c>
      <c r="AY244" s="20" t="s">
        <v>156</v>
      </c>
      <c r="BE244" s="111">
        <f t="shared" si="69"/>
        <v>0</v>
      </c>
      <c r="BF244" s="111">
        <f t="shared" si="70"/>
        <v>0</v>
      </c>
      <c r="BG244" s="111">
        <f t="shared" si="71"/>
        <v>0</v>
      </c>
      <c r="BH244" s="111">
        <f t="shared" si="72"/>
        <v>0</v>
      </c>
      <c r="BI244" s="111">
        <f t="shared" si="73"/>
        <v>0</v>
      </c>
      <c r="BJ244" s="20" t="s">
        <v>87</v>
      </c>
      <c r="BK244" s="111">
        <f t="shared" si="74"/>
        <v>0</v>
      </c>
      <c r="BL244" s="20" t="s">
        <v>161</v>
      </c>
      <c r="BM244" s="20" t="s">
        <v>573</v>
      </c>
    </row>
    <row r="245" spans="2:65" s="1" customFormat="1" ht="25.5" customHeight="1">
      <c r="B245" s="36"/>
      <c r="C245" s="168" t="s">
        <v>574</v>
      </c>
      <c r="D245" s="168" t="s">
        <v>157</v>
      </c>
      <c r="E245" s="169" t="s">
        <v>575</v>
      </c>
      <c r="F245" s="262" t="s">
        <v>576</v>
      </c>
      <c r="G245" s="262"/>
      <c r="H245" s="262"/>
      <c r="I245" s="262"/>
      <c r="J245" s="170" t="s">
        <v>225</v>
      </c>
      <c r="K245" s="171">
        <v>6</v>
      </c>
      <c r="L245" s="263">
        <v>0</v>
      </c>
      <c r="M245" s="264"/>
      <c r="N245" s="265">
        <f t="shared" si="65"/>
        <v>0</v>
      </c>
      <c r="O245" s="265"/>
      <c r="P245" s="265"/>
      <c r="Q245" s="265"/>
      <c r="R245" s="38"/>
      <c r="T245" s="172" t="s">
        <v>22</v>
      </c>
      <c r="U245" s="45" t="s">
        <v>44</v>
      </c>
      <c r="V245" s="37"/>
      <c r="W245" s="173">
        <f t="shared" si="66"/>
        <v>0</v>
      </c>
      <c r="X245" s="173">
        <v>1.07E-3</v>
      </c>
      <c r="Y245" s="173">
        <f t="shared" si="67"/>
        <v>6.4200000000000004E-3</v>
      </c>
      <c r="Z245" s="173">
        <v>0</v>
      </c>
      <c r="AA245" s="174">
        <f t="shared" si="68"/>
        <v>0</v>
      </c>
      <c r="AR245" s="20" t="s">
        <v>161</v>
      </c>
      <c r="AT245" s="20" t="s">
        <v>157</v>
      </c>
      <c r="AU245" s="20" t="s">
        <v>115</v>
      </c>
      <c r="AY245" s="20" t="s">
        <v>156</v>
      </c>
      <c r="BE245" s="111">
        <f t="shared" si="69"/>
        <v>0</v>
      </c>
      <c r="BF245" s="111">
        <f t="shared" si="70"/>
        <v>0</v>
      </c>
      <c r="BG245" s="111">
        <f t="shared" si="71"/>
        <v>0</v>
      </c>
      <c r="BH245" s="111">
        <f t="shared" si="72"/>
        <v>0</v>
      </c>
      <c r="BI245" s="111">
        <f t="shared" si="73"/>
        <v>0</v>
      </c>
      <c r="BJ245" s="20" t="s">
        <v>87</v>
      </c>
      <c r="BK245" s="111">
        <f t="shared" si="74"/>
        <v>0</v>
      </c>
      <c r="BL245" s="20" t="s">
        <v>161</v>
      </c>
      <c r="BM245" s="20" t="s">
        <v>577</v>
      </c>
    </row>
    <row r="246" spans="2:65" s="1" customFormat="1" ht="25.5" customHeight="1">
      <c r="B246" s="36"/>
      <c r="C246" s="168" t="s">
        <v>578</v>
      </c>
      <c r="D246" s="168" t="s">
        <v>157</v>
      </c>
      <c r="E246" s="169" t="s">
        <v>579</v>
      </c>
      <c r="F246" s="262" t="s">
        <v>580</v>
      </c>
      <c r="G246" s="262"/>
      <c r="H246" s="262"/>
      <c r="I246" s="262"/>
      <c r="J246" s="170" t="s">
        <v>225</v>
      </c>
      <c r="K246" s="171">
        <v>8</v>
      </c>
      <c r="L246" s="263">
        <v>0</v>
      </c>
      <c r="M246" s="264"/>
      <c r="N246" s="265">
        <f t="shared" si="65"/>
        <v>0</v>
      </c>
      <c r="O246" s="265"/>
      <c r="P246" s="265"/>
      <c r="Q246" s="265"/>
      <c r="R246" s="38"/>
      <c r="T246" s="172" t="s">
        <v>22</v>
      </c>
      <c r="U246" s="45" t="s">
        <v>44</v>
      </c>
      <c r="V246" s="37"/>
      <c r="W246" s="173">
        <f t="shared" si="66"/>
        <v>0</v>
      </c>
      <c r="X246" s="173">
        <v>1.6800000000000001E-3</v>
      </c>
      <c r="Y246" s="173">
        <f t="shared" si="67"/>
        <v>1.3440000000000001E-2</v>
      </c>
      <c r="Z246" s="173">
        <v>0</v>
      </c>
      <c r="AA246" s="174">
        <f t="shared" si="68"/>
        <v>0</v>
      </c>
      <c r="AR246" s="20" t="s">
        <v>161</v>
      </c>
      <c r="AT246" s="20" t="s">
        <v>157</v>
      </c>
      <c r="AU246" s="20" t="s">
        <v>115</v>
      </c>
      <c r="AY246" s="20" t="s">
        <v>156</v>
      </c>
      <c r="BE246" s="111">
        <f t="shared" si="69"/>
        <v>0</v>
      </c>
      <c r="BF246" s="111">
        <f t="shared" si="70"/>
        <v>0</v>
      </c>
      <c r="BG246" s="111">
        <f t="shared" si="71"/>
        <v>0</v>
      </c>
      <c r="BH246" s="111">
        <f t="shared" si="72"/>
        <v>0</v>
      </c>
      <c r="BI246" s="111">
        <f t="shared" si="73"/>
        <v>0</v>
      </c>
      <c r="BJ246" s="20" t="s">
        <v>87</v>
      </c>
      <c r="BK246" s="111">
        <f t="shared" si="74"/>
        <v>0</v>
      </c>
      <c r="BL246" s="20" t="s">
        <v>161</v>
      </c>
      <c r="BM246" s="20" t="s">
        <v>581</v>
      </c>
    </row>
    <row r="247" spans="2:65" s="1" customFormat="1" ht="25.5" customHeight="1">
      <c r="B247" s="36"/>
      <c r="C247" s="168" t="s">
        <v>582</v>
      </c>
      <c r="D247" s="168" t="s">
        <v>157</v>
      </c>
      <c r="E247" s="169" t="s">
        <v>583</v>
      </c>
      <c r="F247" s="262" t="s">
        <v>584</v>
      </c>
      <c r="G247" s="262"/>
      <c r="H247" s="262"/>
      <c r="I247" s="262"/>
      <c r="J247" s="170" t="s">
        <v>225</v>
      </c>
      <c r="K247" s="171">
        <v>1</v>
      </c>
      <c r="L247" s="263">
        <v>0</v>
      </c>
      <c r="M247" s="264"/>
      <c r="N247" s="265">
        <f t="shared" si="65"/>
        <v>0</v>
      </c>
      <c r="O247" s="265"/>
      <c r="P247" s="265"/>
      <c r="Q247" s="265"/>
      <c r="R247" s="38"/>
      <c r="T247" s="172" t="s">
        <v>22</v>
      </c>
      <c r="U247" s="45" t="s">
        <v>44</v>
      </c>
      <c r="V247" s="37"/>
      <c r="W247" s="173">
        <f t="shared" si="66"/>
        <v>0</v>
      </c>
      <c r="X247" s="173">
        <v>3.7699999999999999E-3</v>
      </c>
      <c r="Y247" s="173">
        <f t="shared" si="67"/>
        <v>3.7699999999999999E-3</v>
      </c>
      <c r="Z247" s="173">
        <v>0</v>
      </c>
      <c r="AA247" s="174">
        <f t="shared" si="68"/>
        <v>0</v>
      </c>
      <c r="AR247" s="20" t="s">
        <v>161</v>
      </c>
      <c r="AT247" s="20" t="s">
        <v>157</v>
      </c>
      <c r="AU247" s="20" t="s">
        <v>115</v>
      </c>
      <c r="AY247" s="20" t="s">
        <v>156</v>
      </c>
      <c r="BE247" s="111">
        <f t="shared" si="69"/>
        <v>0</v>
      </c>
      <c r="BF247" s="111">
        <f t="shared" si="70"/>
        <v>0</v>
      </c>
      <c r="BG247" s="111">
        <f t="shared" si="71"/>
        <v>0</v>
      </c>
      <c r="BH247" s="111">
        <f t="shared" si="72"/>
        <v>0</v>
      </c>
      <c r="BI247" s="111">
        <f t="shared" si="73"/>
        <v>0</v>
      </c>
      <c r="BJ247" s="20" t="s">
        <v>87</v>
      </c>
      <c r="BK247" s="111">
        <f t="shared" si="74"/>
        <v>0</v>
      </c>
      <c r="BL247" s="20" t="s">
        <v>161</v>
      </c>
      <c r="BM247" s="20" t="s">
        <v>585</v>
      </c>
    </row>
    <row r="248" spans="2:65" s="1" customFormat="1" ht="38.25" customHeight="1">
      <c r="B248" s="36"/>
      <c r="C248" s="168" t="s">
        <v>586</v>
      </c>
      <c r="D248" s="168" t="s">
        <v>157</v>
      </c>
      <c r="E248" s="169" t="s">
        <v>587</v>
      </c>
      <c r="F248" s="262" t="s">
        <v>588</v>
      </c>
      <c r="G248" s="262"/>
      <c r="H248" s="262"/>
      <c r="I248" s="262"/>
      <c r="J248" s="170" t="s">
        <v>225</v>
      </c>
      <c r="K248" s="171">
        <v>15</v>
      </c>
      <c r="L248" s="263">
        <v>0</v>
      </c>
      <c r="M248" s="264"/>
      <c r="N248" s="265">
        <f t="shared" si="65"/>
        <v>0</v>
      </c>
      <c r="O248" s="265"/>
      <c r="P248" s="265"/>
      <c r="Q248" s="265"/>
      <c r="R248" s="38"/>
      <c r="T248" s="172" t="s">
        <v>22</v>
      </c>
      <c r="U248" s="45" t="s">
        <v>44</v>
      </c>
      <c r="V248" s="37"/>
      <c r="W248" s="173">
        <f t="shared" si="66"/>
        <v>0</v>
      </c>
      <c r="X248" s="173">
        <v>5.6999999999999998E-4</v>
      </c>
      <c r="Y248" s="173">
        <f t="shared" si="67"/>
        <v>8.5500000000000003E-3</v>
      </c>
      <c r="Z248" s="173">
        <v>0</v>
      </c>
      <c r="AA248" s="174">
        <f t="shared" si="68"/>
        <v>0</v>
      </c>
      <c r="AR248" s="20" t="s">
        <v>161</v>
      </c>
      <c r="AT248" s="20" t="s">
        <v>157</v>
      </c>
      <c r="AU248" s="20" t="s">
        <v>115</v>
      </c>
      <c r="AY248" s="20" t="s">
        <v>156</v>
      </c>
      <c r="BE248" s="111">
        <f t="shared" si="69"/>
        <v>0</v>
      </c>
      <c r="BF248" s="111">
        <f t="shared" si="70"/>
        <v>0</v>
      </c>
      <c r="BG248" s="111">
        <f t="shared" si="71"/>
        <v>0</v>
      </c>
      <c r="BH248" s="111">
        <f t="shared" si="72"/>
        <v>0</v>
      </c>
      <c r="BI248" s="111">
        <f t="shared" si="73"/>
        <v>0</v>
      </c>
      <c r="BJ248" s="20" t="s">
        <v>87</v>
      </c>
      <c r="BK248" s="111">
        <f t="shared" si="74"/>
        <v>0</v>
      </c>
      <c r="BL248" s="20" t="s">
        <v>161</v>
      </c>
      <c r="BM248" s="20" t="s">
        <v>589</v>
      </c>
    </row>
    <row r="249" spans="2:65" s="1" customFormat="1" ht="38.25" customHeight="1">
      <c r="B249" s="36"/>
      <c r="C249" s="168" t="s">
        <v>590</v>
      </c>
      <c r="D249" s="168" t="s">
        <v>157</v>
      </c>
      <c r="E249" s="169" t="s">
        <v>591</v>
      </c>
      <c r="F249" s="262" t="s">
        <v>592</v>
      </c>
      <c r="G249" s="262"/>
      <c r="H249" s="262"/>
      <c r="I249" s="262"/>
      <c r="J249" s="170" t="s">
        <v>225</v>
      </c>
      <c r="K249" s="171">
        <v>1</v>
      </c>
      <c r="L249" s="263">
        <v>0</v>
      </c>
      <c r="M249" s="264"/>
      <c r="N249" s="265">
        <f t="shared" si="65"/>
        <v>0</v>
      </c>
      <c r="O249" s="265"/>
      <c r="P249" s="265"/>
      <c r="Q249" s="265"/>
      <c r="R249" s="38"/>
      <c r="T249" s="172" t="s">
        <v>22</v>
      </c>
      <c r="U249" s="45" t="s">
        <v>44</v>
      </c>
      <c r="V249" s="37"/>
      <c r="W249" s="173">
        <f t="shared" si="66"/>
        <v>0</v>
      </c>
      <c r="X249" s="173">
        <v>1.47E-3</v>
      </c>
      <c r="Y249" s="173">
        <f t="shared" si="67"/>
        <v>1.47E-3</v>
      </c>
      <c r="Z249" s="173">
        <v>0</v>
      </c>
      <c r="AA249" s="174">
        <f t="shared" si="68"/>
        <v>0</v>
      </c>
      <c r="AR249" s="20" t="s">
        <v>161</v>
      </c>
      <c r="AT249" s="20" t="s">
        <v>157</v>
      </c>
      <c r="AU249" s="20" t="s">
        <v>115</v>
      </c>
      <c r="AY249" s="20" t="s">
        <v>156</v>
      </c>
      <c r="BE249" s="111">
        <f t="shared" si="69"/>
        <v>0</v>
      </c>
      <c r="BF249" s="111">
        <f t="shared" si="70"/>
        <v>0</v>
      </c>
      <c r="BG249" s="111">
        <f t="shared" si="71"/>
        <v>0</v>
      </c>
      <c r="BH249" s="111">
        <f t="shared" si="72"/>
        <v>0</v>
      </c>
      <c r="BI249" s="111">
        <f t="shared" si="73"/>
        <v>0</v>
      </c>
      <c r="BJ249" s="20" t="s">
        <v>87</v>
      </c>
      <c r="BK249" s="111">
        <f t="shared" si="74"/>
        <v>0</v>
      </c>
      <c r="BL249" s="20" t="s">
        <v>161</v>
      </c>
      <c r="BM249" s="20" t="s">
        <v>593</v>
      </c>
    </row>
    <row r="250" spans="2:65" s="9" customFormat="1" ht="29.85" customHeight="1">
      <c r="B250" s="157"/>
      <c r="C250" s="158"/>
      <c r="D250" s="167" t="s">
        <v>132</v>
      </c>
      <c r="E250" s="167"/>
      <c r="F250" s="167"/>
      <c r="G250" s="167"/>
      <c r="H250" s="167"/>
      <c r="I250" s="167"/>
      <c r="J250" s="167"/>
      <c r="K250" s="167"/>
      <c r="L250" s="167"/>
      <c r="M250" s="167"/>
      <c r="N250" s="283">
        <f>BK250</f>
        <v>0</v>
      </c>
      <c r="O250" s="284"/>
      <c r="P250" s="284"/>
      <c r="Q250" s="284"/>
      <c r="R250" s="160"/>
      <c r="T250" s="161"/>
      <c r="U250" s="158"/>
      <c r="V250" s="158"/>
      <c r="W250" s="162">
        <f>SUM(W251:W271)</f>
        <v>0</v>
      </c>
      <c r="X250" s="158"/>
      <c r="Y250" s="162">
        <f>SUM(Y251:Y271)</f>
        <v>1.3715000000000001E-2</v>
      </c>
      <c r="Z250" s="158"/>
      <c r="AA250" s="163">
        <f>SUM(AA251:AA271)</f>
        <v>0</v>
      </c>
      <c r="AR250" s="164" t="s">
        <v>115</v>
      </c>
      <c r="AT250" s="165" t="s">
        <v>78</v>
      </c>
      <c r="AU250" s="165" t="s">
        <v>87</v>
      </c>
      <c r="AY250" s="164" t="s">
        <v>156</v>
      </c>
      <c r="BK250" s="166">
        <f>SUM(BK251:BK271)</f>
        <v>0</v>
      </c>
    </row>
    <row r="251" spans="2:65" s="1" customFormat="1" ht="25.5" customHeight="1">
      <c r="B251" s="36"/>
      <c r="C251" s="168" t="s">
        <v>594</v>
      </c>
      <c r="D251" s="168" t="s">
        <v>157</v>
      </c>
      <c r="E251" s="169" t="s">
        <v>595</v>
      </c>
      <c r="F251" s="262" t="s">
        <v>596</v>
      </c>
      <c r="G251" s="262"/>
      <c r="H251" s="262"/>
      <c r="I251" s="262"/>
      <c r="J251" s="170" t="s">
        <v>160</v>
      </c>
      <c r="K251" s="171">
        <v>82</v>
      </c>
      <c r="L251" s="263">
        <v>0</v>
      </c>
      <c r="M251" s="264"/>
      <c r="N251" s="265">
        <f>ROUND(L251*K251,2)</f>
        <v>0</v>
      </c>
      <c r="O251" s="265"/>
      <c r="P251" s="265"/>
      <c r="Q251" s="265"/>
      <c r="R251" s="38"/>
      <c r="T251" s="172" t="s">
        <v>22</v>
      </c>
      <c r="U251" s="45" t="s">
        <v>44</v>
      </c>
      <c r="V251" s="37"/>
      <c r="W251" s="173">
        <f>V251*K251</f>
        <v>0</v>
      </c>
      <c r="X251" s="173">
        <v>1.0000000000000001E-5</v>
      </c>
      <c r="Y251" s="173">
        <f>X251*K251</f>
        <v>8.2000000000000009E-4</v>
      </c>
      <c r="Z251" s="173">
        <v>0</v>
      </c>
      <c r="AA251" s="174">
        <f>Z251*K251</f>
        <v>0</v>
      </c>
      <c r="AR251" s="20" t="s">
        <v>161</v>
      </c>
      <c r="AT251" s="20" t="s">
        <v>157</v>
      </c>
      <c r="AU251" s="20" t="s">
        <v>115</v>
      </c>
      <c r="AY251" s="20" t="s">
        <v>156</v>
      </c>
      <c r="BE251" s="111">
        <f>IF(U251="základní",N251,0)</f>
        <v>0</v>
      </c>
      <c r="BF251" s="111">
        <f>IF(U251="snížená",N251,0)</f>
        <v>0</v>
      </c>
      <c r="BG251" s="111">
        <f>IF(U251="zákl. přenesená",N251,0)</f>
        <v>0</v>
      </c>
      <c r="BH251" s="111">
        <f>IF(U251="sníž. přenesená",N251,0)</f>
        <v>0</v>
      </c>
      <c r="BI251" s="111">
        <f>IF(U251="nulová",N251,0)</f>
        <v>0</v>
      </c>
      <c r="BJ251" s="20" t="s">
        <v>87</v>
      </c>
      <c r="BK251" s="111">
        <f>ROUND(L251*K251,2)</f>
        <v>0</v>
      </c>
      <c r="BL251" s="20" t="s">
        <v>161</v>
      </c>
      <c r="BM251" s="20" t="s">
        <v>597</v>
      </c>
    </row>
    <row r="252" spans="2:65" s="10" customFormat="1" ht="16.5" customHeight="1">
      <c r="B252" s="179"/>
      <c r="C252" s="180"/>
      <c r="D252" s="180"/>
      <c r="E252" s="181" t="s">
        <v>22</v>
      </c>
      <c r="F252" s="272" t="s">
        <v>598</v>
      </c>
      <c r="G252" s="273"/>
      <c r="H252" s="273"/>
      <c r="I252" s="273"/>
      <c r="J252" s="180"/>
      <c r="K252" s="182">
        <v>80</v>
      </c>
      <c r="L252" s="180"/>
      <c r="M252" s="180"/>
      <c r="N252" s="180"/>
      <c r="O252" s="180"/>
      <c r="P252" s="180"/>
      <c r="Q252" s="180"/>
      <c r="R252" s="183"/>
      <c r="T252" s="184"/>
      <c r="U252" s="180"/>
      <c r="V252" s="180"/>
      <c r="W252" s="180"/>
      <c r="X252" s="180"/>
      <c r="Y252" s="180"/>
      <c r="Z252" s="180"/>
      <c r="AA252" s="185"/>
      <c r="AT252" s="186" t="s">
        <v>599</v>
      </c>
      <c r="AU252" s="186" t="s">
        <v>115</v>
      </c>
      <c r="AV252" s="10" t="s">
        <v>115</v>
      </c>
      <c r="AW252" s="10" t="s">
        <v>36</v>
      </c>
      <c r="AX252" s="10" t="s">
        <v>79</v>
      </c>
      <c r="AY252" s="186" t="s">
        <v>156</v>
      </c>
    </row>
    <row r="253" spans="2:65" s="10" customFormat="1" ht="16.5" customHeight="1">
      <c r="B253" s="179"/>
      <c r="C253" s="180"/>
      <c r="D253" s="180"/>
      <c r="E253" s="181" t="s">
        <v>22</v>
      </c>
      <c r="F253" s="274" t="s">
        <v>600</v>
      </c>
      <c r="G253" s="275"/>
      <c r="H253" s="275"/>
      <c r="I253" s="275"/>
      <c r="J253" s="180"/>
      <c r="K253" s="182">
        <v>2</v>
      </c>
      <c r="L253" s="180"/>
      <c r="M253" s="180"/>
      <c r="N253" s="180"/>
      <c r="O253" s="180"/>
      <c r="P253" s="180"/>
      <c r="Q253" s="180"/>
      <c r="R253" s="183"/>
      <c r="T253" s="184"/>
      <c r="U253" s="180"/>
      <c r="V253" s="180"/>
      <c r="W253" s="180"/>
      <c r="X253" s="180"/>
      <c r="Y253" s="180"/>
      <c r="Z253" s="180"/>
      <c r="AA253" s="185"/>
      <c r="AT253" s="186" t="s">
        <v>599</v>
      </c>
      <c r="AU253" s="186" t="s">
        <v>115</v>
      </c>
      <c r="AV253" s="10" t="s">
        <v>115</v>
      </c>
      <c r="AW253" s="10" t="s">
        <v>36</v>
      </c>
      <c r="AX253" s="10" t="s">
        <v>79</v>
      </c>
      <c r="AY253" s="186" t="s">
        <v>156</v>
      </c>
    </row>
    <row r="254" spans="2:65" s="11" customFormat="1" ht="16.5" customHeight="1">
      <c r="B254" s="187"/>
      <c r="C254" s="188"/>
      <c r="D254" s="188"/>
      <c r="E254" s="189" t="s">
        <v>22</v>
      </c>
      <c r="F254" s="276" t="s">
        <v>601</v>
      </c>
      <c r="G254" s="277"/>
      <c r="H254" s="277"/>
      <c r="I254" s="277"/>
      <c r="J254" s="188"/>
      <c r="K254" s="190">
        <v>82</v>
      </c>
      <c r="L254" s="188"/>
      <c r="M254" s="188"/>
      <c r="N254" s="188"/>
      <c r="O254" s="188"/>
      <c r="P254" s="188"/>
      <c r="Q254" s="188"/>
      <c r="R254" s="191"/>
      <c r="T254" s="192"/>
      <c r="U254" s="188"/>
      <c r="V254" s="188"/>
      <c r="W254" s="188"/>
      <c r="X254" s="188"/>
      <c r="Y254" s="188"/>
      <c r="Z254" s="188"/>
      <c r="AA254" s="193"/>
      <c r="AT254" s="194" t="s">
        <v>599</v>
      </c>
      <c r="AU254" s="194" t="s">
        <v>115</v>
      </c>
      <c r="AV254" s="11" t="s">
        <v>172</v>
      </c>
      <c r="AW254" s="11" t="s">
        <v>36</v>
      </c>
      <c r="AX254" s="11" t="s">
        <v>87</v>
      </c>
      <c r="AY254" s="194" t="s">
        <v>156</v>
      </c>
    </row>
    <row r="255" spans="2:65" s="1" customFormat="1" ht="25.5" customHeight="1">
      <c r="B255" s="36"/>
      <c r="C255" s="168" t="s">
        <v>602</v>
      </c>
      <c r="D255" s="168" t="s">
        <v>157</v>
      </c>
      <c r="E255" s="169" t="s">
        <v>603</v>
      </c>
      <c r="F255" s="262" t="s">
        <v>604</v>
      </c>
      <c r="G255" s="262"/>
      <c r="H255" s="262"/>
      <c r="I255" s="262"/>
      <c r="J255" s="170" t="s">
        <v>160</v>
      </c>
      <c r="K255" s="171">
        <v>135</v>
      </c>
      <c r="L255" s="263">
        <v>0</v>
      </c>
      <c r="M255" s="264"/>
      <c r="N255" s="265">
        <f>ROUND(L255*K255,2)</f>
        <v>0</v>
      </c>
      <c r="O255" s="265"/>
      <c r="P255" s="265"/>
      <c r="Q255" s="265"/>
      <c r="R255" s="38"/>
      <c r="T255" s="172" t="s">
        <v>22</v>
      </c>
      <c r="U255" s="45" t="s">
        <v>44</v>
      </c>
      <c r="V255" s="37"/>
      <c r="W255" s="173">
        <f>V255*K255</f>
        <v>0</v>
      </c>
      <c r="X255" s="173">
        <v>1.0000000000000001E-5</v>
      </c>
      <c r="Y255" s="173">
        <f>X255*K255</f>
        <v>1.3500000000000001E-3</v>
      </c>
      <c r="Z255" s="173">
        <v>0</v>
      </c>
      <c r="AA255" s="174">
        <f>Z255*K255</f>
        <v>0</v>
      </c>
      <c r="AR255" s="20" t="s">
        <v>161</v>
      </c>
      <c r="AT255" s="20" t="s">
        <v>157</v>
      </c>
      <c r="AU255" s="20" t="s">
        <v>115</v>
      </c>
      <c r="AY255" s="20" t="s">
        <v>156</v>
      </c>
      <c r="BE255" s="111">
        <f>IF(U255="základní",N255,0)</f>
        <v>0</v>
      </c>
      <c r="BF255" s="111">
        <f>IF(U255="snížená",N255,0)</f>
        <v>0</v>
      </c>
      <c r="BG255" s="111">
        <f>IF(U255="zákl. přenesená",N255,0)</f>
        <v>0</v>
      </c>
      <c r="BH255" s="111">
        <f>IF(U255="sníž. přenesená",N255,0)</f>
        <v>0</v>
      </c>
      <c r="BI255" s="111">
        <f>IF(U255="nulová",N255,0)</f>
        <v>0</v>
      </c>
      <c r="BJ255" s="20" t="s">
        <v>87</v>
      </c>
      <c r="BK255" s="111">
        <f>ROUND(L255*K255,2)</f>
        <v>0</v>
      </c>
      <c r="BL255" s="20" t="s">
        <v>161</v>
      </c>
      <c r="BM255" s="20" t="s">
        <v>605</v>
      </c>
    </row>
    <row r="256" spans="2:65" s="10" customFormat="1" ht="16.5" customHeight="1">
      <c r="B256" s="179"/>
      <c r="C256" s="180"/>
      <c r="D256" s="180"/>
      <c r="E256" s="181" t="s">
        <v>22</v>
      </c>
      <c r="F256" s="272" t="s">
        <v>606</v>
      </c>
      <c r="G256" s="273"/>
      <c r="H256" s="273"/>
      <c r="I256" s="273"/>
      <c r="J256" s="180"/>
      <c r="K256" s="182">
        <v>127</v>
      </c>
      <c r="L256" s="180"/>
      <c r="M256" s="180"/>
      <c r="N256" s="180"/>
      <c r="O256" s="180"/>
      <c r="P256" s="180"/>
      <c r="Q256" s="180"/>
      <c r="R256" s="183"/>
      <c r="T256" s="184"/>
      <c r="U256" s="180"/>
      <c r="V256" s="180"/>
      <c r="W256" s="180"/>
      <c r="X256" s="180"/>
      <c r="Y256" s="180"/>
      <c r="Z256" s="180"/>
      <c r="AA256" s="185"/>
      <c r="AT256" s="186" t="s">
        <v>599</v>
      </c>
      <c r="AU256" s="186" t="s">
        <v>115</v>
      </c>
      <c r="AV256" s="10" t="s">
        <v>115</v>
      </c>
      <c r="AW256" s="10" t="s">
        <v>36</v>
      </c>
      <c r="AX256" s="10" t="s">
        <v>79</v>
      </c>
      <c r="AY256" s="186" t="s">
        <v>156</v>
      </c>
    </row>
    <row r="257" spans="2:65" s="10" customFormat="1" ht="16.5" customHeight="1">
      <c r="B257" s="179"/>
      <c r="C257" s="180"/>
      <c r="D257" s="180"/>
      <c r="E257" s="181" t="s">
        <v>22</v>
      </c>
      <c r="F257" s="274" t="s">
        <v>607</v>
      </c>
      <c r="G257" s="275"/>
      <c r="H257" s="275"/>
      <c r="I257" s="275"/>
      <c r="J257" s="180"/>
      <c r="K257" s="182">
        <v>8</v>
      </c>
      <c r="L257" s="180"/>
      <c r="M257" s="180"/>
      <c r="N257" s="180"/>
      <c r="O257" s="180"/>
      <c r="P257" s="180"/>
      <c r="Q257" s="180"/>
      <c r="R257" s="183"/>
      <c r="T257" s="184"/>
      <c r="U257" s="180"/>
      <c r="V257" s="180"/>
      <c r="W257" s="180"/>
      <c r="X257" s="180"/>
      <c r="Y257" s="180"/>
      <c r="Z257" s="180"/>
      <c r="AA257" s="185"/>
      <c r="AT257" s="186" t="s">
        <v>599</v>
      </c>
      <c r="AU257" s="186" t="s">
        <v>115</v>
      </c>
      <c r="AV257" s="10" t="s">
        <v>115</v>
      </c>
      <c r="AW257" s="10" t="s">
        <v>36</v>
      </c>
      <c r="AX257" s="10" t="s">
        <v>79</v>
      </c>
      <c r="AY257" s="186" t="s">
        <v>156</v>
      </c>
    </row>
    <row r="258" spans="2:65" s="11" customFormat="1" ht="16.5" customHeight="1">
      <c r="B258" s="187"/>
      <c r="C258" s="188"/>
      <c r="D258" s="188"/>
      <c r="E258" s="189" t="s">
        <v>22</v>
      </c>
      <c r="F258" s="276" t="s">
        <v>601</v>
      </c>
      <c r="G258" s="277"/>
      <c r="H258" s="277"/>
      <c r="I258" s="277"/>
      <c r="J258" s="188"/>
      <c r="K258" s="190">
        <v>135</v>
      </c>
      <c r="L258" s="188"/>
      <c r="M258" s="188"/>
      <c r="N258" s="188"/>
      <c r="O258" s="188"/>
      <c r="P258" s="188"/>
      <c r="Q258" s="188"/>
      <c r="R258" s="191"/>
      <c r="T258" s="192"/>
      <c r="U258" s="188"/>
      <c r="V258" s="188"/>
      <c r="W258" s="188"/>
      <c r="X258" s="188"/>
      <c r="Y258" s="188"/>
      <c r="Z258" s="188"/>
      <c r="AA258" s="193"/>
      <c r="AT258" s="194" t="s">
        <v>599</v>
      </c>
      <c r="AU258" s="194" t="s">
        <v>115</v>
      </c>
      <c r="AV258" s="11" t="s">
        <v>172</v>
      </c>
      <c r="AW258" s="11" t="s">
        <v>36</v>
      </c>
      <c r="AX258" s="11" t="s">
        <v>87</v>
      </c>
      <c r="AY258" s="194" t="s">
        <v>156</v>
      </c>
    </row>
    <row r="259" spans="2:65" s="1" customFormat="1" ht="25.5" customHeight="1">
      <c r="B259" s="36"/>
      <c r="C259" s="168" t="s">
        <v>608</v>
      </c>
      <c r="D259" s="168" t="s">
        <v>157</v>
      </c>
      <c r="E259" s="169" t="s">
        <v>609</v>
      </c>
      <c r="F259" s="262" t="s">
        <v>610</v>
      </c>
      <c r="G259" s="262"/>
      <c r="H259" s="262"/>
      <c r="I259" s="262"/>
      <c r="J259" s="170" t="s">
        <v>160</v>
      </c>
      <c r="K259" s="171">
        <v>32</v>
      </c>
      <c r="L259" s="263">
        <v>0</v>
      </c>
      <c r="M259" s="264"/>
      <c r="N259" s="265">
        <f>ROUND(L259*K259,2)</f>
        <v>0</v>
      </c>
      <c r="O259" s="265"/>
      <c r="P259" s="265"/>
      <c r="Q259" s="265"/>
      <c r="R259" s="38"/>
      <c r="T259" s="172" t="s">
        <v>22</v>
      </c>
      <c r="U259" s="45" t="s">
        <v>44</v>
      </c>
      <c r="V259" s="37"/>
      <c r="W259" s="173">
        <f>V259*K259</f>
        <v>0</v>
      </c>
      <c r="X259" s="173">
        <v>2.0000000000000002E-5</v>
      </c>
      <c r="Y259" s="173">
        <f>X259*K259</f>
        <v>6.4000000000000005E-4</v>
      </c>
      <c r="Z259" s="173">
        <v>0</v>
      </c>
      <c r="AA259" s="174">
        <f>Z259*K259</f>
        <v>0</v>
      </c>
      <c r="AR259" s="20" t="s">
        <v>161</v>
      </c>
      <c r="AT259" s="20" t="s">
        <v>157</v>
      </c>
      <c r="AU259" s="20" t="s">
        <v>115</v>
      </c>
      <c r="AY259" s="20" t="s">
        <v>156</v>
      </c>
      <c r="BE259" s="111">
        <f>IF(U259="základní",N259,0)</f>
        <v>0</v>
      </c>
      <c r="BF259" s="111">
        <f>IF(U259="snížená",N259,0)</f>
        <v>0</v>
      </c>
      <c r="BG259" s="111">
        <f>IF(U259="zákl. přenesená",N259,0)</f>
        <v>0</v>
      </c>
      <c r="BH259" s="111">
        <f>IF(U259="sníž. přenesená",N259,0)</f>
        <v>0</v>
      </c>
      <c r="BI259" s="111">
        <f>IF(U259="nulová",N259,0)</f>
        <v>0</v>
      </c>
      <c r="BJ259" s="20" t="s">
        <v>87</v>
      </c>
      <c r="BK259" s="111">
        <f>ROUND(L259*K259,2)</f>
        <v>0</v>
      </c>
      <c r="BL259" s="20" t="s">
        <v>161</v>
      </c>
      <c r="BM259" s="20" t="s">
        <v>611</v>
      </c>
    </row>
    <row r="260" spans="2:65" s="1" customFormat="1" ht="25.5" customHeight="1">
      <c r="B260" s="36"/>
      <c r="C260" s="168" t="s">
        <v>612</v>
      </c>
      <c r="D260" s="168" t="s">
        <v>157</v>
      </c>
      <c r="E260" s="169" t="s">
        <v>613</v>
      </c>
      <c r="F260" s="262" t="s">
        <v>614</v>
      </c>
      <c r="G260" s="262"/>
      <c r="H260" s="262"/>
      <c r="I260" s="262"/>
      <c r="J260" s="170" t="s">
        <v>615</v>
      </c>
      <c r="K260" s="171">
        <v>0.5</v>
      </c>
      <c r="L260" s="263">
        <v>0</v>
      </c>
      <c r="M260" s="264"/>
      <c r="N260" s="265">
        <f>ROUND(L260*K260,2)</f>
        <v>0</v>
      </c>
      <c r="O260" s="265"/>
      <c r="P260" s="265"/>
      <c r="Q260" s="265"/>
      <c r="R260" s="38"/>
      <c r="T260" s="172" t="s">
        <v>22</v>
      </c>
      <c r="U260" s="45" t="s">
        <v>44</v>
      </c>
      <c r="V260" s="37"/>
      <c r="W260" s="173">
        <f>V260*K260</f>
        <v>0</v>
      </c>
      <c r="X260" s="173">
        <v>6.9999999999999994E-5</v>
      </c>
      <c r="Y260" s="173">
        <f>X260*K260</f>
        <v>3.4999999999999997E-5</v>
      </c>
      <c r="Z260" s="173">
        <v>0</v>
      </c>
      <c r="AA260" s="174">
        <f>Z260*K260</f>
        <v>0</v>
      </c>
      <c r="AR260" s="20" t="s">
        <v>161</v>
      </c>
      <c r="AT260" s="20" t="s">
        <v>157</v>
      </c>
      <c r="AU260" s="20" t="s">
        <v>115</v>
      </c>
      <c r="AY260" s="20" t="s">
        <v>156</v>
      </c>
      <c r="BE260" s="111">
        <f>IF(U260="základní",N260,0)</f>
        <v>0</v>
      </c>
      <c r="BF260" s="111">
        <f>IF(U260="snížená",N260,0)</f>
        <v>0</v>
      </c>
      <c r="BG260" s="111">
        <f>IF(U260="zákl. přenesená",N260,0)</f>
        <v>0</v>
      </c>
      <c r="BH260" s="111">
        <f>IF(U260="sníž. přenesená",N260,0)</f>
        <v>0</v>
      </c>
      <c r="BI260" s="111">
        <f>IF(U260="nulová",N260,0)</f>
        <v>0</v>
      </c>
      <c r="BJ260" s="20" t="s">
        <v>87</v>
      </c>
      <c r="BK260" s="111">
        <f>ROUND(L260*K260,2)</f>
        <v>0</v>
      </c>
      <c r="BL260" s="20" t="s">
        <v>161</v>
      </c>
      <c r="BM260" s="20" t="s">
        <v>616</v>
      </c>
    </row>
    <row r="261" spans="2:65" s="1" customFormat="1" ht="16.5" customHeight="1">
      <c r="B261" s="36"/>
      <c r="C261" s="37"/>
      <c r="D261" s="37"/>
      <c r="E261" s="37"/>
      <c r="F261" s="270" t="s">
        <v>617</v>
      </c>
      <c r="G261" s="271"/>
      <c r="H261" s="271"/>
      <c r="I261" s="271"/>
      <c r="J261" s="37"/>
      <c r="K261" s="37"/>
      <c r="L261" s="37"/>
      <c r="M261" s="37"/>
      <c r="N261" s="37"/>
      <c r="O261" s="37"/>
      <c r="P261" s="37"/>
      <c r="Q261" s="37"/>
      <c r="R261" s="38"/>
      <c r="T261" s="144"/>
      <c r="U261" s="37"/>
      <c r="V261" s="37"/>
      <c r="W261" s="37"/>
      <c r="X261" s="37"/>
      <c r="Y261" s="37"/>
      <c r="Z261" s="37"/>
      <c r="AA261" s="79"/>
      <c r="AT261" s="20" t="s">
        <v>260</v>
      </c>
      <c r="AU261" s="20" t="s">
        <v>115</v>
      </c>
    </row>
    <row r="262" spans="2:65" s="1" customFormat="1" ht="38.25" customHeight="1">
      <c r="B262" s="36"/>
      <c r="C262" s="168" t="s">
        <v>618</v>
      </c>
      <c r="D262" s="168" t="s">
        <v>157</v>
      </c>
      <c r="E262" s="169" t="s">
        <v>619</v>
      </c>
      <c r="F262" s="262" t="s">
        <v>620</v>
      </c>
      <c r="G262" s="262"/>
      <c r="H262" s="262"/>
      <c r="I262" s="262"/>
      <c r="J262" s="170" t="s">
        <v>160</v>
      </c>
      <c r="K262" s="171">
        <v>82</v>
      </c>
      <c r="L262" s="263">
        <v>0</v>
      </c>
      <c r="M262" s="264"/>
      <c r="N262" s="265">
        <f>ROUND(L262*K262,2)</f>
        <v>0</v>
      </c>
      <c r="O262" s="265"/>
      <c r="P262" s="265"/>
      <c r="Q262" s="265"/>
      <c r="R262" s="38"/>
      <c r="T262" s="172" t="s">
        <v>22</v>
      </c>
      <c r="U262" s="45" t="s">
        <v>44</v>
      </c>
      <c r="V262" s="37"/>
      <c r="W262" s="173">
        <f>V262*K262</f>
        <v>0</v>
      </c>
      <c r="X262" s="173">
        <v>2.0000000000000002E-5</v>
      </c>
      <c r="Y262" s="173">
        <f>X262*K262</f>
        <v>1.6400000000000002E-3</v>
      </c>
      <c r="Z262" s="173">
        <v>0</v>
      </c>
      <c r="AA262" s="174">
        <f>Z262*K262</f>
        <v>0</v>
      </c>
      <c r="AR262" s="20" t="s">
        <v>161</v>
      </c>
      <c r="AT262" s="20" t="s">
        <v>157</v>
      </c>
      <c r="AU262" s="20" t="s">
        <v>115</v>
      </c>
      <c r="AY262" s="20" t="s">
        <v>156</v>
      </c>
      <c r="BE262" s="111">
        <f>IF(U262="základní",N262,0)</f>
        <v>0</v>
      </c>
      <c r="BF262" s="111">
        <f>IF(U262="snížená",N262,0)</f>
        <v>0</v>
      </c>
      <c r="BG262" s="111">
        <f>IF(U262="zákl. přenesená",N262,0)</f>
        <v>0</v>
      </c>
      <c r="BH262" s="111">
        <f>IF(U262="sníž. přenesená",N262,0)</f>
        <v>0</v>
      </c>
      <c r="BI262" s="111">
        <f>IF(U262="nulová",N262,0)</f>
        <v>0</v>
      </c>
      <c r="BJ262" s="20" t="s">
        <v>87</v>
      </c>
      <c r="BK262" s="111">
        <f>ROUND(L262*K262,2)</f>
        <v>0</v>
      </c>
      <c r="BL262" s="20" t="s">
        <v>161</v>
      </c>
      <c r="BM262" s="20" t="s">
        <v>621</v>
      </c>
    </row>
    <row r="263" spans="2:65" s="10" customFormat="1" ht="16.5" customHeight="1">
      <c r="B263" s="179"/>
      <c r="C263" s="180"/>
      <c r="D263" s="180"/>
      <c r="E263" s="181" t="s">
        <v>22</v>
      </c>
      <c r="F263" s="272" t="s">
        <v>598</v>
      </c>
      <c r="G263" s="273"/>
      <c r="H263" s="273"/>
      <c r="I263" s="273"/>
      <c r="J263" s="180"/>
      <c r="K263" s="182">
        <v>80</v>
      </c>
      <c r="L263" s="180"/>
      <c r="M263" s="180"/>
      <c r="N263" s="180"/>
      <c r="O263" s="180"/>
      <c r="P263" s="180"/>
      <c r="Q263" s="180"/>
      <c r="R263" s="183"/>
      <c r="T263" s="184"/>
      <c r="U263" s="180"/>
      <c r="V263" s="180"/>
      <c r="W263" s="180"/>
      <c r="X263" s="180"/>
      <c r="Y263" s="180"/>
      <c r="Z263" s="180"/>
      <c r="AA263" s="185"/>
      <c r="AT263" s="186" t="s">
        <v>599</v>
      </c>
      <c r="AU263" s="186" t="s">
        <v>115</v>
      </c>
      <c r="AV263" s="10" t="s">
        <v>115</v>
      </c>
      <c r="AW263" s="10" t="s">
        <v>36</v>
      </c>
      <c r="AX263" s="10" t="s">
        <v>79</v>
      </c>
      <c r="AY263" s="186" t="s">
        <v>156</v>
      </c>
    </row>
    <row r="264" spans="2:65" s="10" customFormat="1" ht="16.5" customHeight="1">
      <c r="B264" s="179"/>
      <c r="C264" s="180"/>
      <c r="D264" s="180"/>
      <c r="E264" s="181" t="s">
        <v>22</v>
      </c>
      <c r="F264" s="274" t="s">
        <v>600</v>
      </c>
      <c r="G264" s="275"/>
      <c r="H264" s="275"/>
      <c r="I264" s="275"/>
      <c r="J264" s="180"/>
      <c r="K264" s="182">
        <v>2</v>
      </c>
      <c r="L264" s="180"/>
      <c r="M264" s="180"/>
      <c r="N264" s="180"/>
      <c r="O264" s="180"/>
      <c r="P264" s="180"/>
      <c r="Q264" s="180"/>
      <c r="R264" s="183"/>
      <c r="T264" s="184"/>
      <c r="U264" s="180"/>
      <c r="V264" s="180"/>
      <c r="W264" s="180"/>
      <c r="X264" s="180"/>
      <c r="Y264" s="180"/>
      <c r="Z264" s="180"/>
      <c r="AA264" s="185"/>
      <c r="AT264" s="186" t="s">
        <v>599</v>
      </c>
      <c r="AU264" s="186" t="s">
        <v>115</v>
      </c>
      <c r="AV264" s="10" t="s">
        <v>115</v>
      </c>
      <c r="AW264" s="10" t="s">
        <v>36</v>
      </c>
      <c r="AX264" s="10" t="s">
        <v>79</v>
      </c>
      <c r="AY264" s="186" t="s">
        <v>156</v>
      </c>
    </row>
    <row r="265" spans="2:65" s="11" customFormat="1" ht="16.5" customHeight="1">
      <c r="B265" s="187"/>
      <c r="C265" s="188"/>
      <c r="D265" s="188"/>
      <c r="E265" s="189" t="s">
        <v>22</v>
      </c>
      <c r="F265" s="276" t="s">
        <v>601</v>
      </c>
      <c r="G265" s="277"/>
      <c r="H265" s="277"/>
      <c r="I265" s="277"/>
      <c r="J265" s="188"/>
      <c r="K265" s="190">
        <v>82</v>
      </c>
      <c r="L265" s="188"/>
      <c r="M265" s="188"/>
      <c r="N265" s="188"/>
      <c r="O265" s="188"/>
      <c r="P265" s="188"/>
      <c r="Q265" s="188"/>
      <c r="R265" s="191"/>
      <c r="T265" s="192"/>
      <c r="U265" s="188"/>
      <c r="V265" s="188"/>
      <c r="W265" s="188"/>
      <c r="X265" s="188"/>
      <c r="Y265" s="188"/>
      <c r="Z265" s="188"/>
      <c r="AA265" s="193"/>
      <c r="AT265" s="194" t="s">
        <v>599</v>
      </c>
      <c r="AU265" s="194" t="s">
        <v>115</v>
      </c>
      <c r="AV265" s="11" t="s">
        <v>172</v>
      </c>
      <c r="AW265" s="11" t="s">
        <v>36</v>
      </c>
      <c r="AX265" s="11" t="s">
        <v>87</v>
      </c>
      <c r="AY265" s="194" t="s">
        <v>156</v>
      </c>
    </row>
    <row r="266" spans="2:65" s="1" customFormat="1" ht="38.25" customHeight="1">
      <c r="B266" s="36"/>
      <c r="C266" s="168" t="s">
        <v>622</v>
      </c>
      <c r="D266" s="168" t="s">
        <v>157</v>
      </c>
      <c r="E266" s="169" t="s">
        <v>623</v>
      </c>
      <c r="F266" s="262" t="s">
        <v>624</v>
      </c>
      <c r="G266" s="262"/>
      <c r="H266" s="262"/>
      <c r="I266" s="262"/>
      <c r="J266" s="170" t="s">
        <v>160</v>
      </c>
      <c r="K266" s="171">
        <v>135</v>
      </c>
      <c r="L266" s="263">
        <v>0</v>
      </c>
      <c r="M266" s="264"/>
      <c r="N266" s="265">
        <f>ROUND(L266*K266,2)</f>
        <v>0</v>
      </c>
      <c r="O266" s="265"/>
      <c r="P266" s="265"/>
      <c r="Q266" s="265"/>
      <c r="R266" s="38"/>
      <c r="T266" s="172" t="s">
        <v>22</v>
      </c>
      <c r="U266" s="45" t="s">
        <v>44</v>
      </c>
      <c r="V266" s="37"/>
      <c r="W266" s="173">
        <f>V266*K266</f>
        <v>0</v>
      </c>
      <c r="X266" s="173">
        <v>5.0000000000000002E-5</v>
      </c>
      <c r="Y266" s="173">
        <f>X266*K266</f>
        <v>6.7499999999999999E-3</v>
      </c>
      <c r="Z266" s="173">
        <v>0</v>
      </c>
      <c r="AA266" s="174">
        <f>Z266*K266</f>
        <v>0</v>
      </c>
      <c r="AR266" s="20" t="s">
        <v>161</v>
      </c>
      <c r="AT266" s="20" t="s">
        <v>157</v>
      </c>
      <c r="AU266" s="20" t="s">
        <v>115</v>
      </c>
      <c r="AY266" s="20" t="s">
        <v>156</v>
      </c>
      <c r="BE266" s="111">
        <f>IF(U266="základní",N266,0)</f>
        <v>0</v>
      </c>
      <c r="BF266" s="111">
        <f>IF(U266="snížená",N266,0)</f>
        <v>0</v>
      </c>
      <c r="BG266" s="111">
        <f>IF(U266="zákl. přenesená",N266,0)</f>
        <v>0</v>
      </c>
      <c r="BH266" s="111">
        <f>IF(U266="sníž. přenesená",N266,0)</f>
        <v>0</v>
      </c>
      <c r="BI266" s="111">
        <f>IF(U266="nulová",N266,0)</f>
        <v>0</v>
      </c>
      <c r="BJ266" s="20" t="s">
        <v>87</v>
      </c>
      <c r="BK266" s="111">
        <f>ROUND(L266*K266,2)</f>
        <v>0</v>
      </c>
      <c r="BL266" s="20" t="s">
        <v>161</v>
      </c>
      <c r="BM266" s="20" t="s">
        <v>625</v>
      </c>
    </row>
    <row r="267" spans="2:65" s="10" customFormat="1" ht="16.5" customHeight="1">
      <c r="B267" s="179"/>
      <c r="C267" s="180"/>
      <c r="D267" s="180"/>
      <c r="E267" s="181" t="s">
        <v>22</v>
      </c>
      <c r="F267" s="272" t="s">
        <v>606</v>
      </c>
      <c r="G267" s="273"/>
      <c r="H267" s="273"/>
      <c r="I267" s="273"/>
      <c r="J267" s="180"/>
      <c r="K267" s="182">
        <v>127</v>
      </c>
      <c r="L267" s="180"/>
      <c r="M267" s="180"/>
      <c r="N267" s="180"/>
      <c r="O267" s="180"/>
      <c r="P267" s="180"/>
      <c r="Q267" s="180"/>
      <c r="R267" s="183"/>
      <c r="T267" s="184"/>
      <c r="U267" s="180"/>
      <c r="V267" s="180"/>
      <c r="W267" s="180"/>
      <c r="X267" s="180"/>
      <c r="Y267" s="180"/>
      <c r="Z267" s="180"/>
      <c r="AA267" s="185"/>
      <c r="AT267" s="186" t="s">
        <v>599</v>
      </c>
      <c r="AU267" s="186" t="s">
        <v>115</v>
      </c>
      <c r="AV267" s="10" t="s">
        <v>115</v>
      </c>
      <c r="AW267" s="10" t="s">
        <v>36</v>
      </c>
      <c r="AX267" s="10" t="s">
        <v>79</v>
      </c>
      <c r="AY267" s="186" t="s">
        <v>156</v>
      </c>
    </row>
    <row r="268" spans="2:65" s="10" customFormat="1" ht="16.5" customHeight="1">
      <c r="B268" s="179"/>
      <c r="C268" s="180"/>
      <c r="D268" s="180"/>
      <c r="E268" s="181" t="s">
        <v>22</v>
      </c>
      <c r="F268" s="274" t="s">
        <v>607</v>
      </c>
      <c r="G268" s="275"/>
      <c r="H268" s="275"/>
      <c r="I268" s="275"/>
      <c r="J268" s="180"/>
      <c r="K268" s="182">
        <v>8</v>
      </c>
      <c r="L268" s="180"/>
      <c r="M268" s="180"/>
      <c r="N268" s="180"/>
      <c r="O268" s="180"/>
      <c r="P268" s="180"/>
      <c r="Q268" s="180"/>
      <c r="R268" s="183"/>
      <c r="T268" s="184"/>
      <c r="U268" s="180"/>
      <c r="V268" s="180"/>
      <c r="W268" s="180"/>
      <c r="X268" s="180"/>
      <c r="Y268" s="180"/>
      <c r="Z268" s="180"/>
      <c r="AA268" s="185"/>
      <c r="AT268" s="186" t="s">
        <v>599</v>
      </c>
      <c r="AU268" s="186" t="s">
        <v>115</v>
      </c>
      <c r="AV268" s="10" t="s">
        <v>115</v>
      </c>
      <c r="AW268" s="10" t="s">
        <v>36</v>
      </c>
      <c r="AX268" s="10" t="s">
        <v>79</v>
      </c>
      <c r="AY268" s="186" t="s">
        <v>156</v>
      </c>
    </row>
    <row r="269" spans="2:65" s="11" customFormat="1" ht="16.5" customHeight="1">
      <c r="B269" s="187"/>
      <c r="C269" s="188"/>
      <c r="D269" s="188"/>
      <c r="E269" s="189" t="s">
        <v>22</v>
      </c>
      <c r="F269" s="276" t="s">
        <v>601</v>
      </c>
      <c r="G269" s="277"/>
      <c r="H269" s="277"/>
      <c r="I269" s="277"/>
      <c r="J269" s="188"/>
      <c r="K269" s="190">
        <v>135</v>
      </c>
      <c r="L269" s="188"/>
      <c r="M269" s="188"/>
      <c r="N269" s="188"/>
      <c r="O269" s="188"/>
      <c r="P269" s="188"/>
      <c r="Q269" s="188"/>
      <c r="R269" s="191"/>
      <c r="T269" s="192"/>
      <c r="U269" s="188"/>
      <c r="V269" s="188"/>
      <c r="W269" s="188"/>
      <c r="X269" s="188"/>
      <c r="Y269" s="188"/>
      <c r="Z269" s="188"/>
      <c r="AA269" s="193"/>
      <c r="AT269" s="194" t="s">
        <v>599</v>
      </c>
      <c r="AU269" s="194" t="s">
        <v>115</v>
      </c>
      <c r="AV269" s="11" t="s">
        <v>172</v>
      </c>
      <c r="AW269" s="11" t="s">
        <v>36</v>
      </c>
      <c r="AX269" s="11" t="s">
        <v>87</v>
      </c>
      <c r="AY269" s="194" t="s">
        <v>156</v>
      </c>
    </row>
    <row r="270" spans="2:65" s="1" customFormat="1" ht="38.25" customHeight="1">
      <c r="B270" s="36"/>
      <c r="C270" s="168" t="s">
        <v>626</v>
      </c>
      <c r="D270" s="168" t="s">
        <v>157</v>
      </c>
      <c r="E270" s="169" t="s">
        <v>627</v>
      </c>
      <c r="F270" s="262" t="s">
        <v>628</v>
      </c>
      <c r="G270" s="262"/>
      <c r="H270" s="262"/>
      <c r="I270" s="262"/>
      <c r="J270" s="170" t="s">
        <v>160</v>
      </c>
      <c r="K270" s="171">
        <v>32</v>
      </c>
      <c r="L270" s="263">
        <v>0</v>
      </c>
      <c r="M270" s="264"/>
      <c r="N270" s="265">
        <f>ROUND(L270*K270,2)</f>
        <v>0</v>
      </c>
      <c r="O270" s="265"/>
      <c r="P270" s="265"/>
      <c r="Q270" s="265"/>
      <c r="R270" s="38"/>
      <c r="T270" s="172" t="s">
        <v>22</v>
      </c>
      <c r="U270" s="45" t="s">
        <v>44</v>
      </c>
      <c r="V270" s="37"/>
      <c r="W270" s="173">
        <f>V270*K270</f>
        <v>0</v>
      </c>
      <c r="X270" s="173">
        <v>6.9999999999999994E-5</v>
      </c>
      <c r="Y270" s="173">
        <f>X270*K270</f>
        <v>2.2399999999999998E-3</v>
      </c>
      <c r="Z270" s="173">
        <v>0</v>
      </c>
      <c r="AA270" s="174">
        <f>Z270*K270</f>
        <v>0</v>
      </c>
      <c r="AR270" s="20" t="s">
        <v>161</v>
      </c>
      <c r="AT270" s="20" t="s">
        <v>157</v>
      </c>
      <c r="AU270" s="20" t="s">
        <v>115</v>
      </c>
      <c r="AY270" s="20" t="s">
        <v>156</v>
      </c>
      <c r="BE270" s="111">
        <f>IF(U270="základní",N270,0)</f>
        <v>0</v>
      </c>
      <c r="BF270" s="111">
        <f>IF(U270="snížená",N270,0)</f>
        <v>0</v>
      </c>
      <c r="BG270" s="111">
        <f>IF(U270="zákl. přenesená",N270,0)</f>
        <v>0</v>
      </c>
      <c r="BH270" s="111">
        <f>IF(U270="sníž. přenesená",N270,0)</f>
        <v>0</v>
      </c>
      <c r="BI270" s="111">
        <f>IF(U270="nulová",N270,0)</f>
        <v>0</v>
      </c>
      <c r="BJ270" s="20" t="s">
        <v>87</v>
      </c>
      <c r="BK270" s="111">
        <f>ROUND(L270*K270,2)</f>
        <v>0</v>
      </c>
      <c r="BL270" s="20" t="s">
        <v>161</v>
      </c>
      <c r="BM270" s="20" t="s">
        <v>629</v>
      </c>
    </row>
    <row r="271" spans="2:65" s="1" customFormat="1" ht="25.5" customHeight="1">
      <c r="B271" s="36"/>
      <c r="C271" s="168" t="s">
        <v>630</v>
      </c>
      <c r="D271" s="168" t="s">
        <v>157</v>
      </c>
      <c r="E271" s="169" t="s">
        <v>631</v>
      </c>
      <c r="F271" s="262" t="s">
        <v>632</v>
      </c>
      <c r="G271" s="262"/>
      <c r="H271" s="262"/>
      <c r="I271" s="262"/>
      <c r="J271" s="170" t="s">
        <v>160</v>
      </c>
      <c r="K271" s="171">
        <v>8</v>
      </c>
      <c r="L271" s="263">
        <v>0</v>
      </c>
      <c r="M271" s="264"/>
      <c r="N271" s="265">
        <f>ROUND(L271*K271,2)</f>
        <v>0</v>
      </c>
      <c r="O271" s="265"/>
      <c r="P271" s="265"/>
      <c r="Q271" s="265"/>
      <c r="R271" s="38"/>
      <c r="T271" s="172" t="s">
        <v>22</v>
      </c>
      <c r="U271" s="45" t="s">
        <v>44</v>
      </c>
      <c r="V271" s="37"/>
      <c r="W271" s="173">
        <f>V271*K271</f>
        <v>0</v>
      </c>
      <c r="X271" s="173">
        <v>3.0000000000000001E-5</v>
      </c>
      <c r="Y271" s="173">
        <f>X271*K271</f>
        <v>2.4000000000000001E-4</v>
      </c>
      <c r="Z271" s="173">
        <v>0</v>
      </c>
      <c r="AA271" s="174">
        <f>Z271*K271</f>
        <v>0</v>
      </c>
      <c r="AR271" s="20" t="s">
        <v>161</v>
      </c>
      <c r="AT271" s="20" t="s">
        <v>157</v>
      </c>
      <c r="AU271" s="20" t="s">
        <v>115</v>
      </c>
      <c r="AY271" s="20" t="s">
        <v>156</v>
      </c>
      <c r="BE271" s="111">
        <f>IF(U271="základní",N271,0)</f>
        <v>0</v>
      </c>
      <c r="BF271" s="111">
        <f>IF(U271="snížená",N271,0)</f>
        <v>0</v>
      </c>
      <c r="BG271" s="111">
        <f>IF(U271="zákl. přenesená",N271,0)</f>
        <v>0</v>
      </c>
      <c r="BH271" s="111">
        <f>IF(U271="sníž. přenesená",N271,0)</f>
        <v>0</v>
      </c>
      <c r="BI271" s="111">
        <f>IF(U271="nulová",N271,0)</f>
        <v>0</v>
      </c>
      <c r="BJ271" s="20" t="s">
        <v>87</v>
      </c>
      <c r="BK271" s="111">
        <f>ROUND(L271*K271,2)</f>
        <v>0</v>
      </c>
      <c r="BL271" s="20" t="s">
        <v>161</v>
      </c>
      <c r="BM271" s="20" t="s">
        <v>633</v>
      </c>
    </row>
    <row r="272" spans="2:65" s="1" customFormat="1" ht="49.9" customHeight="1">
      <c r="B272" s="36"/>
      <c r="C272" s="37"/>
      <c r="D272" s="159" t="s">
        <v>634</v>
      </c>
      <c r="E272" s="37"/>
      <c r="F272" s="37"/>
      <c r="G272" s="37"/>
      <c r="H272" s="37"/>
      <c r="I272" s="37"/>
      <c r="J272" s="37"/>
      <c r="K272" s="37"/>
      <c r="L272" s="37"/>
      <c r="M272" s="37"/>
      <c r="N272" s="285">
        <f>BK272</f>
        <v>0</v>
      </c>
      <c r="O272" s="286"/>
      <c r="P272" s="286"/>
      <c r="Q272" s="286"/>
      <c r="R272" s="38"/>
      <c r="T272" s="148"/>
      <c r="U272" s="57"/>
      <c r="V272" s="57"/>
      <c r="W272" s="57"/>
      <c r="X272" s="57"/>
      <c r="Y272" s="57"/>
      <c r="Z272" s="57"/>
      <c r="AA272" s="59"/>
      <c r="AT272" s="20" t="s">
        <v>78</v>
      </c>
      <c r="AU272" s="20" t="s">
        <v>79</v>
      </c>
      <c r="AY272" s="20" t="s">
        <v>635</v>
      </c>
      <c r="BK272" s="111">
        <v>0</v>
      </c>
    </row>
    <row r="273" spans="2:18" s="1" customFormat="1" ht="6.95" customHeight="1">
      <c r="B273" s="60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2"/>
    </row>
  </sheetData>
  <sheetProtection algorithmName="SHA-512" hashValue="qdEW0BD9fyTxVGWgUA40CgAIXpJaDvw9VUM5a4lMvTpKz2qZih6MDAifXBLAQCBjMu4LCMXCuxM6sya1mh+UEw==" saltValue="5YtBP+BxLvZQHv/vp7UTD2iJt4vjekwPXE+j4SHy0CI7K5YXtqutnhE3ybVxBYEFuR5VqCEJlNhsiEwDJMxv4A==" spinCount="10" sheet="1" objects="1" scenarios="1" formatColumns="0" formatRows="0"/>
  <mergeCells count="448">
    <mergeCell ref="N272:Q272"/>
    <mergeCell ref="H1:K1"/>
    <mergeCell ref="S2:AC2"/>
    <mergeCell ref="F270:I270"/>
    <mergeCell ref="L270:M270"/>
    <mergeCell ref="N270:Q270"/>
    <mergeCell ref="F271:I271"/>
    <mergeCell ref="L271:M271"/>
    <mergeCell ref="N271:Q271"/>
    <mergeCell ref="N123:Q123"/>
    <mergeCell ref="N124:Q124"/>
    <mergeCell ref="N125:Q125"/>
    <mergeCell ref="N138:Q138"/>
    <mergeCell ref="N150:Q150"/>
    <mergeCell ref="N177:Q177"/>
    <mergeCell ref="N204:Q204"/>
    <mergeCell ref="N218:Q218"/>
    <mergeCell ref="N250:Q250"/>
    <mergeCell ref="F263:I263"/>
    <mergeCell ref="F264:I264"/>
    <mergeCell ref="F265:I265"/>
    <mergeCell ref="F266:I266"/>
    <mergeCell ref="L266:M266"/>
    <mergeCell ref="N266:Q266"/>
    <mergeCell ref="F267:I267"/>
    <mergeCell ref="F268:I268"/>
    <mergeCell ref="F269:I269"/>
    <mergeCell ref="F259:I259"/>
    <mergeCell ref="L259:M259"/>
    <mergeCell ref="N259:Q259"/>
    <mergeCell ref="F260:I260"/>
    <mergeCell ref="L260:M260"/>
    <mergeCell ref="N260:Q260"/>
    <mergeCell ref="F261:I261"/>
    <mergeCell ref="F262:I262"/>
    <mergeCell ref="L262:M262"/>
    <mergeCell ref="N262:Q262"/>
    <mergeCell ref="F252:I252"/>
    <mergeCell ref="F253:I253"/>
    <mergeCell ref="F254:I254"/>
    <mergeCell ref="F255:I255"/>
    <mergeCell ref="L255:M255"/>
    <mergeCell ref="N255:Q255"/>
    <mergeCell ref="F256:I256"/>
    <mergeCell ref="F257:I257"/>
    <mergeCell ref="F258:I258"/>
    <mergeCell ref="F248:I248"/>
    <mergeCell ref="L248:M248"/>
    <mergeCell ref="N248:Q248"/>
    <mergeCell ref="F249:I249"/>
    <mergeCell ref="L249:M249"/>
    <mergeCell ref="N249:Q249"/>
    <mergeCell ref="F251:I251"/>
    <mergeCell ref="L251:M251"/>
    <mergeCell ref="N251:Q251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7:I217"/>
    <mergeCell ref="L217:M217"/>
    <mergeCell ref="N217:Q217"/>
    <mergeCell ref="F219:I219"/>
    <mergeCell ref="L219:M219"/>
    <mergeCell ref="N219:Q219"/>
    <mergeCell ref="F220:I220"/>
    <mergeCell ref="L220:M220"/>
    <mergeCell ref="N220:Q220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3:I203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199:I199"/>
    <mergeCell ref="L199:M199"/>
    <mergeCell ref="N199:Q199"/>
    <mergeCell ref="F200:I200"/>
    <mergeCell ref="L200:M200"/>
    <mergeCell ref="N200:Q200"/>
    <mergeCell ref="F201:I201"/>
    <mergeCell ref="F202:I202"/>
    <mergeCell ref="L202:M202"/>
    <mergeCell ref="N202:Q202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2:I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2:I172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L164:M164"/>
    <mergeCell ref="N164:Q164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48:I148"/>
    <mergeCell ref="L148:M148"/>
    <mergeCell ref="N148:Q148"/>
    <mergeCell ref="F149:I149"/>
    <mergeCell ref="L149:M149"/>
    <mergeCell ref="N149:Q149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110</v>
      </c>
      <c r="G1" s="15"/>
      <c r="H1" s="287" t="s">
        <v>111</v>
      </c>
      <c r="I1" s="287"/>
      <c r="J1" s="287"/>
      <c r="K1" s="287"/>
      <c r="L1" s="15" t="s">
        <v>112</v>
      </c>
      <c r="M1" s="13"/>
      <c r="N1" s="13"/>
      <c r="O1" s="14" t="s">
        <v>113</v>
      </c>
      <c r="P1" s="13"/>
      <c r="Q1" s="13"/>
      <c r="R1" s="13"/>
      <c r="S1" s="15" t="s">
        <v>114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S2" s="240" t="s">
        <v>8</v>
      </c>
      <c r="T2" s="241"/>
      <c r="U2" s="241"/>
      <c r="V2" s="241"/>
      <c r="W2" s="241"/>
      <c r="X2" s="241"/>
      <c r="Y2" s="241"/>
      <c r="Z2" s="241"/>
      <c r="AA2" s="241"/>
      <c r="AB2" s="241"/>
      <c r="AC2" s="241"/>
      <c r="AT2" s="20" t="s">
        <v>91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115</v>
      </c>
    </row>
    <row r="4" spans="1:66" ht="36.950000000000003" customHeight="1">
      <c r="B4" s="24"/>
      <c r="C4" s="197" t="s">
        <v>116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42" t="str">
        <f>'Rekapitulace stavby'!K6</f>
        <v>SO 04 Rekonstrukce plynové kotelny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7"/>
      <c r="R6" s="25"/>
    </row>
    <row r="7" spans="1:66" s="1" customFormat="1" ht="32.85" customHeight="1">
      <c r="B7" s="36"/>
      <c r="C7" s="37"/>
      <c r="D7" s="30" t="s">
        <v>117</v>
      </c>
      <c r="E7" s="37"/>
      <c r="F7" s="203" t="s">
        <v>636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5" t="str">
        <f>'Rekapitulace stavby'!AN8</f>
        <v>26. 1. 2021</v>
      </c>
      <c r="P9" s="24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1" t="s">
        <v>22</v>
      </c>
      <c r="P11" s="201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01" t="s">
        <v>22</v>
      </c>
      <c r="P12" s="201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7" t="str">
        <f>IF('Rekapitulace stavby'!AN13="","",'Rekapitulace stavby'!AN13)</f>
        <v>Vyplň údaj</v>
      </c>
      <c r="P14" s="201"/>
      <c r="Q14" s="37"/>
      <c r="R14" s="38"/>
    </row>
    <row r="15" spans="1:66" s="1" customFormat="1" ht="18" customHeight="1">
      <c r="B15" s="36"/>
      <c r="C15" s="37"/>
      <c r="D15" s="37"/>
      <c r="E15" s="247" t="str">
        <f>IF('Rekapitulace stavby'!E14="","",'Rekapitulace stavby'!E14)</f>
        <v>Vyplň údaj</v>
      </c>
      <c r="F15" s="248"/>
      <c r="G15" s="248"/>
      <c r="H15" s="248"/>
      <c r="I15" s="248"/>
      <c r="J15" s="248"/>
      <c r="K15" s="248"/>
      <c r="L15" s="248"/>
      <c r="M15" s="31" t="s">
        <v>31</v>
      </c>
      <c r="N15" s="37"/>
      <c r="O15" s="247" t="str">
        <f>IF('Rekapitulace stavby'!AN14="","",'Rekapitulace stavby'!AN14)</f>
        <v>Vyplň údaj</v>
      </c>
      <c r="P15" s="201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1" t="s">
        <v>22</v>
      </c>
      <c r="P17" s="201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01" t="s">
        <v>22</v>
      </c>
      <c r="P18" s="201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1" t="s">
        <v>22</v>
      </c>
      <c r="P20" s="201"/>
      <c r="Q20" s="37"/>
      <c r="R20" s="38"/>
    </row>
    <row r="21" spans="2:18" s="1" customFormat="1" ht="18" customHeight="1">
      <c r="B21" s="36"/>
      <c r="C21" s="37"/>
      <c r="D21" s="37"/>
      <c r="E21" s="29" t="s">
        <v>35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01" t="s">
        <v>22</v>
      </c>
      <c r="P21" s="201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6" t="s">
        <v>22</v>
      </c>
      <c r="F24" s="206"/>
      <c r="G24" s="206"/>
      <c r="H24" s="206"/>
      <c r="I24" s="206"/>
      <c r="J24" s="206"/>
      <c r="K24" s="206"/>
      <c r="L24" s="206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119</v>
      </c>
      <c r="E27" s="37"/>
      <c r="F27" s="37"/>
      <c r="G27" s="37"/>
      <c r="H27" s="37"/>
      <c r="I27" s="37"/>
      <c r="J27" s="37"/>
      <c r="K27" s="37"/>
      <c r="L27" s="37"/>
      <c r="M27" s="207">
        <f>N88</f>
        <v>0</v>
      </c>
      <c r="N27" s="207"/>
      <c r="O27" s="207"/>
      <c r="P27" s="207"/>
      <c r="Q27" s="37"/>
      <c r="R27" s="38"/>
    </row>
    <row r="28" spans="2:18" s="1" customFormat="1" ht="14.45" customHeight="1">
      <c r="B28" s="36"/>
      <c r="C28" s="37"/>
      <c r="D28" s="35" t="s">
        <v>104</v>
      </c>
      <c r="E28" s="37"/>
      <c r="F28" s="37"/>
      <c r="G28" s="37"/>
      <c r="H28" s="37"/>
      <c r="I28" s="37"/>
      <c r="J28" s="37"/>
      <c r="K28" s="37"/>
      <c r="L28" s="37"/>
      <c r="M28" s="207">
        <f>N99</f>
        <v>0</v>
      </c>
      <c r="N28" s="207"/>
      <c r="O28" s="207"/>
      <c r="P28" s="207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42</v>
      </c>
      <c r="E30" s="37"/>
      <c r="F30" s="37"/>
      <c r="G30" s="37"/>
      <c r="H30" s="37"/>
      <c r="I30" s="37"/>
      <c r="J30" s="37"/>
      <c r="K30" s="37"/>
      <c r="L30" s="37"/>
      <c r="M30" s="249">
        <f>ROUND(M27+M28,2)</f>
        <v>0</v>
      </c>
      <c r="N30" s="244"/>
      <c r="O30" s="244"/>
      <c r="P30" s="244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0.21</v>
      </c>
      <c r="G32" s="123" t="s">
        <v>45</v>
      </c>
      <c r="H32" s="250">
        <f>(SUM(BE99:BE106)+SUM(BE124:BE197))</f>
        <v>0</v>
      </c>
      <c r="I32" s="244"/>
      <c r="J32" s="244"/>
      <c r="K32" s="37"/>
      <c r="L32" s="37"/>
      <c r="M32" s="250">
        <f>ROUND((SUM(BE99:BE106)+SUM(BE124:BE197)), 2)*F32</f>
        <v>0</v>
      </c>
      <c r="N32" s="244"/>
      <c r="O32" s="244"/>
      <c r="P32" s="244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0.15</v>
      </c>
      <c r="G33" s="123" t="s">
        <v>45</v>
      </c>
      <c r="H33" s="250">
        <f>(SUM(BF99:BF106)+SUM(BF124:BF197))</f>
        <v>0</v>
      </c>
      <c r="I33" s="244"/>
      <c r="J33" s="244"/>
      <c r="K33" s="37"/>
      <c r="L33" s="37"/>
      <c r="M33" s="250">
        <f>ROUND((SUM(BF99:BF106)+SUM(BF124:BF197)), 2)*F33</f>
        <v>0</v>
      </c>
      <c r="N33" s="244"/>
      <c r="O33" s="244"/>
      <c r="P33" s="244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0.21</v>
      </c>
      <c r="G34" s="123" t="s">
        <v>45</v>
      </c>
      <c r="H34" s="250">
        <f>(SUM(BG99:BG106)+SUM(BG124:BG197))</f>
        <v>0</v>
      </c>
      <c r="I34" s="244"/>
      <c r="J34" s="244"/>
      <c r="K34" s="37"/>
      <c r="L34" s="37"/>
      <c r="M34" s="250">
        <v>0</v>
      </c>
      <c r="N34" s="244"/>
      <c r="O34" s="244"/>
      <c r="P34" s="244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0.15</v>
      </c>
      <c r="G35" s="123" t="s">
        <v>45</v>
      </c>
      <c r="H35" s="250">
        <f>(SUM(BH99:BH106)+SUM(BH124:BH197))</f>
        <v>0</v>
      </c>
      <c r="I35" s="244"/>
      <c r="J35" s="244"/>
      <c r="K35" s="37"/>
      <c r="L35" s="37"/>
      <c r="M35" s="250">
        <v>0</v>
      </c>
      <c r="N35" s="244"/>
      <c r="O35" s="244"/>
      <c r="P35" s="244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23" t="s">
        <v>45</v>
      </c>
      <c r="H36" s="250">
        <f>(SUM(BI99:BI106)+SUM(BI124:BI197))</f>
        <v>0</v>
      </c>
      <c r="I36" s="244"/>
      <c r="J36" s="244"/>
      <c r="K36" s="37"/>
      <c r="L36" s="37"/>
      <c r="M36" s="250">
        <v>0</v>
      </c>
      <c r="N36" s="244"/>
      <c r="O36" s="244"/>
      <c r="P36" s="244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50</v>
      </c>
      <c r="E38" s="80"/>
      <c r="F38" s="80"/>
      <c r="G38" s="125" t="s">
        <v>51</v>
      </c>
      <c r="H38" s="126" t="s">
        <v>52</v>
      </c>
      <c r="I38" s="80"/>
      <c r="J38" s="80"/>
      <c r="K38" s="80"/>
      <c r="L38" s="251">
        <f>SUM(M30:M36)</f>
        <v>0</v>
      </c>
      <c r="M38" s="251"/>
      <c r="N38" s="251"/>
      <c r="O38" s="251"/>
      <c r="P38" s="252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7" t="s">
        <v>120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42" t="str">
        <f>F6</f>
        <v>SO 04 Rekonstrukce plynové kotelny</v>
      </c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117</v>
      </c>
      <c r="D79" s="37"/>
      <c r="E79" s="37"/>
      <c r="F79" s="217" t="str">
        <f>F7</f>
        <v>7/2021b - vodovod, kanalizace</v>
      </c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ZŠ Lomnice</v>
      </c>
      <c r="G81" s="37"/>
      <c r="H81" s="37"/>
      <c r="I81" s="37"/>
      <c r="J81" s="37"/>
      <c r="K81" s="31" t="s">
        <v>26</v>
      </c>
      <c r="L81" s="37"/>
      <c r="M81" s="246" t="str">
        <f>IF(O9="","",O9)</f>
        <v>26. 1. 2021</v>
      </c>
      <c r="N81" s="246"/>
      <c r="O81" s="246"/>
      <c r="P81" s="246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28</v>
      </c>
      <c r="D83" s="37"/>
      <c r="E83" s="37"/>
      <c r="F83" s="29" t="str">
        <f>E12</f>
        <v>Městys Lomnice</v>
      </c>
      <c r="G83" s="37"/>
      <c r="H83" s="37"/>
      <c r="I83" s="37"/>
      <c r="J83" s="37"/>
      <c r="K83" s="31" t="s">
        <v>34</v>
      </c>
      <c r="L83" s="37"/>
      <c r="M83" s="201" t="str">
        <f>E18</f>
        <v>Filip Marek</v>
      </c>
      <c r="N83" s="201"/>
      <c r="O83" s="201"/>
      <c r="P83" s="201"/>
      <c r="Q83" s="201"/>
      <c r="R83" s="38"/>
      <c r="T83" s="130"/>
      <c r="U83" s="130"/>
    </row>
    <row r="84" spans="2:47" s="1" customFormat="1" ht="14.4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01" t="str">
        <f>E21</f>
        <v>Filip Marek</v>
      </c>
      <c r="N84" s="201"/>
      <c r="O84" s="201"/>
      <c r="P84" s="201"/>
      <c r="Q84" s="201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3" t="s">
        <v>121</v>
      </c>
      <c r="D86" s="254"/>
      <c r="E86" s="254"/>
      <c r="F86" s="254"/>
      <c r="G86" s="254"/>
      <c r="H86" s="119"/>
      <c r="I86" s="119"/>
      <c r="J86" s="119"/>
      <c r="K86" s="119"/>
      <c r="L86" s="119"/>
      <c r="M86" s="119"/>
      <c r="N86" s="253" t="s">
        <v>122</v>
      </c>
      <c r="O86" s="254"/>
      <c r="P86" s="254"/>
      <c r="Q86" s="254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123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8">
        <f>N124</f>
        <v>0</v>
      </c>
      <c r="O88" s="255"/>
      <c r="P88" s="255"/>
      <c r="Q88" s="255"/>
      <c r="R88" s="38"/>
      <c r="T88" s="130"/>
      <c r="U88" s="130"/>
      <c r="AU88" s="20" t="s">
        <v>124</v>
      </c>
    </row>
    <row r="89" spans="2:47" s="6" customFormat="1" ht="24.95" customHeight="1">
      <c r="B89" s="132"/>
      <c r="C89" s="133"/>
      <c r="D89" s="134" t="s">
        <v>637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6">
        <f>N125</f>
        <v>0</v>
      </c>
      <c r="O89" s="257"/>
      <c r="P89" s="257"/>
      <c r="Q89" s="257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638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4">
        <f>N126</f>
        <v>0</v>
      </c>
      <c r="O90" s="258"/>
      <c r="P90" s="258"/>
      <c r="Q90" s="258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639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4">
        <f>N138</f>
        <v>0</v>
      </c>
      <c r="O91" s="258"/>
      <c r="P91" s="258"/>
      <c r="Q91" s="258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640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4">
        <f>N141</f>
        <v>0</v>
      </c>
      <c r="O92" s="258"/>
      <c r="P92" s="258"/>
      <c r="Q92" s="258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641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4">
        <f>N151</f>
        <v>0</v>
      </c>
      <c r="O93" s="258"/>
      <c r="P93" s="258"/>
      <c r="Q93" s="258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642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4">
        <f>N154</f>
        <v>0</v>
      </c>
      <c r="O94" s="258"/>
      <c r="P94" s="258"/>
      <c r="Q94" s="258"/>
      <c r="R94" s="139"/>
      <c r="T94" s="140"/>
      <c r="U94" s="140"/>
    </row>
    <row r="95" spans="2:47" s="6" customFormat="1" ht="24.95" customHeight="1">
      <c r="B95" s="132"/>
      <c r="C95" s="133"/>
      <c r="D95" s="134" t="s">
        <v>125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56">
        <f>N158</f>
        <v>0</v>
      </c>
      <c r="O95" s="257"/>
      <c r="P95" s="257"/>
      <c r="Q95" s="257"/>
      <c r="R95" s="135"/>
      <c r="T95" s="136"/>
      <c r="U95" s="136"/>
    </row>
    <row r="96" spans="2:47" s="7" customFormat="1" ht="19.899999999999999" customHeight="1">
      <c r="B96" s="137"/>
      <c r="C96" s="138"/>
      <c r="D96" s="107" t="s">
        <v>643</v>
      </c>
      <c r="E96" s="138"/>
      <c r="F96" s="138"/>
      <c r="G96" s="138"/>
      <c r="H96" s="138"/>
      <c r="I96" s="138"/>
      <c r="J96" s="138"/>
      <c r="K96" s="138"/>
      <c r="L96" s="138"/>
      <c r="M96" s="138"/>
      <c r="N96" s="234">
        <f>N159</f>
        <v>0</v>
      </c>
      <c r="O96" s="258"/>
      <c r="P96" s="258"/>
      <c r="Q96" s="258"/>
      <c r="R96" s="139"/>
      <c r="T96" s="140"/>
      <c r="U96" s="140"/>
    </row>
    <row r="97" spans="2:65" s="7" customFormat="1" ht="19.899999999999999" customHeight="1">
      <c r="B97" s="137"/>
      <c r="C97" s="138"/>
      <c r="D97" s="107" t="s">
        <v>644</v>
      </c>
      <c r="E97" s="138"/>
      <c r="F97" s="138"/>
      <c r="G97" s="138"/>
      <c r="H97" s="138"/>
      <c r="I97" s="138"/>
      <c r="J97" s="138"/>
      <c r="K97" s="138"/>
      <c r="L97" s="138"/>
      <c r="M97" s="138"/>
      <c r="N97" s="234">
        <f>N165</f>
        <v>0</v>
      </c>
      <c r="O97" s="258"/>
      <c r="P97" s="258"/>
      <c r="Q97" s="258"/>
      <c r="R97" s="139"/>
      <c r="T97" s="140"/>
      <c r="U97" s="140"/>
    </row>
    <row r="98" spans="2:65" s="1" customFormat="1" ht="21.75" customHeight="1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8"/>
      <c r="T98" s="130"/>
      <c r="U98" s="130"/>
    </row>
    <row r="99" spans="2:65" s="1" customFormat="1" ht="29.25" customHeight="1">
      <c r="B99" s="36"/>
      <c r="C99" s="131" t="s">
        <v>133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255">
        <f>ROUND(N100+N101+N102+N103+N104+N105,2)</f>
        <v>0</v>
      </c>
      <c r="O99" s="259"/>
      <c r="P99" s="259"/>
      <c r="Q99" s="259"/>
      <c r="R99" s="38"/>
      <c r="T99" s="141"/>
      <c r="U99" s="142" t="s">
        <v>43</v>
      </c>
    </row>
    <row r="100" spans="2:65" s="1" customFormat="1" ht="18" customHeight="1">
      <c r="B100" s="36"/>
      <c r="C100" s="37"/>
      <c r="D100" s="235" t="s">
        <v>134</v>
      </c>
      <c r="E100" s="236"/>
      <c r="F100" s="236"/>
      <c r="G100" s="236"/>
      <c r="H100" s="236"/>
      <c r="I100" s="37"/>
      <c r="J100" s="37"/>
      <c r="K100" s="37"/>
      <c r="L100" s="37"/>
      <c r="M100" s="37"/>
      <c r="N100" s="233">
        <f>ROUND(N88*T100,2)</f>
        <v>0</v>
      </c>
      <c r="O100" s="234"/>
      <c r="P100" s="234"/>
      <c r="Q100" s="234"/>
      <c r="R100" s="38"/>
      <c r="S100" s="143"/>
      <c r="T100" s="144"/>
      <c r="U100" s="145" t="s">
        <v>44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135</v>
      </c>
      <c r="AZ100" s="143"/>
      <c r="BA100" s="143"/>
      <c r="BB100" s="143"/>
      <c r="BC100" s="143"/>
      <c r="BD100" s="143"/>
      <c r="BE100" s="147">
        <f t="shared" ref="BE100:BE105" si="0">IF(U100="základní",N100,0)</f>
        <v>0</v>
      </c>
      <c r="BF100" s="147">
        <f t="shared" ref="BF100:BF105" si="1">IF(U100="snížená",N100,0)</f>
        <v>0</v>
      </c>
      <c r="BG100" s="147">
        <f t="shared" ref="BG100:BG105" si="2">IF(U100="zákl. přenesená",N100,0)</f>
        <v>0</v>
      </c>
      <c r="BH100" s="147">
        <f t="shared" ref="BH100:BH105" si="3">IF(U100="sníž. přenesená",N100,0)</f>
        <v>0</v>
      </c>
      <c r="BI100" s="147">
        <f t="shared" ref="BI100:BI105" si="4">IF(U100="nulová",N100,0)</f>
        <v>0</v>
      </c>
      <c r="BJ100" s="146" t="s">
        <v>87</v>
      </c>
      <c r="BK100" s="143"/>
      <c r="BL100" s="143"/>
      <c r="BM100" s="143"/>
    </row>
    <row r="101" spans="2:65" s="1" customFormat="1" ht="18" customHeight="1">
      <c r="B101" s="36"/>
      <c r="C101" s="37"/>
      <c r="D101" s="235" t="s">
        <v>136</v>
      </c>
      <c r="E101" s="236"/>
      <c r="F101" s="236"/>
      <c r="G101" s="236"/>
      <c r="H101" s="236"/>
      <c r="I101" s="37"/>
      <c r="J101" s="37"/>
      <c r="K101" s="37"/>
      <c r="L101" s="37"/>
      <c r="M101" s="37"/>
      <c r="N101" s="233">
        <f>ROUND(N88*T101,2)</f>
        <v>0</v>
      </c>
      <c r="O101" s="234"/>
      <c r="P101" s="234"/>
      <c r="Q101" s="234"/>
      <c r="R101" s="38"/>
      <c r="S101" s="143"/>
      <c r="T101" s="144"/>
      <c r="U101" s="145" t="s">
        <v>44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135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87</v>
      </c>
      <c r="BK101" s="143"/>
      <c r="BL101" s="143"/>
      <c r="BM101" s="143"/>
    </row>
    <row r="102" spans="2:65" s="1" customFormat="1" ht="18" customHeight="1">
      <c r="B102" s="36"/>
      <c r="C102" s="37"/>
      <c r="D102" s="235" t="s">
        <v>137</v>
      </c>
      <c r="E102" s="236"/>
      <c r="F102" s="236"/>
      <c r="G102" s="236"/>
      <c r="H102" s="236"/>
      <c r="I102" s="37"/>
      <c r="J102" s="37"/>
      <c r="K102" s="37"/>
      <c r="L102" s="37"/>
      <c r="M102" s="37"/>
      <c r="N102" s="233">
        <f>ROUND(N88*T102,2)</f>
        <v>0</v>
      </c>
      <c r="O102" s="234"/>
      <c r="P102" s="234"/>
      <c r="Q102" s="234"/>
      <c r="R102" s="38"/>
      <c r="S102" s="143"/>
      <c r="T102" s="144"/>
      <c r="U102" s="145" t="s">
        <v>44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135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87</v>
      </c>
      <c r="BK102" s="143"/>
      <c r="BL102" s="143"/>
      <c r="BM102" s="143"/>
    </row>
    <row r="103" spans="2:65" s="1" customFormat="1" ht="18" customHeight="1">
      <c r="B103" s="36"/>
      <c r="C103" s="37"/>
      <c r="D103" s="235" t="s">
        <v>138</v>
      </c>
      <c r="E103" s="236"/>
      <c r="F103" s="236"/>
      <c r="G103" s="236"/>
      <c r="H103" s="236"/>
      <c r="I103" s="37"/>
      <c r="J103" s="37"/>
      <c r="K103" s="37"/>
      <c r="L103" s="37"/>
      <c r="M103" s="37"/>
      <c r="N103" s="233">
        <f>ROUND(N88*T103,2)</f>
        <v>0</v>
      </c>
      <c r="O103" s="234"/>
      <c r="P103" s="234"/>
      <c r="Q103" s="234"/>
      <c r="R103" s="38"/>
      <c r="S103" s="143"/>
      <c r="T103" s="144"/>
      <c r="U103" s="145" t="s">
        <v>44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135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87</v>
      </c>
      <c r="BK103" s="143"/>
      <c r="BL103" s="143"/>
      <c r="BM103" s="143"/>
    </row>
    <row r="104" spans="2:65" s="1" customFormat="1" ht="18" customHeight="1">
      <c r="B104" s="36"/>
      <c r="C104" s="37"/>
      <c r="D104" s="235" t="s">
        <v>139</v>
      </c>
      <c r="E104" s="236"/>
      <c r="F104" s="236"/>
      <c r="G104" s="236"/>
      <c r="H104" s="236"/>
      <c r="I104" s="37"/>
      <c r="J104" s="37"/>
      <c r="K104" s="37"/>
      <c r="L104" s="37"/>
      <c r="M104" s="37"/>
      <c r="N104" s="233">
        <f>ROUND(N88*T104,2)</f>
        <v>0</v>
      </c>
      <c r="O104" s="234"/>
      <c r="P104" s="234"/>
      <c r="Q104" s="234"/>
      <c r="R104" s="38"/>
      <c r="S104" s="143"/>
      <c r="T104" s="144"/>
      <c r="U104" s="145" t="s">
        <v>44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135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87</v>
      </c>
      <c r="BK104" s="143"/>
      <c r="BL104" s="143"/>
      <c r="BM104" s="143"/>
    </row>
    <row r="105" spans="2:65" s="1" customFormat="1" ht="18" customHeight="1">
      <c r="B105" s="36"/>
      <c r="C105" s="37"/>
      <c r="D105" s="107" t="s">
        <v>140</v>
      </c>
      <c r="E105" s="37"/>
      <c r="F105" s="37"/>
      <c r="G105" s="37"/>
      <c r="H105" s="37"/>
      <c r="I105" s="37"/>
      <c r="J105" s="37"/>
      <c r="K105" s="37"/>
      <c r="L105" s="37"/>
      <c r="M105" s="37"/>
      <c r="N105" s="233">
        <f>ROUND(N88*T105,2)</f>
        <v>0</v>
      </c>
      <c r="O105" s="234"/>
      <c r="P105" s="234"/>
      <c r="Q105" s="234"/>
      <c r="R105" s="38"/>
      <c r="S105" s="143"/>
      <c r="T105" s="148"/>
      <c r="U105" s="149" t="s">
        <v>44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141</v>
      </c>
      <c r="AZ105" s="143"/>
      <c r="BA105" s="143"/>
      <c r="BB105" s="143"/>
      <c r="BC105" s="143"/>
      <c r="BD105" s="143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87</v>
      </c>
      <c r="BK105" s="143"/>
      <c r="BL105" s="143"/>
      <c r="BM105" s="143"/>
    </row>
    <row r="106" spans="2:65" s="1" customFormat="1" ht="13.5"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8"/>
      <c r="T106" s="130"/>
      <c r="U106" s="130"/>
    </row>
    <row r="107" spans="2:65" s="1" customFormat="1" ht="29.25" customHeight="1">
      <c r="B107" s="36"/>
      <c r="C107" s="118" t="s">
        <v>109</v>
      </c>
      <c r="D107" s="119"/>
      <c r="E107" s="119"/>
      <c r="F107" s="119"/>
      <c r="G107" s="119"/>
      <c r="H107" s="119"/>
      <c r="I107" s="119"/>
      <c r="J107" s="119"/>
      <c r="K107" s="119"/>
      <c r="L107" s="239">
        <f>ROUND(SUM(N88+N99),2)</f>
        <v>0</v>
      </c>
      <c r="M107" s="239"/>
      <c r="N107" s="239"/>
      <c r="O107" s="239"/>
      <c r="P107" s="239"/>
      <c r="Q107" s="239"/>
      <c r="R107" s="38"/>
      <c r="T107" s="130"/>
      <c r="U107" s="130"/>
    </row>
    <row r="108" spans="2:65" s="1" customFormat="1" ht="6.95" customHeight="1"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  <c r="T108" s="130"/>
      <c r="U108" s="130"/>
    </row>
    <row r="112" spans="2:65" s="1" customFormat="1" ht="6.95" customHeight="1"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5"/>
    </row>
    <row r="113" spans="2:65" s="1" customFormat="1" ht="36.950000000000003" customHeight="1">
      <c r="B113" s="36"/>
      <c r="C113" s="197" t="s">
        <v>142</v>
      </c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30" customHeight="1">
      <c r="B115" s="36"/>
      <c r="C115" s="31" t="s">
        <v>19</v>
      </c>
      <c r="D115" s="37"/>
      <c r="E115" s="37"/>
      <c r="F115" s="242" t="str">
        <f>F6</f>
        <v>SO 04 Rekonstrukce plynové kotelny</v>
      </c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37"/>
      <c r="R115" s="38"/>
    </row>
    <row r="116" spans="2:65" s="1" customFormat="1" ht="36.950000000000003" customHeight="1">
      <c r="B116" s="36"/>
      <c r="C116" s="70" t="s">
        <v>117</v>
      </c>
      <c r="D116" s="37"/>
      <c r="E116" s="37"/>
      <c r="F116" s="217" t="str">
        <f>F7</f>
        <v>7/2021b - vodovod, kanalizace</v>
      </c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37"/>
      <c r="R116" s="38"/>
    </row>
    <row r="117" spans="2:65" s="1" customFormat="1" ht="6.9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 ht="18" customHeight="1">
      <c r="B118" s="36"/>
      <c r="C118" s="31" t="s">
        <v>24</v>
      </c>
      <c r="D118" s="37"/>
      <c r="E118" s="37"/>
      <c r="F118" s="29" t="str">
        <f>F9</f>
        <v>ZŠ Lomnice</v>
      </c>
      <c r="G118" s="37"/>
      <c r="H118" s="37"/>
      <c r="I118" s="37"/>
      <c r="J118" s="37"/>
      <c r="K118" s="31" t="s">
        <v>26</v>
      </c>
      <c r="L118" s="37"/>
      <c r="M118" s="246" t="str">
        <f>IF(O9="","",O9)</f>
        <v>26. 1. 2021</v>
      </c>
      <c r="N118" s="246"/>
      <c r="O118" s="246"/>
      <c r="P118" s="246"/>
      <c r="Q118" s="37"/>
      <c r="R118" s="38"/>
    </row>
    <row r="119" spans="2:65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1" customFormat="1">
      <c r="B120" s="36"/>
      <c r="C120" s="31" t="s">
        <v>28</v>
      </c>
      <c r="D120" s="37"/>
      <c r="E120" s="37"/>
      <c r="F120" s="29" t="str">
        <f>E12</f>
        <v>Městys Lomnice</v>
      </c>
      <c r="G120" s="37"/>
      <c r="H120" s="37"/>
      <c r="I120" s="37"/>
      <c r="J120" s="37"/>
      <c r="K120" s="31" t="s">
        <v>34</v>
      </c>
      <c r="L120" s="37"/>
      <c r="M120" s="201" t="str">
        <f>E18</f>
        <v>Filip Marek</v>
      </c>
      <c r="N120" s="201"/>
      <c r="O120" s="201"/>
      <c r="P120" s="201"/>
      <c r="Q120" s="201"/>
      <c r="R120" s="38"/>
    </row>
    <row r="121" spans="2:65" s="1" customFormat="1" ht="14.45" customHeight="1">
      <c r="B121" s="36"/>
      <c r="C121" s="31" t="s">
        <v>32</v>
      </c>
      <c r="D121" s="37"/>
      <c r="E121" s="37"/>
      <c r="F121" s="29" t="str">
        <f>IF(E15="","",E15)</f>
        <v>Vyplň údaj</v>
      </c>
      <c r="G121" s="37"/>
      <c r="H121" s="37"/>
      <c r="I121" s="37"/>
      <c r="J121" s="37"/>
      <c r="K121" s="31" t="s">
        <v>37</v>
      </c>
      <c r="L121" s="37"/>
      <c r="M121" s="201" t="str">
        <f>E21</f>
        <v>Filip Marek</v>
      </c>
      <c r="N121" s="201"/>
      <c r="O121" s="201"/>
      <c r="P121" s="201"/>
      <c r="Q121" s="201"/>
      <c r="R121" s="38"/>
    </row>
    <row r="122" spans="2:65" s="1" customFormat="1" ht="10.35" customHeight="1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8"/>
    </row>
    <row r="123" spans="2:65" s="8" customFormat="1" ht="29.25" customHeight="1">
      <c r="B123" s="150"/>
      <c r="C123" s="151" t="s">
        <v>143</v>
      </c>
      <c r="D123" s="152" t="s">
        <v>144</v>
      </c>
      <c r="E123" s="152" t="s">
        <v>61</v>
      </c>
      <c r="F123" s="260" t="s">
        <v>145</v>
      </c>
      <c r="G123" s="260"/>
      <c r="H123" s="260"/>
      <c r="I123" s="260"/>
      <c r="J123" s="152" t="s">
        <v>146</v>
      </c>
      <c r="K123" s="152" t="s">
        <v>147</v>
      </c>
      <c r="L123" s="260" t="s">
        <v>148</v>
      </c>
      <c r="M123" s="260"/>
      <c r="N123" s="260" t="s">
        <v>122</v>
      </c>
      <c r="O123" s="260"/>
      <c r="P123" s="260"/>
      <c r="Q123" s="261"/>
      <c r="R123" s="153"/>
      <c r="T123" s="81" t="s">
        <v>149</v>
      </c>
      <c r="U123" s="82" t="s">
        <v>43</v>
      </c>
      <c r="V123" s="82" t="s">
        <v>150</v>
      </c>
      <c r="W123" s="82" t="s">
        <v>151</v>
      </c>
      <c r="X123" s="82" t="s">
        <v>152</v>
      </c>
      <c r="Y123" s="82" t="s">
        <v>153</v>
      </c>
      <c r="Z123" s="82" t="s">
        <v>154</v>
      </c>
      <c r="AA123" s="83" t="s">
        <v>155</v>
      </c>
    </row>
    <row r="124" spans="2:65" s="1" customFormat="1" ht="29.25" customHeight="1">
      <c r="B124" s="36"/>
      <c r="C124" s="85" t="s">
        <v>119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278">
        <f>BK124</f>
        <v>0</v>
      </c>
      <c r="O124" s="279"/>
      <c r="P124" s="279"/>
      <c r="Q124" s="279"/>
      <c r="R124" s="38"/>
      <c r="T124" s="84"/>
      <c r="U124" s="52"/>
      <c r="V124" s="52"/>
      <c r="W124" s="154">
        <f>W125+W158+W198</f>
        <v>0</v>
      </c>
      <c r="X124" s="52"/>
      <c r="Y124" s="154">
        <f>Y125+Y158+Y198</f>
        <v>2.55084</v>
      </c>
      <c r="Z124" s="52"/>
      <c r="AA124" s="155">
        <f>AA125+AA158+AA198</f>
        <v>0.42202000000000001</v>
      </c>
      <c r="AT124" s="20" t="s">
        <v>78</v>
      </c>
      <c r="AU124" s="20" t="s">
        <v>124</v>
      </c>
      <c r="BK124" s="156">
        <f>BK125+BK158+BK198</f>
        <v>0</v>
      </c>
    </row>
    <row r="125" spans="2:65" s="9" customFormat="1" ht="37.35" customHeight="1">
      <c r="B125" s="157"/>
      <c r="C125" s="158"/>
      <c r="D125" s="159" t="s">
        <v>637</v>
      </c>
      <c r="E125" s="159"/>
      <c r="F125" s="159"/>
      <c r="G125" s="159"/>
      <c r="H125" s="159"/>
      <c r="I125" s="159"/>
      <c r="J125" s="159"/>
      <c r="K125" s="159"/>
      <c r="L125" s="159"/>
      <c r="M125" s="159"/>
      <c r="N125" s="280">
        <f>BK125</f>
        <v>0</v>
      </c>
      <c r="O125" s="256"/>
      <c r="P125" s="256"/>
      <c r="Q125" s="256"/>
      <c r="R125" s="160"/>
      <c r="T125" s="161"/>
      <c r="U125" s="158"/>
      <c r="V125" s="158"/>
      <c r="W125" s="162">
        <f>W126+W138+W141+W151+W154</f>
        <v>0</v>
      </c>
      <c r="X125" s="158"/>
      <c r="Y125" s="162">
        <f>Y126+Y138+Y141+Y151+Y154</f>
        <v>2.39839</v>
      </c>
      <c r="Z125" s="158"/>
      <c r="AA125" s="163">
        <f>AA126+AA138+AA141+AA151+AA154</f>
        <v>0.41000000000000003</v>
      </c>
      <c r="AR125" s="164" t="s">
        <v>87</v>
      </c>
      <c r="AT125" s="165" t="s">
        <v>78</v>
      </c>
      <c r="AU125" s="165" t="s">
        <v>79</v>
      </c>
      <c r="AY125" s="164" t="s">
        <v>156</v>
      </c>
      <c r="BK125" s="166">
        <f>BK126+BK138+BK141+BK151+BK154</f>
        <v>0</v>
      </c>
    </row>
    <row r="126" spans="2:65" s="9" customFormat="1" ht="19.899999999999999" customHeight="1">
      <c r="B126" s="157"/>
      <c r="C126" s="158"/>
      <c r="D126" s="167" t="s">
        <v>638</v>
      </c>
      <c r="E126" s="167"/>
      <c r="F126" s="167"/>
      <c r="G126" s="167"/>
      <c r="H126" s="167"/>
      <c r="I126" s="167"/>
      <c r="J126" s="167"/>
      <c r="K126" s="167"/>
      <c r="L126" s="167"/>
      <c r="M126" s="167"/>
      <c r="N126" s="281">
        <f>BK126</f>
        <v>0</v>
      </c>
      <c r="O126" s="282"/>
      <c r="P126" s="282"/>
      <c r="Q126" s="282"/>
      <c r="R126" s="160"/>
      <c r="T126" s="161"/>
      <c r="U126" s="158"/>
      <c r="V126" s="158"/>
      <c r="W126" s="162">
        <f>SUM(W127:W137)</f>
        <v>0</v>
      </c>
      <c r="X126" s="158"/>
      <c r="Y126" s="162">
        <f>SUM(Y127:Y137)</f>
        <v>2.2400000000000002</v>
      </c>
      <c r="Z126" s="158"/>
      <c r="AA126" s="163">
        <f>SUM(AA127:AA137)</f>
        <v>0</v>
      </c>
      <c r="AR126" s="164" t="s">
        <v>87</v>
      </c>
      <c r="AT126" s="165" t="s">
        <v>78</v>
      </c>
      <c r="AU126" s="165" t="s">
        <v>87</v>
      </c>
      <c r="AY126" s="164" t="s">
        <v>156</v>
      </c>
      <c r="BK126" s="166">
        <f>SUM(BK127:BK137)</f>
        <v>0</v>
      </c>
    </row>
    <row r="127" spans="2:65" s="1" customFormat="1" ht="25.5" customHeight="1">
      <c r="B127" s="36"/>
      <c r="C127" s="168" t="s">
        <v>87</v>
      </c>
      <c r="D127" s="168" t="s">
        <v>157</v>
      </c>
      <c r="E127" s="169" t="s">
        <v>645</v>
      </c>
      <c r="F127" s="262" t="s">
        <v>646</v>
      </c>
      <c r="G127" s="262"/>
      <c r="H127" s="262"/>
      <c r="I127" s="262"/>
      <c r="J127" s="170" t="s">
        <v>647</v>
      </c>
      <c r="K127" s="171">
        <v>2.6880000000000002</v>
      </c>
      <c r="L127" s="263">
        <v>0</v>
      </c>
      <c r="M127" s="264"/>
      <c r="N127" s="265">
        <f>ROUND(L127*K127,2)</f>
        <v>0</v>
      </c>
      <c r="O127" s="265"/>
      <c r="P127" s="265"/>
      <c r="Q127" s="265"/>
      <c r="R127" s="38"/>
      <c r="T127" s="172" t="s">
        <v>22</v>
      </c>
      <c r="U127" s="45" t="s">
        <v>44</v>
      </c>
      <c r="V127" s="37"/>
      <c r="W127" s="173">
        <f>V127*K127</f>
        <v>0</v>
      </c>
      <c r="X127" s="173">
        <v>0</v>
      </c>
      <c r="Y127" s="173">
        <f>X127*K127</f>
        <v>0</v>
      </c>
      <c r="Z127" s="173">
        <v>0</v>
      </c>
      <c r="AA127" s="174">
        <f>Z127*K127</f>
        <v>0</v>
      </c>
      <c r="AR127" s="20" t="s">
        <v>172</v>
      </c>
      <c r="AT127" s="20" t="s">
        <v>157</v>
      </c>
      <c r="AU127" s="20" t="s">
        <v>115</v>
      </c>
      <c r="AY127" s="20" t="s">
        <v>156</v>
      </c>
      <c r="BE127" s="111">
        <f>IF(U127="základní",N127,0)</f>
        <v>0</v>
      </c>
      <c r="BF127" s="111">
        <f>IF(U127="snížená",N127,0)</f>
        <v>0</v>
      </c>
      <c r="BG127" s="111">
        <f>IF(U127="zákl. přenesená",N127,0)</f>
        <v>0</v>
      </c>
      <c r="BH127" s="111">
        <f>IF(U127="sníž. přenesená",N127,0)</f>
        <v>0</v>
      </c>
      <c r="BI127" s="111">
        <f>IF(U127="nulová",N127,0)</f>
        <v>0</v>
      </c>
      <c r="BJ127" s="20" t="s">
        <v>87</v>
      </c>
      <c r="BK127" s="111">
        <f>ROUND(L127*K127,2)</f>
        <v>0</v>
      </c>
      <c r="BL127" s="20" t="s">
        <v>172</v>
      </c>
      <c r="BM127" s="20" t="s">
        <v>648</v>
      </c>
    </row>
    <row r="128" spans="2:65" s="10" customFormat="1" ht="16.5" customHeight="1">
      <c r="B128" s="179"/>
      <c r="C128" s="180"/>
      <c r="D128" s="180"/>
      <c r="E128" s="181" t="s">
        <v>22</v>
      </c>
      <c r="F128" s="272" t="s">
        <v>649</v>
      </c>
      <c r="G128" s="273"/>
      <c r="H128" s="273"/>
      <c r="I128" s="273"/>
      <c r="J128" s="180"/>
      <c r="K128" s="182">
        <v>2.6880000000000002</v>
      </c>
      <c r="L128" s="180"/>
      <c r="M128" s="180"/>
      <c r="N128" s="180"/>
      <c r="O128" s="180"/>
      <c r="P128" s="180"/>
      <c r="Q128" s="180"/>
      <c r="R128" s="183"/>
      <c r="T128" s="184"/>
      <c r="U128" s="180"/>
      <c r="V128" s="180"/>
      <c r="W128" s="180"/>
      <c r="X128" s="180"/>
      <c r="Y128" s="180"/>
      <c r="Z128" s="180"/>
      <c r="AA128" s="185"/>
      <c r="AT128" s="186" t="s">
        <v>599</v>
      </c>
      <c r="AU128" s="186" t="s">
        <v>115</v>
      </c>
      <c r="AV128" s="10" t="s">
        <v>115</v>
      </c>
      <c r="AW128" s="10" t="s">
        <v>36</v>
      </c>
      <c r="AX128" s="10" t="s">
        <v>87</v>
      </c>
      <c r="AY128" s="186" t="s">
        <v>156</v>
      </c>
    </row>
    <row r="129" spans="2:65" s="1" customFormat="1" ht="25.5" customHeight="1">
      <c r="B129" s="36"/>
      <c r="C129" s="168" t="s">
        <v>115</v>
      </c>
      <c r="D129" s="168" t="s">
        <v>157</v>
      </c>
      <c r="E129" s="169" t="s">
        <v>650</v>
      </c>
      <c r="F129" s="262" t="s">
        <v>651</v>
      </c>
      <c r="G129" s="262"/>
      <c r="H129" s="262"/>
      <c r="I129" s="262"/>
      <c r="J129" s="170" t="s">
        <v>647</v>
      </c>
      <c r="K129" s="171">
        <v>2.6880000000000002</v>
      </c>
      <c r="L129" s="263">
        <v>0</v>
      </c>
      <c r="M129" s="264"/>
      <c r="N129" s="265">
        <f>ROUND(L129*K129,2)</f>
        <v>0</v>
      </c>
      <c r="O129" s="265"/>
      <c r="P129" s="265"/>
      <c r="Q129" s="265"/>
      <c r="R129" s="38"/>
      <c r="T129" s="172" t="s">
        <v>22</v>
      </c>
      <c r="U129" s="45" t="s">
        <v>44</v>
      </c>
      <c r="V129" s="37"/>
      <c r="W129" s="173">
        <f>V129*K129</f>
        <v>0</v>
      </c>
      <c r="X129" s="173">
        <v>0</v>
      </c>
      <c r="Y129" s="173">
        <f>X129*K129</f>
        <v>0</v>
      </c>
      <c r="Z129" s="173">
        <v>0</v>
      </c>
      <c r="AA129" s="174">
        <f>Z129*K129</f>
        <v>0</v>
      </c>
      <c r="AR129" s="20" t="s">
        <v>172</v>
      </c>
      <c r="AT129" s="20" t="s">
        <v>157</v>
      </c>
      <c r="AU129" s="20" t="s">
        <v>115</v>
      </c>
      <c r="AY129" s="20" t="s">
        <v>156</v>
      </c>
      <c r="BE129" s="111">
        <f>IF(U129="základní",N129,0)</f>
        <v>0</v>
      </c>
      <c r="BF129" s="111">
        <f>IF(U129="snížená",N129,0)</f>
        <v>0</v>
      </c>
      <c r="BG129" s="111">
        <f>IF(U129="zákl. přenesená",N129,0)</f>
        <v>0</v>
      </c>
      <c r="BH129" s="111">
        <f>IF(U129="sníž. přenesená",N129,0)</f>
        <v>0</v>
      </c>
      <c r="BI129" s="111">
        <f>IF(U129="nulová",N129,0)</f>
        <v>0</v>
      </c>
      <c r="BJ129" s="20" t="s">
        <v>87</v>
      </c>
      <c r="BK129" s="111">
        <f>ROUND(L129*K129,2)</f>
        <v>0</v>
      </c>
      <c r="BL129" s="20" t="s">
        <v>172</v>
      </c>
      <c r="BM129" s="20" t="s">
        <v>652</v>
      </c>
    </row>
    <row r="130" spans="2:65" s="1" customFormat="1" ht="25.5" customHeight="1">
      <c r="B130" s="36"/>
      <c r="C130" s="168" t="s">
        <v>166</v>
      </c>
      <c r="D130" s="168" t="s">
        <v>157</v>
      </c>
      <c r="E130" s="169" t="s">
        <v>653</v>
      </c>
      <c r="F130" s="262" t="s">
        <v>654</v>
      </c>
      <c r="G130" s="262"/>
      <c r="H130" s="262"/>
      <c r="I130" s="262"/>
      <c r="J130" s="170" t="s">
        <v>647</v>
      </c>
      <c r="K130" s="171">
        <v>2.6880000000000002</v>
      </c>
      <c r="L130" s="263">
        <v>0</v>
      </c>
      <c r="M130" s="264"/>
      <c r="N130" s="265">
        <f>ROUND(L130*K130,2)</f>
        <v>0</v>
      </c>
      <c r="O130" s="265"/>
      <c r="P130" s="265"/>
      <c r="Q130" s="265"/>
      <c r="R130" s="38"/>
      <c r="T130" s="172" t="s">
        <v>22</v>
      </c>
      <c r="U130" s="45" t="s">
        <v>44</v>
      </c>
      <c r="V130" s="37"/>
      <c r="W130" s="173">
        <f>V130*K130</f>
        <v>0</v>
      </c>
      <c r="X130" s="173">
        <v>0</v>
      </c>
      <c r="Y130" s="173">
        <f>X130*K130</f>
        <v>0</v>
      </c>
      <c r="Z130" s="173">
        <v>0</v>
      </c>
      <c r="AA130" s="174">
        <f>Z130*K130</f>
        <v>0</v>
      </c>
      <c r="AR130" s="20" t="s">
        <v>172</v>
      </c>
      <c r="AT130" s="20" t="s">
        <v>157</v>
      </c>
      <c r="AU130" s="20" t="s">
        <v>115</v>
      </c>
      <c r="AY130" s="20" t="s">
        <v>156</v>
      </c>
      <c r="BE130" s="111">
        <f>IF(U130="základní",N130,0)</f>
        <v>0</v>
      </c>
      <c r="BF130" s="111">
        <f>IF(U130="snížená",N130,0)</f>
        <v>0</v>
      </c>
      <c r="BG130" s="111">
        <f>IF(U130="zákl. přenesená",N130,0)</f>
        <v>0</v>
      </c>
      <c r="BH130" s="111">
        <f>IF(U130="sníž. přenesená",N130,0)</f>
        <v>0</v>
      </c>
      <c r="BI130" s="111">
        <f>IF(U130="nulová",N130,0)</f>
        <v>0</v>
      </c>
      <c r="BJ130" s="20" t="s">
        <v>87</v>
      </c>
      <c r="BK130" s="111">
        <f>ROUND(L130*K130,2)</f>
        <v>0</v>
      </c>
      <c r="BL130" s="20" t="s">
        <v>172</v>
      </c>
      <c r="BM130" s="20" t="s">
        <v>655</v>
      </c>
    </row>
    <row r="131" spans="2:65" s="1" customFormat="1" ht="25.5" customHeight="1">
      <c r="B131" s="36"/>
      <c r="C131" s="168" t="s">
        <v>172</v>
      </c>
      <c r="D131" s="168" t="s">
        <v>157</v>
      </c>
      <c r="E131" s="169" t="s">
        <v>656</v>
      </c>
      <c r="F131" s="262" t="s">
        <v>657</v>
      </c>
      <c r="G131" s="262"/>
      <c r="H131" s="262"/>
      <c r="I131" s="262"/>
      <c r="J131" s="170" t="s">
        <v>647</v>
      </c>
      <c r="K131" s="171">
        <v>1.3440000000000001</v>
      </c>
      <c r="L131" s="263">
        <v>0</v>
      </c>
      <c r="M131" s="264"/>
      <c r="N131" s="265">
        <f>ROUND(L131*K131,2)</f>
        <v>0</v>
      </c>
      <c r="O131" s="265"/>
      <c r="P131" s="265"/>
      <c r="Q131" s="265"/>
      <c r="R131" s="38"/>
      <c r="T131" s="172" t="s">
        <v>22</v>
      </c>
      <c r="U131" s="45" t="s">
        <v>44</v>
      </c>
      <c r="V131" s="37"/>
      <c r="W131" s="173">
        <f>V131*K131</f>
        <v>0</v>
      </c>
      <c r="X131" s="173">
        <v>0</v>
      </c>
      <c r="Y131" s="173">
        <f>X131*K131</f>
        <v>0</v>
      </c>
      <c r="Z131" s="173">
        <v>0</v>
      </c>
      <c r="AA131" s="174">
        <f>Z131*K131</f>
        <v>0</v>
      </c>
      <c r="AR131" s="20" t="s">
        <v>172</v>
      </c>
      <c r="AT131" s="20" t="s">
        <v>157</v>
      </c>
      <c r="AU131" s="20" t="s">
        <v>115</v>
      </c>
      <c r="AY131" s="20" t="s">
        <v>156</v>
      </c>
      <c r="BE131" s="111">
        <f>IF(U131="základní",N131,0)</f>
        <v>0</v>
      </c>
      <c r="BF131" s="111">
        <f>IF(U131="snížená",N131,0)</f>
        <v>0</v>
      </c>
      <c r="BG131" s="111">
        <f>IF(U131="zákl. přenesená",N131,0)</f>
        <v>0</v>
      </c>
      <c r="BH131" s="111">
        <f>IF(U131="sníž. přenesená",N131,0)</f>
        <v>0</v>
      </c>
      <c r="BI131" s="111">
        <f>IF(U131="nulová",N131,0)</f>
        <v>0</v>
      </c>
      <c r="BJ131" s="20" t="s">
        <v>87</v>
      </c>
      <c r="BK131" s="111">
        <f>ROUND(L131*K131,2)</f>
        <v>0</v>
      </c>
      <c r="BL131" s="20" t="s">
        <v>172</v>
      </c>
      <c r="BM131" s="20" t="s">
        <v>658</v>
      </c>
    </row>
    <row r="132" spans="2:65" s="10" customFormat="1" ht="16.5" customHeight="1">
      <c r="B132" s="179"/>
      <c r="C132" s="180"/>
      <c r="D132" s="180"/>
      <c r="E132" s="181" t="s">
        <v>22</v>
      </c>
      <c r="F132" s="272" t="s">
        <v>659</v>
      </c>
      <c r="G132" s="273"/>
      <c r="H132" s="273"/>
      <c r="I132" s="273"/>
      <c r="J132" s="180"/>
      <c r="K132" s="182">
        <v>1.3440000000000001</v>
      </c>
      <c r="L132" s="180"/>
      <c r="M132" s="180"/>
      <c r="N132" s="180"/>
      <c r="O132" s="180"/>
      <c r="P132" s="180"/>
      <c r="Q132" s="180"/>
      <c r="R132" s="183"/>
      <c r="T132" s="184"/>
      <c r="U132" s="180"/>
      <c r="V132" s="180"/>
      <c r="W132" s="180"/>
      <c r="X132" s="180"/>
      <c r="Y132" s="180"/>
      <c r="Z132" s="180"/>
      <c r="AA132" s="185"/>
      <c r="AT132" s="186" t="s">
        <v>599</v>
      </c>
      <c r="AU132" s="186" t="s">
        <v>115</v>
      </c>
      <c r="AV132" s="10" t="s">
        <v>115</v>
      </c>
      <c r="AW132" s="10" t="s">
        <v>36</v>
      </c>
      <c r="AX132" s="10" t="s">
        <v>87</v>
      </c>
      <c r="AY132" s="186" t="s">
        <v>156</v>
      </c>
    </row>
    <row r="133" spans="2:65" s="1" customFormat="1" ht="25.5" customHeight="1">
      <c r="B133" s="36"/>
      <c r="C133" s="168" t="s">
        <v>176</v>
      </c>
      <c r="D133" s="168" t="s">
        <v>157</v>
      </c>
      <c r="E133" s="169" t="s">
        <v>660</v>
      </c>
      <c r="F133" s="262" t="s">
        <v>661</v>
      </c>
      <c r="G133" s="262"/>
      <c r="H133" s="262"/>
      <c r="I133" s="262"/>
      <c r="J133" s="170" t="s">
        <v>647</v>
      </c>
      <c r="K133" s="171">
        <v>1.1200000000000001</v>
      </c>
      <c r="L133" s="263">
        <v>0</v>
      </c>
      <c r="M133" s="264"/>
      <c r="N133" s="265">
        <f>ROUND(L133*K133,2)</f>
        <v>0</v>
      </c>
      <c r="O133" s="265"/>
      <c r="P133" s="265"/>
      <c r="Q133" s="265"/>
      <c r="R133" s="38"/>
      <c r="T133" s="172" t="s">
        <v>22</v>
      </c>
      <c r="U133" s="45" t="s">
        <v>44</v>
      </c>
      <c r="V133" s="37"/>
      <c r="W133" s="173">
        <f>V133*K133</f>
        <v>0</v>
      </c>
      <c r="X133" s="173">
        <v>0</v>
      </c>
      <c r="Y133" s="173">
        <f>X133*K133</f>
        <v>0</v>
      </c>
      <c r="Z133" s="173">
        <v>0</v>
      </c>
      <c r="AA133" s="174">
        <f>Z133*K133</f>
        <v>0</v>
      </c>
      <c r="AR133" s="20" t="s">
        <v>172</v>
      </c>
      <c r="AT133" s="20" t="s">
        <v>157</v>
      </c>
      <c r="AU133" s="20" t="s">
        <v>115</v>
      </c>
      <c r="AY133" s="20" t="s">
        <v>156</v>
      </c>
      <c r="BE133" s="111">
        <f>IF(U133="základní",N133,0)</f>
        <v>0</v>
      </c>
      <c r="BF133" s="111">
        <f>IF(U133="snížená",N133,0)</f>
        <v>0</v>
      </c>
      <c r="BG133" s="111">
        <f>IF(U133="zákl. přenesená",N133,0)</f>
        <v>0</v>
      </c>
      <c r="BH133" s="111">
        <f>IF(U133="sníž. přenesená",N133,0)</f>
        <v>0</v>
      </c>
      <c r="BI133" s="111">
        <f>IF(U133="nulová",N133,0)</f>
        <v>0</v>
      </c>
      <c r="BJ133" s="20" t="s">
        <v>87</v>
      </c>
      <c r="BK133" s="111">
        <f>ROUND(L133*K133,2)</f>
        <v>0</v>
      </c>
      <c r="BL133" s="20" t="s">
        <v>172</v>
      </c>
      <c r="BM133" s="20" t="s">
        <v>662</v>
      </c>
    </row>
    <row r="134" spans="2:65" s="10" customFormat="1" ht="16.5" customHeight="1">
      <c r="B134" s="179"/>
      <c r="C134" s="180"/>
      <c r="D134" s="180"/>
      <c r="E134" s="181" t="s">
        <v>22</v>
      </c>
      <c r="F134" s="272" t="s">
        <v>663</v>
      </c>
      <c r="G134" s="273"/>
      <c r="H134" s="273"/>
      <c r="I134" s="273"/>
      <c r="J134" s="180"/>
      <c r="K134" s="182">
        <v>1.1200000000000001</v>
      </c>
      <c r="L134" s="180"/>
      <c r="M134" s="180"/>
      <c r="N134" s="180"/>
      <c r="O134" s="180"/>
      <c r="P134" s="180"/>
      <c r="Q134" s="180"/>
      <c r="R134" s="183"/>
      <c r="T134" s="184"/>
      <c r="U134" s="180"/>
      <c r="V134" s="180"/>
      <c r="W134" s="180"/>
      <c r="X134" s="180"/>
      <c r="Y134" s="180"/>
      <c r="Z134" s="180"/>
      <c r="AA134" s="185"/>
      <c r="AT134" s="186" t="s">
        <v>599</v>
      </c>
      <c r="AU134" s="186" t="s">
        <v>115</v>
      </c>
      <c r="AV134" s="10" t="s">
        <v>115</v>
      </c>
      <c r="AW134" s="10" t="s">
        <v>36</v>
      </c>
      <c r="AX134" s="10" t="s">
        <v>87</v>
      </c>
      <c r="AY134" s="186" t="s">
        <v>156</v>
      </c>
    </row>
    <row r="135" spans="2:65" s="1" customFormat="1" ht="16.5" customHeight="1">
      <c r="B135" s="36"/>
      <c r="C135" s="175" t="s">
        <v>180</v>
      </c>
      <c r="D135" s="175" t="s">
        <v>167</v>
      </c>
      <c r="E135" s="176" t="s">
        <v>664</v>
      </c>
      <c r="F135" s="266" t="s">
        <v>665</v>
      </c>
      <c r="G135" s="266"/>
      <c r="H135" s="266"/>
      <c r="I135" s="266"/>
      <c r="J135" s="177" t="s">
        <v>666</v>
      </c>
      <c r="K135" s="178">
        <v>2.2400000000000002</v>
      </c>
      <c r="L135" s="267">
        <v>0</v>
      </c>
      <c r="M135" s="268"/>
      <c r="N135" s="269">
        <f>ROUND(L135*K135,2)</f>
        <v>0</v>
      </c>
      <c r="O135" s="265"/>
      <c r="P135" s="265"/>
      <c r="Q135" s="265"/>
      <c r="R135" s="38"/>
      <c r="T135" s="172" t="s">
        <v>22</v>
      </c>
      <c r="U135" s="45" t="s">
        <v>44</v>
      </c>
      <c r="V135" s="37"/>
      <c r="W135" s="173">
        <f>V135*K135</f>
        <v>0</v>
      </c>
      <c r="X135" s="173">
        <v>1</v>
      </c>
      <c r="Y135" s="173">
        <f>X135*K135</f>
        <v>2.2400000000000002</v>
      </c>
      <c r="Z135" s="173">
        <v>0</v>
      </c>
      <c r="AA135" s="174">
        <f>Z135*K135</f>
        <v>0</v>
      </c>
      <c r="AR135" s="20" t="s">
        <v>188</v>
      </c>
      <c r="AT135" s="20" t="s">
        <v>167</v>
      </c>
      <c r="AU135" s="20" t="s">
        <v>115</v>
      </c>
      <c r="AY135" s="20" t="s">
        <v>156</v>
      </c>
      <c r="BE135" s="111">
        <f>IF(U135="základní",N135,0)</f>
        <v>0</v>
      </c>
      <c r="BF135" s="111">
        <f>IF(U135="snížená",N135,0)</f>
        <v>0</v>
      </c>
      <c r="BG135" s="111">
        <f>IF(U135="zákl. přenesená",N135,0)</f>
        <v>0</v>
      </c>
      <c r="BH135" s="111">
        <f>IF(U135="sníž. přenesená",N135,0)</f>
        <v>0</v>
      </c>
      <c r="BI135" s="111">
        <f>IF(U135="nulová",N135,0)</f>
        <v>0</v>
      </c>
      <c r="BJ135" s="20" t="s">
        <v>87</v>
      </c>
      <c r="BK135" s="111">
        <f>ROUND(L135*K135,2)</f>
        <v>0</v>
      </c>
      <c r="BL135" s="20" t="s">
        <v>172</v>
      </c>
      <c r="BM135" s="20" t="s">
        <v>667</v>
      </c>
    </row>
    <row r="136" spans="2:65" s="1" customFormat="1" ht="38.25" customHeight="1">
      <c r="B136" s="36"/>
      <c r="C136" s="168" t="s">
        <v>184</v>
      </c>
      <c r="D136" s="168" t="s">
        <v>157</v>
      </c>
      <c r="E136" s="169" t="s">
        <v>668</v>
      </c>
      <c r="F136" s="262" t="s">
        <v>669</v>
      </c>
      <c r="G136" s="262"/>
      <c r="H136" s="262"/>
      <c r="I136" s="262"/>
      <c r="J136" s="170" t="s">
        <v>615</v>
      </c>
      <c r="K136" s="171">
        <v>2</v>
      </c>
      <c r="L136" s="263">
        <v>0</v>
      </c>
      <c r="M136" s="264"/>
      <c r="N136" s="265">
        <f>ROUND(L136*K136,2)</f>
        <v>0</v>
      </c>
      <c r="O136" s="265"/>
      <c r="P136" s="265"/>
      <c r="Q136" s="265"/>
      <c r="R136" s="38"/>
      <c r="T136" s="172" t="s">
        <v>22</v>
      </c>
      <c r="U136" s="45" t="s">
        <v>44</v>
      </c>
      <c r="V136" s="37"/>
      <c r="W136" s="173">
        <f>V136*K136</f>
        <v>0</v>
      </c>
      <c r="X136" s="173">
        <v>0</v>
      </c>
      <c r="Y136" s="173">
        <f>X136*K136</f>
        <v>0</v>
      </c>
      <c r="Z136" s="173">
        <v>0</v>
      </c>
      <c r="AA136" s="174">
        <f>Z136*K136</f>
        <v>0</v>
      </c>
      <c r="AR136" s="20" t="s">
        <v>172</v>
      </c>
      <c r="AT136" s="20" t="s">
        <v>157</v>
      </c>
      <c r="AU136" s="20" t="s">
        <v>115</v>
      </c>
      <c r="AY136" s="20" t="s">
        <v>156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20" t="s">
        <v>87</v>
      </c>
      <c r="BK136" s="111">
        <f>ROUND(L136*K136,2)</f>
        <v>0</v>
      </c>
      <c r="BL136" s="20" t="s">
        <v>172</v>
      </c>
      <c r="BM136" s="20" t="s">
        <v>670</v>
      </c>
    </row>
    <row r="137" spans="2:65" s="1" customFormat="1" ht="25.5" customHeight="1">
      <c r="B137" s="36"/>
      <c r="C137" s="168" t="s">
        <v>188</v>
      </c>
      <c r="D137" s="168" t="s">
        <v>157</v>
      </c>
      <c r="E137" s="169" t="s">
        <v>671</v>
      </c>
      <c r="F137" s="262" t="s">
        <v>672</v>
      </c>
      <c r="G137" s="262"/>
      <c r="H137" s="262"/>
      <c r="I137" s="262"/>
      <c r="J137" s="170" t="s">
        <v>615</v>
      </c>
      <c r="K137" s="171">
        <v>2</v>
      </c>
      <c r="L137" s="263">
        <v>0</v>
      </c>
      <c r="M137" s="264"/>
      <c r="N137" s="265">
        <f>ROUND(L137*K137,2)</f>
        <v>0</v>
      </c>
      <c r="O137" s="265"/>
      <c r="P137" s="265"/>
      <c r="Q137" s="265"/>
      <c r="R137" s="38"/>
      <c r="T137" s="172" t="s">
        <v>22</v>
      </c>
      <c r="U137" s="45" t="s">
        <v>44</v>
      </c>
      <c r="V137" s="37"/>
      <c r="W137" s="173">
        <f>V137*K137</f>
        <v>0</v>
      </c>
      <c r="X137" s="173">
        <v>0</v>
      </c>
      <c r="Y137" s="173">
        <f>X137*K137</f>
        <v>0</v>
      </c>
      <c r="Z137" s="173">
        <v>0</v>
      </c>
      <c r="AA137" s="174">
        <f>Z137*K137</f>
        <v>0</v>
      </c>
      <c r="AR137" s="20" t="s">
        <v>172</v>
      </c>
      <c r="AT137" s="20" t="s">
        <v>157</v>
      </c>
      <c r="AU137" s="20" t="s">
        <v>115</v>
      </c>
      <c r="AY137" s="20" t="s">
        <v>156</v>
      </c>
      <c r="BE137" s="111">
        <f>IF(U137="základní",N137,0)</f>
        <v>0</v>
      </c>
      <c r="BF137" s="111">
        <f>IF(U137="snížená",N137,0)</f>
        <v>0</v>
      </c>
      <c r="BG137" s="111">
        <f>IF(U137="zákl. přenesená",N137,0)</f>
        <v>0</v>
      </c>
      <c r="BH137" s="111">
        <f>IF(U137="sníž. přenesená",N137,0)</f>
        <v>0</v>
      </c>
      <c r="BI137" s="111">
        <f>IF(U137="nulová",N137,0)</f>
        <v>0</v>
      </c>
      <c r="BJ137" s="20" t="s">
        <v>87</v>
      </c>
      <c r="BK137" s="111">
        <f>ROUND(L137*K137,2)</f>
        <v>0</v>
      </c>
      <c r="BL137" s="20" t="s">
        <v>172</v>
      </c>
      <c r="BM137" s="20" t="s">
        <v>673</v>
      </c>
    </row>
    <row r="138" spans="2:65" s="9" customFormat="1" ht="29.85" customHeight="1">
      <c r="B138" s="157"/>
      <c r="C138" s="158"/>
      <c r="D138" s="167" t="s">
        <v>639</v>
      </c>
      <c r="E138" s="167"/>
      <c r="F138" s="167"/>
      <c r="G138" s="167"/>
      <c r="H138" s="167"/>
      <c r="I138" s="167"/>
      <c r="J138" s="167"/>
      <c r="K138" s="167"/>
      <c r="L138" s="167"/>
      <c r="M138" s="167"/>
      <c r="N138" s="283">
        <f>BK138</f>
        <v>0</v>
      </c>
      <c r="O138" s="284"/>
      <c r="P138" s="284"/>
      <c r="Q138" s="284"/>
      <c r="R138" s="160"/>
      <c r="T138" s="161"/>
      <c r="U138" s="158"/>
      <c r="V138" s="158"/>
      <c r="W138" s="162">
        <f>SUM(W139:W140)</f>
        <v>0</v>
      </c>
      <c r="X138" s="158"/>
      <c r="Y138" s="162">
        <f>SUM(Y139:Y140)</f>
        <v>0</v>
      </c>
      <c r="Z138" s="158"/>
      <c r="AA138" s="163">
        <f>SUM(AA139:AA140)</f>
        <v>0</v>
      </c>
      <c r="AR138" s="164" t="s">
        <v>87</v>
      </c>
      <c r="AT138" s="165" t="s">
        <v>78</v>
      </c>
      <c r="AU138" s="165" t="s">
        <v>87</v>
      </c>
      <c r="AY138" s="164" t="s">
        <v>156</v>
      </c>
      <c r="BK138" s="166">
        <f>SUM(BK139:BK140)</f>
        <v>0</v>
      </c>
    </row>
    <row r="139" spans="2:65" s="1" customFormat="1" ht="25.5" customHeight="1">
      <c r="B139" s="36"/>
      <c r="C139" s="168" t="s">
        <v>192</v>
      </c>
      <c r="D139" s="168" t="s">
        <v>157</v>
      </c>
      <c r="E139" s="169" t="s">
        <v>674</v>
      </c>
      <c r="F139" s="262" t="s">
        <v>675</v>
      </c>
      <c r="G139" s="262"/>
      <c r="H139" s="262"/>
      <c r="I139" s="262"/>
      <c r="J139" s="170" t="s">
        <v>647</v>
      </c>
      <c r="K139" s="171">
        <v>0.224</v>
      </c>
      <c r="L139" s="263">
        <v>0</v>
      </c>
      <c r="M139" s="264"/>
      <c r="N139" s="265">
        <f>ROUND(L139*K139,2)</f>
        <v>0</v>
      </c>
      <c r="O139" s="265"/>
      <c r="P139" s="265"/>
      <c r="Q139" s="265"/>
      <c r="R139" s="38"/>
      <c r="T139" s="172" t="s">
        <v>22</v>
      </c>
      <c r="U139" s="45" t="s">
        <v>44</v>
      </c>
      <c r="V139" s="37"/>
      <c r="W139" s="173">
        <f>V139*K139</f>
        <v>0</v>
      </c>
      <c r="X139" s="173">
        <v>0</v>
      </c>
      <c r="Y139" s="173">
        <f>X139*K139</f>
        <v>0</v>
      </c>
      <c r="Z139" s="173">
        <v>0</v>
      </c>
      <c r="AA139" s="174">
        <f>Z139*K139</f>
        <v>0</v>
      </c>
      <c r="AR139" s="20" t="s">
        <v>172</v>
      </c>
      <c r="AT139" s="20" t="s">
        <v>157</v>
      </c>
      <c r="AU139" s="20" t="s">
        <v>115</v>
      </c>
      <c r="AY139" s="20" t="s">
        <v>156</v>
      </c>
      <c r="BE139" s="111">
        <f>IF(U139="základní",N139,0)</f>
        <v>0</v>
      </c>
      <c r="BF139" s="111">
        <f>IF(U139="snížená",N139,0)</f>
        <v>0</v>
      </c>
      <c r="BG139" s="111">
        <f>IF(U139="zákl. přenesená",N139,0)</f>
        <v>0</v>
      </c>
      <c r="BH139" s="111">
        <f>IF(U139="sníž. přenesená",N139,0)</f>
        <v>0</v>
      </c>
      <c r="BI139" s="111">
        <f>IF(U139="nulová",N139,0)</f>
        <v>0</v>
      </c>
      <c r="BJ139" s="20" t="s">
        <v>87</v>
      </c>
      <c r="BK139" s="111">
        <f>ROUND(L139*K139,2)</f>
        <v>0</v>
      </c>
      <c r="BL139" s="20" t="s">
        <v>172</v>
      </c>
      <c r="BM139" s="20" t="s">
        <v>676</v>
      </c>
    </row>
    <row r="140" spans="2:65" s="10" customFormat="1" ht="16.5" customHeight="1">
      <c r="B140" s="179"/>
      <c r="C140" s="180"/>
      <c r="D140" s="180"/>
      <c r="E140" s="181" t="s">
        <v>22</v>
      </c>
      <c r="F140" s="272" t="s">
        <v>677</v>
      </c>
      <c r="G140" s="273"/>
      <c r="H140" s="273"/>
      <c r="I140" s="273"/>
      <c r="J140" s="180"/>
      <c r="K140" s="182">
        <v>0.224</v>
      </c>
      <c r="L140" s="180"/>
      <c r="M140" s="180"/>
      <c r="N140" s="180"/>
      <c r="O140" s="180"/>
      <c r="P140" s="180"/>
      <c r="Q140" s="180"/>
      <c r="R140" s="183"/>
      <c r="T140" s="184"/>
      <c r="U140" s="180"/>
      <c r="V140" s="180"/>
      <c r="W140" s="180"/>
      <c r="X140" s="180"/>
      <c r="Y140" s="180"/>
      <c r="Z140" s="180"/>
      <c r="AA140" s="185"/>
      <c r="AT140" s="186" t="s">
        <v>599</v>
      </c>
      <c r="AU140" s="186" t="s">
        <v>115</v>
      </c>
      <c r="AV140" s="10" t="s">
        <v>115</v>
      </c>
      <c r="AW140" s="10" t="s">
        <v>36</v>
      </c>
      <c r="AX140" s="10" t="s">
        <v>87</v>
      </c>
      <c r="AY140" s="186" t="s">
        <v>156</v>
      </c>
    </row>
    <row r="141" spans="2:65" s="9" customFormat="1" ht="29.85" customHeight="1">
      <c r="B141" s="157"/>
      <c r="C141" s="158"/>
      <c r="D141" s="167" t="s">
        <v>640</v>
      </c>
      <c r="E141" s="167"/>
      <c r="F141" s="167"/>
      <c r="G141" s="167"/>
      <c r="H141" s="167"/>
      <c r="I141" s="167"/>
      <c r="J141" s="167"/>
      <c r="K141" s="167"/>
      <c r="L141" s="167"/>
      <c r="M141" s="167"/>
      <c r="N141" s="281">
        <f>BK141</f>
        <v>0</v>
      </c>
      <c r="O141" s="282"/>
      <c r="P141" s="282"/>
      <c r="Q141" s="282"/>
      <c r="R141" s="160"/>
      <c r="T141" s="161"/>
      <c r="U141" s="158"/>
      <c r="V141" s="158"/>
      <c r="W141" s="162">
        <f>SUM(W142:W150)</f>
        <v>0</v>
      </c>
      <c r="X141" s="158"/>
      <c r="Y141" s="162">
        <f>SUM(Y142:Y150)</f>
        <v>0.15833999999999998</v>
      </c>
      <c r="Z141" s="158"/>
      <c r="AA141" s="163">
        <f>SUM(AA142:AA150)</f>
        <v>0</v>
      </c>
      <c r="AR141" s="164" t="s">
        <v>87</v>
      </c>
      <c r="AT141" s="165" t="s">
        <v>78</v>
      </c>
      <c r="AU141" s="165" t="s">
        <v>87</v>
      </c>
      <c r="AY141" s="164" t="s">
        <v>156</v>
      </c>
      <c r="BK141" s="166">
        <f>SUM(BK142:BK150)</f>
        <v>0</v>
      </c>
    </row>
    <row r="142" spans="2:65" s="1" customFormat="1" ht="38.25" customHeight="1">
      <c r="B142" s="36"/>
      <c r="C142" s="168" t="s">
        <v>196</v>
      </c>
      <c r="D142" s="168" t="s">
        <v>157</v>
      </c>
      <c r="E142" s="169" t="s">
        <v>678</v>
      </c>
      <c r="F142" s="262" t="s">
        <v>679</v>
      </c>
      <c r="G142" s="262"/>
      <c r="H142" s="262"/>
      <c r="I142" s="262"/>
      <c r="J142" s="170" t="s">
        <v>160</v>
      </c>
      <c r="K142" s="171">
        <v>3</v>
      </c>
      <c r="L142" s="263">
        <v>0</v>
      </c>
      <c r="M142" s="264"/>
      <c r="N142" s="265">
        <f t="shared" ref="N142:N150" si="5">ROUND(L142*K142,2)</f>
        <v>0</v>
      </c>
      <c r="O142" s="265"/>
      <c r="P142" s="265"/>
      <c r="Q142" s="265"/>
      <c r="R142" s="38"/>
      <c r="T142" s="172" t="s">
        <v>22</v>
      </c>
      <c r="U142" s="45" t="s">
        <v>44</v>
      </c>
      <c r="V142" s="37"/>
      <c r="W142" s="173">
        <f t="shared" ref="W142:W150" si="6">V142*K142</f>
        <v>0</v>
      </c>
      <c r="X142" s="173">
        <v>1.0000000000000001E-5</v>
      </c>
      <c r="Y142" s="173">
        <f t="shared" ref="Y142:Y150" si="7">X142*K142</f>
        <v>3.0000000000000004E-5</v>
      </c>
      <c r="Z142" s="173">
        <v>0</v>
      </c>
      <c r="AA142" s="174">
        <f t="shared" ref="AA142:AA150" si="8">Z142*K142</f>
        <v>0</v>
      </c>
      <c r="AR142" s="20" t="s">
        <v>172</v>
      </c>
      <c r="AT142" s="20" t="s">
        <v>157</v>
      </c>
      <c r="AU142" s="20" t="s">
        <v>115</v>
      </c>
      <c r="AY142" s="20" t="s">
        <v>156</v>
      </c>
      <c r="BE142" s="111">
        <f t="shared" ref="BE142:BE150" si="9">IF(U142="základní",N142,0)</f>
        <v>0</v>
      </c>
      <c r="BF142" s="111">
        <f t="shared" ref="BF142:BF150" si="10">IF(U142="snížená",N142,0)</f>
        <v>0</v>
      </c>
      <c r="BG142" s="111">
        <f t="shared" ref="BG142:BG150" si="11">IF(U142="zákl. přenesená",N142,0)</f>
        <v>0</v>
      </c>
      <c r="BH142" s="111">
        <f t="shared" ref="BH142:BH150" si="12">IF(U142="sníž. přenesená",N142,0)</f>
        <v>0</v>
      </c>
      <c r="BI142" s="111">
        <f t="shared" ref="BI142:BI150" si="13">IF(U142="nulová",N142,0)</f>
        <v>0</v>
      </c>
      <c r="BJ142" s="20" t="s">
        <v>87</v>
      </c>
      <c r="BK142" s="111">
        <f t="shared" ref="BK142:BK150" si="14">ROUND(L142*K142,2)</f>
        <v>0</v>
      </c>
      <c r="BL142" s="20" t="s">
        <v>172</v>
      </c>
      <c r="BM142" s="20" t="s">
        <v>680</v>
      </c>
    </row>
    <row r="143" spans="2:65" s="1" customFormat="1" ht="25.5" customHeight="1">
      <c r="B143" s="36"/>
      <c r="C143" s="175" t="s">
        <v>200</v>
      </c>
      <c r="D143" s="175" t="s">
        <v>167</v>
      </c>
      <c r="E143" s="176" t="s">
        <v>681</v>
      </c>
      <c r="F143" s="266" t="s">
        <v>682</v>
      </c>
      <c r="G143" s="266"/>
      <c r="H143" s="266"/>
      <c r="I143" s="266"/>
      <c r="J143" s="177" t="s">
        <v>160</v>
      </c>
      <c r="K143" s="178">
        <v>3</v>
      </c>
      <c r="L143" s="267">
        <v>0</v>
      </c>
      <c r="M143" s="268"/>
      <c r="N143" s="269">
        <f t="shared" si="5"/>
        <v>0</v>
      </c>
      <c r="O143" s="265"/>
      <c r="P143" s="265"/>
      <c r="Q143" s="265"/>
      <c r="R143" s="38"/>
      <c r="T143" s="172" t="s">
        <v>22</v>
      </c>
      <c r="U143" s="45" t="s">
        <v>44</v>
      </c>
      <c r="V143" s="37"/>
      <c r="W143" s="173">
        <f t="shared" si="6"/>
        <v>0</v>
      </c>
      <c r="X143" s="173">
        <v>2.6700000000000001E-3</v>
      </c>
      <c r="Y143" s="173">
        <f t="shared" si="7"/>
        <v>8.0099999999999998E-3</v>
      </c>
      <c r="Z143" s="173">
        <v>0</v>
      </c>
      <c r="AA143" s="174">
        <f t="shared" si="8"/>
        <v>0</v>
      </c>
      <c r="AR143" s="20" t="s">
        <v>188</v>
      </c>
      <c r="AT143" s="20" t="s">
        <v>167</v>
      </c>
      <c r="AU143" s="20" t="s">
        <v>115</v>
      </c>
      <c r="AY143" s="20" t="s">
        <v>156</v>
      </c>
      <c r="BE143" s="111">
        <f t="shared" si="9"/>
        <v>0</v>
      </c>
      <c r="BF143" s="111">
        <f t="shared" si="10"/>
        <v>0</v>
      </c>
      <c r="BG143" s="111">
        <f t="shared" si="11"/>
        <v>0</v>
      </c>
      <c r="BH143" s="111">
        <f t="shared" si="12"/>
        <v>0</v>
      </c>
      <c r="BI143" s="111">
        <f t="shared" si="13"/>
        <v>0</v>
      </c>
      <c r="BJ143" s="20" t="s">
        <v>87</v>
      </c>
      <c r="BK143" s="111">
        <f t="shared" si="14"/>
        <v>0</v>
      </c>
      <c r="BL143" s="20" t="s">
        <v>172</v>
      </c>
      <c r="BM143" s="20" t="s">
        <v>683</v>
      </c>
    </row>
    <row r="144" spans="2:65" s="1" customFormat="1" ht="25.5" customHeight="1">
      <c r="B144" s="36"/>
      <c r="C144" s="168" t="s">
        <v>204</v>
      </c>
      <c r="D144" s="168" t="s">
        <v>157</v>
      </c>
      <c r="E144" s="169" t="s">
        <v>684</v>
      </c>
      <c r="F144" s="262" t="s">
        <v>685</v>
      </c>
      <c r="G144" s="262"/>
      <c r="H144" s="262"/>
      <c r="I144" s="262"/>
      <c r="J144" s="170" t="s">
        <v>225</v>
      </c>
      <c r="K144" s="171">
        <v>1</v>
      </c>
      <c r="L144" s="263">
        <v>0</v>
      </c>
      <c r="M144" s="264"/>
      <c r="N144" s="265">
        <f t="shared" si="5"/>
        <v>0</v>
      </c>
      <c r="O144" s="265"/>
      <c r="P144" s="265"/>
      <c r="Q144" s="265"/>
      <c r="R144" s="38"/>
      <c r="T144" s="172" t="s">
        <v>22</v>
      </c>
      <c r="U144" s="45" t="s">
        <v>44</v>
      </c>
      <c r="V144" s="37"/>
      <c r="W144" s="173">
        <f t="shared" si="6"/>
        <v>0</v>
      </c>
      <c r="X144" s="173">
        <v>3.9059999999999997E-2</v>
      </c>
      <c r="Y144" s="173">
        <f t="shared" si="7"/>
        <v>3.9059999999999997E-2</v>
      </c>
      <c r="Z144" s="173">
        <v>0</v>
      </c>
      <c r="AA144" s="174">
        <f t="shared" si="8"/>
        <v>0</v>
      </c>
      <c r="AR144" s="20" t="s">
        <v>172</v>
      </c>
      <c r="AT144" s="20" t="s">
        <v>157</v>
      </c>
      <c r="AU144" s="20" t="s">
        <v>115</v>
      </c>
      <c r="AY144" s="20" t="s">
        <v>156</v>
      </c>
      <c r="BE144" s="111">
        <f t="shared" si="9"/>
        <v>0</v>
      </c>
      <c r="BF144" s="111">
        <f t="shared" si="10"/>
        <v>0</v>
      </c>
      <c r="BG144" s="111">
        <f t="shared" si="11"/>
        <v>0</v>
      </c>
      <c r="BH144" s="111">
        <f t="shared" si="12"/>
        <v>0</v>
      </c>
      <c r="BI144" s="111">
        <f t="shared" si="13"/>
        <v>0</v>
      </c>
      <c r="BJ144" s="20" t="s">
        <v>87</v>
      </c>
      <c r="BK144" s="111">
        <f t="shared" si="14"/>
        <v>0</v>
      </c>
      <c r="BL144" s="20" t="s">
        <v>172</v>
      </c>
      <c r="BM144" s="20" t="s">
        <v>686</v>
      </c>
    </row>
    <row r="145" spans="2:65" s="1" customFormat="1" ht="38.25" customHeight="1">
      <c r="B145" s="36"/>
      <c r="C145" s="168" t="s">
        <v>208</v>
      </c>
      <c r="D145" s="168" t="s">
        <v>157</v>
      </c>
      <c r="E145" s="169" t="s">
        <v>687</v>
      </c>
      <c r="F145" s="262" t="s">
        <v>688</v>
      </c>
      <c r="G145" s="262"/>
      <c r="H145" s="262"/>
      <c r="I145" s="262"/>
      <c r="J145" s="170" t="s">
        <v>225</v>
      </c>
      <c r="K145" s="171">
        <v>1</v>
      </c>
      <c r="L145" s="263">
        <v>0</v>
      </c>
      <c r="M145" s="264"/>
      <c r="N145" s="265">
        <f t="shared" si="5"/>
        <v>0</v>
      </c>
      <c r="O145" s="265"/>
      <c r="P145" s="265"/>
      <c r="Q145" s="265"/>
      <c r="R145" s="38"/>
      <c r="T145" s="172" t="s">
        <v>22</v>
      </c>
      <c r="U145" s="45" t="s">
        <v>44</v>
      </c>
      <c r="V145" s="37"/>
      <c r="W145" s="173">
        <f t="shared" si="6"/>
        <v>0</v>
      </c>
      <c r="X145" s="173">
        <v>6.1999999999999998E-3</v>
      </c>
      <c r="Y145" s="173">
        <f t="shared" si="7"/>
        <v>6.1999999999999998E-3</v>
      </c>
      <c r="Z145" s="173">
        <v>0</v>
      </c>
      <c r="AA145" s="174">
        <f t="shared" si="8"/>
        <v>0</v>
      </c>
      <c r="AR145" s="20" t="s">
        <v>172</v>
      </c>
      <c r="AT145" s="20" t="s">
        <v>157</v>
      </c>
      <c r="AU145" s="20" t="s">
        <v>115</v>
      </c>
      <c r="AY145" s="20" t="s">
        <v>156</v>
      </c>
      <c r="BE145" s="111">
        <f t="shared" si="9"/>
        <v>0</v>
      </c>
      <c r="BF145" s="111">
        <f t="shared" si="10"/>
        <v>0</v>
      </c>
      <c r="BG145" s="111">
        <f t="shared" si="11"/>
        <v>0</v>
      </c>
      <c r="BH145" s="111">
        <f t="shared" si="12"/>
        <v>0</v>
      </c>
      <c r="BI145" s="111">
        <f t="shared" si="13"/>
        <v>0</v>
      </c>
      <c r="BJ145" s="20" t="s">
        <v>87</v>
      </c>
      <c r="BK145" s="111">
        <f t="shared" si="14"/>
        <v>0</v>
      </c>
      <c r="BL145" s="20" t="s">
        <v>172</v>
      </c>
      <c r="BM145" s="20" t="s">
        <v>689</v>
      </c>
    </row>
    <row r="146" spans="2:65" s="1" customFormat="1" ht="38.25" customHeight="1">
      <c r="B146" s="36"/>
      <c r="C146" s="168" t="s">
        <v>212</v>
      </c>
      <c r="D146" s="168" t="s">
        <v>157</v>
      </c>
      <c r="E146" s="169" t="s">
        <v>690</v>
      </c>
      <c r="F146" s="262" t="s">
        <v>691</v>
      </c>
      <c r="G146" s="262"/>
      <c r="H146" s="262"/>
      <c r="I146" s="262"/>
      <c r="J146" s="170" t="s">
        <v>225</v>
      </c>
      <c r="K146" s="171">
        <v>1</v>
      </c>
      <c r="L146" s="263">
        <v>0</v>
      </c>
      <c r="M146" s="264"/>
      <c r="N146" s="265">
        <f t="shared" si="5"/>
        <v>0</v>
      </c>
      <c r="O146" s="265"/>
      <c r="P146" s="265"/>
      <c r="Q146" s="265"/>
      <c r="R146" s="38"/>
      <c r="T146" s="172" t="s">
        <v>22</v>
      </c>
      <c r="U146" s="45" t="s">
        <v>44</v>
      </c>
      <c r="V146" s="37"/>
      <c r="W146" s="173">
        <f t="shared" si="6"/>
        <v>0</v>
      </c>
      <c r="X146" s="173">
        <v>0</v>
      </c>
      <c r="Y146" s="173">
        <f t="shared" si="7"/>
        <v>0</v>
      </c>
      <c r="Z146" s="173">
        <v>0</v>
      </c>
      <c r="AA146" s="174">
        <f t="shared" si="8"/>
        <v>0</v>
      </c>
      <c r="AR146" s="20" t="s">
        <v>172</v>
      </c>
      <c r="AT146" s="20" t="s">
        <v>157</v>
      </c>
      <c r="AU146" s="20" t="s">
        <v>115</v>
      </c>
      <c r="AY146" s="20" t="s">
        <v>156</v>
      </c>
      <c r="BE146" s="111">
        <f t="shared" si="9"/>
        <v>0</v>
      </c>
      <c r="BF146" s="111">
        <f t="shared" si="10"/>
        <v>0</v>
      </c>
      <c r="BG146" s="111">
        <f t="shared" si="11"/>
        <v>0</v>
      </c>
      <c r="BH146" s="111">
        <f t="shared" si="12"/>
        <v>0</v>
      </c>
      <c r="BI146" s="111">
        <f t="shared" si="13"/>
        <v>0</v>
      </c>
      <c r="BJ146" s="20" t="s">
        <v>87</v>
      </c>
      <c r="BK146" s="111">
        <f t="shared" si="14"/>
        <v>0</v>
      </c>
      <c r="BL146" s="20" t="s">
        <v>172</v>
      </c>
      <c r="BM146" s="20" t="s">
        <v>692</v>
      </c>
    </row>
    <row r="147" spans="2:65" s="1" customFormat="1" ht="38.25" customHeight="1">
      <c r="B147" s="36"/>
      <c r="C147" s="168" t="s">
        <v>11</v>
      </c>
      <c r="D147" s="168" t="s">
        <v>157</v>
      </c>
      <c r="E147" s="169" t="s">
        <v>693</v>
      </c>
      <c r="F147" s="262" t="s">
        <v>694</v>
      </c>
      <c r="G147" s="262"/>
      <c r="H147" s="262"/>
      <c r="I147" s="262"/>
      <c r="J147" s="170" t="s">
        <v>225</v>
      </c>
      <c r="K147" s="171">
        <v>1</v>
      </c>
      <c r="L147" s="263">
        <v>0</v>
      </c>
      <c r="M147" s="264"/>
      <c r="N147" s="265">
        <f t="shared" si="5"/>
        <v>0</v>
      </c>
      <c r="O147" s="265"/>
      <c r="P147" s="265"/>
      <c r="Q147" s="265"/>
      <c r="R147" s="38"/>
      <c r="T147" s="172" t="s">
        <v>22</v>
      </c>
      <c r="U147" s="45" t="s">
        <v>44</v>
      </c>
      <c r="V147" s="37"/>
      <c r="W147" s="173">
        <f t="shared" si="6"/>
        <v>0</v>
      </c>
      <c r="X147" s="173">
        <v>2.929E-2</v>
      </c>
      <c r="Y147" s="173">
        <f t="shared" si="7"/>
        <v>2.929E-2</v>
      </c>
      <c r="Z147" s="173">
        <v>0</v>
      </c>
      <c r="AA147" s="174">
        <f t="shared" si="8"/>
        <v>0</v>
      </c>
      <c r="AR147" s="20" t="s">
        <v>172</v>
      </c>
      <c r="AT147" s="20" t="s">
        <v>157</v>
      </c>
      <c r="AU147" s="20" t="s">
        <v>115</v>
      </c>
      <c r="AY147" s="20" t="s">
        <v>156</v>
      </c>
      <c r="BE147" s="111">
        <f t="shared" si="9"/>
        <v>0</v>
      </c>
      <c r="BF147" s="111">
        <f t="shared" si="10"/>
        <v>0</v>
      </c>
      <c r="BG147" s="111">
        <f t="shared" si="11"/>
        <v>0</v>
      </c>
      <c r="BH147" s="111">
        <f t="shared" si="12"/>
        <v>0</v>
      </c>
      <c r="BI147" s="111">
        <f t="shared" si="13"/>
        <v>0</v>
      </c>
      <c r="BJ147" s="20" t="s">
        <v>87</v>
      </c>
      <c r="BK147" s="111">
        <f t="shared" si="14"/>
        <v>0</v>
      </c>
      <c r="BL147" s="20" t="s">
        <v>172</v>
      </c>
      <c r="BM147" s="20" t="s">
        <v>695</v>
      </c>
    </row>
    <row r="148" spans="2:65" s="1" customFormat="1" ht="38.25" customHeight="1">
      <c r="B148" s="36"/>
      <c r="C148" s="168" t="s">
        <v>161</v>
      </c>
      <c r="D148" s="168" t="s">
        <v>157</v>
      </c>
      <c r="E148" s="169" t="s">
        <v>696</v>
      </c>
      <c r="F148" s="262" t="s">
        <v>697</v>
      </c>
      <c r="G148" s="262"/>
      <c r="H148" s="262"/>
      <c r="I148" s="262"/>
      <c r="J148" s="170" t="s">
        <v>225</v>
      </c>
      <c r="K148" s="171">
        <v>1</v>
      </c>
      <c r="L148" s="263">
        <v>0</v>
      </c>
      <c r="M148" s="264"/>
      <c r="N148" s="265">
        <f t="shared" si="5"/>
        <v>0</v>
      </c>
      <c r="O148" s="265"/>
      <c r="P148" s="265"/>
      <c r="Q148" s="265"/>
      <c r="R148" s="38"/>
      <c r="T148" s="172" t="s">
        <v>22</v>
      </c>
      <c r="U148" s="45" t="s">
        <v>44</v>
      </c>
      <c r="V148" s="37"/>
      <c r="W148" s="173">
        <f t="shared" si="6"/>
        <v>0</v>
      </c>
      <c r="X148" s="173">
        <v>2.5250000000000002E-2</v>
      </c>
      <c r="Y148" s="173">
        <f t="shared" si="7"/>
        <v>2.5250000000000002E-2</v>
      </c>
      <c r="Z148" s="173">
        <v>0</v>
      </c>
      <c r="AA148" s="174">
        <f t="shared" si="8"/>
        <v>0</v>
      </c>
      <c r="AR148" s="20" t="s">
        <v>172</v>
      </c>
      <c r="AT148" s="20" t="s">
        <v>157</v>
      </c>
      <c r="AU148" s="20" t="s">
        <v>115</v>
      </c>
      <c r="AY148" s="20" t="s">
        <v>156</v>
      </c>
      <c r="BE148" s="111">
        <f t="shared" si="9"/>
        <v>0</v>
      </c>
      <c r="BF148" s="111">
        <f t="shared" si="10"/>
        <v>0</v>
      </c>
      <c r="BG148" s="111">
        <f t="shared" si="11"/>
        <v>0</v>
      </c>
      <c r="BH148" s="111">
        <f t="shared" si="12"/>
        <v>0</v>
      </c>
      <c r="BI148" s="111">
        <f t="shared" si="13"/>
        <v>0</v>
      </c>
      <c r="BJ148" s="20" t="s">
        <v>87</v>
      </c>
      <c r="BK148" s="111">
        <f t="shared" si="14"/>
        <v>0</v>
      </c>
      <c r="BL148" s="20" t="s">
        <v>172</v>
      </c>
      <c r="BM148" s="20" t="s">
        <v>698</v>
      </c>
    </row>
    <row r="149" spans="2:65" s="1" customFormat="1" ht="16.5" customHeight="1">
      <c r="B149" s="36"/>
      <c r="C149" s="168" t="s">
        <v>222</v>
      </c>
      <c r="D149" s="168" t="s">
        <v>157</v>
      </c>
      <c r="E149" s="169" t="s">
        <v>699</v>
      </c>
      <c r="F149" s="262" t="s">
        <v>700</v>
      </c>
      <c r="G149" s="262"/>
      <c r="H149" s="262"/>
      <c r="I149" s="262"/>
      <c r="J149" s="170" t="s">
        <v>225</v>
      </c>
      <c r="K149" s="171">
        <v>1</v>
      </c>
      <c r="L149" s="263">
        <v>0</v>
      </c>
      <c r="M149" s="264"/>
      <c r="N149" s="265">
        <f t="shared" si="5"/>
        <v>0</v>
      </c>
      <c r="O149" s="265"/>
      <c r="P149" s="265"/>
      <c r="Q149" s="265"/>
      <c r="R149" s="38"/>
      <c r="T149" s="172" t="s">
        <v>22</v>
      </c>
      <c r="U149" s="45" t="s">
        <v>44</v>
      </c>
      <c r="V149" s="37"/>
      <c r="W149" s="173">
        <f t="shared" si="6"/>
        <v>0</v>
      </c>
      <c r="X149" s="173">
        <v>2.5250000000000002E-2</v>
      </c>
      <c r="Y149" s="173">
        <f t="shared" si="7"/>
        <v>2.5250000000000002E-2</v>
      </c>
      <c r="Z149" s="173">
        <v>0</v>
      </c>
      <c r="AA149" s="174">
        <f t="shared" si="8"/>
        <v>0</v>
      </c>
      <c r="AR149" s="20" t="s">
        <v>172</v>
      </c>
      <c r="AT149" s="20" t="s">
        <v>157</v>
      </c>
      <c r="AU149" s="20" t="s">
        <v>115</v>
      </c>
      <c r="AY149" s="20" t="s">
        <v>156</v>
      </c>
      <c r="BE149" s="111">
        <f t="shared" si="9"/>
        <v>0</v>
      </c>
      <c r="BF149" s="111">
        <f t="shared" si="10"/>
        <v>0</v>
      </c>
      <c r="BG149" s="111">
        <f t="shared" si="11"/>
        <v>0</v>
      </c>
      <c r="BH149" s="111">
        <f t="shared" si="12"/>
        <v>0</v>
      </c>
      <c r="BI149" s="111">
        <f t="shared" si="13"/>
        <v>0</v>
      </c>
      <c r="BJ149" s="20" t="s">
        <v>87</v>
      </c>
      <c r="BK149" s="111">
        <f t="shared" si="14"/>
        <v>0</v>
      </c>
      <c r="BL149" s="20" t="s">
        <v>172</v>
      </c>
      <c r="BM149" s="20" t="s">
        <v>701</v>
      </c>
    </row>
    <row r="150" spans="2:65" s="1" customFormat="1" ht="25.5" customHeight="1">
      <c r="B150" s="36"/>
      <c r="C150" s="168" t="s">
        <v>227</v>
      </c>
      <c r="D150" s="168" t="s">
        <v>157</v>
      </c>
      <c r="E150" s="169" t="s">
        <v>702</v>
      </c>
      <c r="F150" s="262" t="s">
        <v>703</v>
      </c>
      <c r="G150" s="262"/>
      <c r="H150" s="262"/>
      <c r="I150" s="262"/>
      <c r="J150" s="170" t="s">
        <v>225</v>
      </c>
      <c r="K150" s="171">
        <v>1</v>
      </c>
      <c r="L150" s="263">
        <v>0</v>
      </c>
      <c r="M150" s="264"/>
      <c r="N150" s="265">
        <f t="shared" si="5"/>
        <v>0</v>
      </c>
      <c r="O150" s="265"/>
      <c r="P150" s="265"/>
      <c r="Q150" s="265"/>
      <c r="R150" s="38"/>
      <c r="T150" s="172" t="s">
        <v>22</v>
      </c>
      <c r="U150" s="45" t="s">
        <v>44</v>
      </c>
      <c r="V150" s="37"/>
      <c r="W150" s="173">
        <f t="shared" si="6"/>
        <v>0</v>
      </c>
      <c r="X150" s="173">
        <v>2.5250000000000002E-2</v>
      </c>
      <c r="Y150" s="173">
        <f t="shared" si="7"/>
        <v>2.5250000000000002E-2</v>
      </c>
      <c r="Z150" s="173">
        <v>0</v>
      </c>
      <c r="AA150" s="174">
        <f t="shared" si="8"/>
        <v>0</v>
      </c>
      <c r="AR150" s="20" t="s">
        <v>172</v>
      </c>
      <c r="AT150" s="20" t="s">
        <v>157</v>
      </c>
      <c r="AU150" s="20" t="s">
        <v>115</v>
      </c>
      <c r="AY150" s="20" t="s">
        <v>156</v>
      </c>
      <c r="BE150" s="111">
        <f t="shared" si="9"/>
        <v>0</v>
      </c>
      <c r="BF150" s="111">
        <f t="shared" si="10"/>
        <v>0</v>
      </c>
      <c r="BG150" s="111">
        <f t="shared" si="11"/>
        <v>0</v>
      </c>
      <c r="BH150" s="111">
        <f t="shared" si="12"/>
        <v>0</v>
      </c>
      <c r="BI150" s="111">
        <f t="shared" si="13"/>
        <v>0</v>
      </c>
      <c r="BJ150" s="20" t="s">
        <v>87</v>
      </c>
      <c r="BK150" s="111">
        <f t="shared" si="14"/>
        <v>0</v>
      </c>
      <c r="BL150" s="20" t="s">
        <v>172</v>
      </c>
      <c r="BM150" s="20" t="s">
        <v>704</v>
      </c>
    </row>
    <row r="151" spans="2:65" s="9" customFormat="1" ht="29.85" customHeight="1">
      <c r="B151" s="157"/>
      <c r="C151" s="158"/>
      <c r="D151" s="167" t="s">
        <v>641</v>
      </c>
      <c r="E151" s="167"/>
      <c r="F151" s="167"/>
      <c r="G151" s="167"/>
      <c r="H151" s="167"/>
      <c r="I151" s="167"/>
      <c r="J151" s="167"/>
      <c r="K151" s="167"/>
      <c r="L151" s="167"/>
      <c r="M151" s="167"/>
      <c r="N151" s="283">
        <f>BK151</f>
        <v>0</v>
      </c>
      <c r="O151" s="284"/>
      <c r="P151" s="284"/>
      <c r="Q151" s="284"/>
      <c r="R151" s="160"/>
      <c r="T151" s="161"/>
      <c r="U151" s="158"/>
      <c r="V151" s="158"/>
      <c r="W151" s="162">
        <f>SUM(W152:W153)</f>
        <v>0</v>
      </c>
      <c r="X151" s="158"/>
      <c r="Y151" s="162">
        <f>SUM(Y152:Y153)</f>
        <v>5.0000000000000002E-5</v>
      </c>
      <c r="Z151" s="158"/>
      <c r="AA151" s="163">
        <f>SUM(AA152:AA153)</f>
        <v>0.41000000000000003</v>
      </c>
      <c r="AR151" s="164" t="s">
        <v>87</v>
      </c>
      <c r="AT151" s="165" t="s">
        <v>78</v>
      </c>
      <c r="AU151" s="165" t="s">
        <v>87</v>
      </c>
      <c r="AY151" s="164" t="s">
        <v>156</v>
      </c>
      <c r="BK151" s="166">
        <f>SUM(BK152:BK153)</f>
        <v>0</v>
      </c>
    </row>
    <row r="152" spans="2:65" s="1" customFormat="1" ht="25.5" customHeight="1">
      <c r="B152" s="36"/>
      <c r="C152" s="168" t="s">
        <v>231</v>
      </c>
      <c r="D152" s="168" t="s">
        <v>157</v>
      </c>
      <c r="E152" s="169" t="s">
        <v>705</v>
      </c>
      <c r="F152" s="262" t="s">
        <v>706</v>
      </c>
      <c r="G152" s="262"/>
      <c r="H152" s="262"/>
      <c r="I152" s="262"/>
      <c r="J152" s="170" t="s">
        <v>160</v>
      </c>
      <c r="K152" s="171">
        <v>5</v>
      </c>
      <c r="L152" s="263">
        <v>0</v>
      </c>
      <c r="M152" s="264"/>
      <c r="N152" s="265">
        <f>ROUND(L152*K152,2)</f>
        <v>0</v>
      </c>
      <c r="O152" s="265"/>
      <c r="P152" s="265"/>
      <c r="Q152" s="265"/>
      <c r="R152" s="38"/>
      <c r="T152" s="172" t="s">
        <v>22</v>
      </c>
      <c r="U152" s="45" t="s">
        <v>44</v>
      </c>
      <c r="V152" s="37"/>
      <c r="W152" s="173">
        <f>V152*K152</f>
        <v>0</v>
      </c>
      <c r="X152" s="173">
        <v>0</v>
      </c>
      <c r="Y152" s="173">
        <f>X152*K152</f>
        <v>0</v>
      </c>
      <c r="Z152" s="173">
        <v>8.2000000000000003E-2</v>
      </c>
      <c r="AA152" s="174">
        <f>Z152*K152</f>
        <v>0.41000000000000003</v>
      </c>
      <c r="AR152" s="20" t="s">
        <v>172</v>
      </c>
      <c r="AT152" s="20" t="s">
        <v>157</v>
      </c>
      <c r="AU152" s="20" t="s">
        <v>115</v>
      </c>
      <c r="AY152" s="20" t="s">
        <v>156</v>
      </c>
      <c r="BE152" s="111">
        <f>IF(U152="základní",N152,0)</f>
        <v>0</v>
      </c>
      <c r="BF152" s="111">
        <f>IF(U152="snížená",N152,0)</f>
        <v>0</v>
      </c>
      <c r="BG152" s="111">
        <f>IF(U152="zákl. přenesená",N152,0)</f>
        <v>0</v>
      </c>
      <c r="BH152" s="111">
        <f>IF(U152="sníž. přenesená",N152,0)</f>
        <v>0</v>
      </c>
      <c r="BI152" s="111">
        <f>IF(U152="nulová",N152,0)</f>
        <v>0</v>
      </c>
      <c r="BJ152" s="20" t="s">
        <v>87</v>
      </c>
      <c r="BK152" s="111">
        <f>ROUND(L152*K152,2)</f>
        <v>0</v>
      </c>
      <c r="BL152" s="20" t="s">
        <v>172</v>
      </c>
      <c r="BM152" s="20" t="s">
        <v>707</v>
      </c>
    </row>
    <row r="153" spans="2:65" s="1" customFormat="1" ht="25.5" customHeight="1">
      <c r="B153" s="36"/>
      <c r="C153" s="168" t="s">
        <v>235</v>
      </c>
      <c r="D153" s="168" t="s">
        <v>157</v>
      </c>
      <c r="E153" s="169" t="s">
        <v>708</v>
      </c>
      <c r="F153" s="262" t="s">
        <v>709</v>
      </c>
      <c r="G153" s="262"/>
      <c r="H153" s="262"/>
      <c r="I153" s="262"/>
      <c r="J153" s="170" t="s">
        <v>160</v>
      </c>
      <c r="K153" s="171">
        <v>5</v>
      </c>
      <c r="L153" s="263">
        <v>0</v>
      </c>
      <c r="M153" s="264"/>
      <c r="N153" s="265">
        <f>ROUND(L153*K153,2)</f>
        <v>0</v>
      </c>
      <c r="O153" s="265"/>
      <c r="P153" s="265"/>
      <c r="Q153" s="265"/>
      <c r="R153" s="38"/>
      <c r="T153" s="172" t="s">
        <v>22</v>
      </c>
      <c r="U153" s="45" t="s">
        <v>44</v>
      </c>
      <c r="V153" s="37"/>
      <c r="W153" s="173">
        <f>V153*K153</f>
        <v>0</v>
      </c>
      <c r="X153" s="173">
        <v>1.0000000000000001E-5</v>
      </c>
      <c r="Y153" s="173">
        <f>X153*K153</f>
        <v>5.0000000000000002E-5</v>
      </c>
      <c r="Z153" s="173">
        <v>0</v>
      </c>
      <c r="AA153" s="174">
        <f>Z153*K153</f>
        <v>0</v>
      </c>
      <c r="AR153" s="20" t="s">
        <v>172</v>
      </c>
      <c r="AT153" s="20" t="s">
        <v>157</v>
      </c>
      <c r="AU153" s="20" t="s">
        <v>115</v>
      </c>
      <c r="AY153" s="20" t="s">
        <v>156</v>
      </c>
      <c r="BE153" s="111">
        <f>IF(U153="základní",N153,0)</f>
        <v>0</v>
      </c>
      <c r="BF153" s="111">
        <f>IF(U153="snížená",N153,0)</f>
        <v>0</v>
      </c>
      <c r="BG153" s="111">
        <f>IF(U153="zákl. přenesená",N153,0)</f>
        <v>0</v>
      </c>
      <c r="BH153" s="111">
        <f>IF(U153="sníž. přenesená",N153,0)</f>
        <v>0</v>
      </c>
      <c r="BI153" s="111">
        <f>IF(U153="nulová",N153,0)</f>
        <v>0</v>
      </c>
      <c r="BJ153" s="20" t="s">
        <v>87</v>
      </c>
      <c r="BK153" s="111">
        <f>ROUND(L153*K153,2)</f>
        <v>0</v>
      </c>
      <c r="BL153" s="20" t="s">
        <v>172</v>
      </c>
      <c r="BM153" s="20" t="s">
        <v>710</v>
      </c>
    </row>
    <row r="154" spans="2:65" s="9" customFormat="1" ht="29.85" customHeight="1">
      <c r="B154" s="157"/>
      <c r="C154" s="158"/>
      <c r="D154" s="167" t="s">
        <v>642</v>
      </c>
      <c r="E154" s="167"/>
      <c r="F154" s="167"/>
      <c r="G154" s="167"/>
      <c r="H154" s="167"/>
      <c r="I154" s="167"/>
      <c r="J154" s="167"/>
      <c r="K154" s="167"/>
      <c r="L154" s="167"/>
      <c r="M154" s="167"/>
      <c r="N154" s="283">
        <f>BK154</f>
        <v>0</v>
      </c>
      <c r="O154" s="284"/>
      <c r="P154" s="284"/>
      <c r="Q154" s="284"/>
      <c r="R154" s="160"/>
      <c r="T154" s="161"/>
      <c r="U154" s="158"/>
      <c r="V154" s="158"/>
      <c r="W154" s="162">
        <f>SUM(W155:W157)</f>
        <v>0</v>
      </c>
      <c r="X154" s="158"/>
      <c r="Y154" s="162">
        <f>SUM(Y155:Y157)</f>
        <v>0</v>
      </c>
      <c r="Z154" s="158"/>
      <c r="AA154" s="163">
        <f>SUM(AA155:AA157)</f>
        <v>0</v>
      </c>
      <c r="AR154" s="164" t="s">
        <v>87</v>
      </c>
      <c r="AT154" s="165" t="s">
        <v>78</v>
      </c>
      <c r="AU154" s="165" t="s">
        <v>87</v>
      </c>
      <c r="AY154" s="164" t="s">
        <v>156</v>
      </c>
      <c r="BK154" s="166">
        <f>SUM(BK155:BK157)</f>
        <v>0</v>
      </c>
    </row>
    <row r="155" spans="2:65" s="1" customFormat="1" ht="38.25" customHeight="1">
      <c r="B155" s="36"/>
      <c r="C155" s="168" t="s">
        <v>10</v>
      </c>
      <c r="D155" s="168" t="s">
        <v>157</v>
      </c>
      <c r="E155" s="169" t="s">
        <v>711</v>
      </c>
      <c r="F155" s="262" t="s">
        <v>712</v>
      </c>
      <c r="G155" s="262"/>
      <c r="H155" s="262"/>
      <c r="I155" s="262"/>
      <c r="J155" s="170" t="s">
        <v>666</v>
      </c>
      <c r="K155" s="171">
        <v>0.42199999999999999</v>
      </c>
      <c r="L155" s="263">
        <v>0</v>
      </c>
      <c r="M155" s="264"/>
      <c r="N155" s="265">
        <f>ROUND(L155*K155,2)</f>
        <v>0</v>
      </c>
      <c r="O155" s="265"/>
      <c r="P155" s="265"/>
      <c r="Q155" s="265"/>
      <c r="R155" s="38"/>
      <c r="T155" s="172" t="s">
        <v>22</v>
      </c>
      <c r="U155" s="45" t="s">
        <v>44</v>
      </c>
      <c r="V155" s="37"/>
      <c r="W155" s="173">
        <f>V155*K155</f>
        <v>0</v>
      </c>
      <c r="X155" s="173">
        <v>0</v>
      </c>
      <c r="Y155" s="173">
        <f>X155*K155</f>
        <v>0</v>
      </c>
      <c r="Z155" s="173">
        <v>0</v>
      </c>
      <c r="AA155" s="174">
        <f>Z155*K155</f>
        <v>0</v>
      </c>
      <c r="AR155" s="20" t="s">
        <v>172</v>
      </c>
      <c r="AT155" s="20" t="s">
        <v>157</v>
      </c>
      <c r="AU155" s="20" t="s">
        <v>115</v>
      </c>
      <c r="AY155" s="20" t="s">
        <v>156</v>
      </c>
      <c r="BE155" s="111">
        <f>IF(U155="základní",N155,0)</f>
        <v>0</v>
      </c>
      <c r="BF155" s="111">
        <f>IF(U155="snížená",N155,0)</f>
        <v>0</v>
      </c>
      <c r="BG155" s="111">
        <f>IF(U155="zákl. přenesená",N155,0)</f>
        <v>0</v>
      </c>
      <c r="BH155" s="111">
        <f>IF(U155="sníž. přenesená",N155,0)</f>
        <v>0</v>
      </c>
      <c r="BI155" s="111">
        <f>IF(U155="nulová",N155,0)</f>
        <v>0</v>
      </c>
      <c r="BJ155" s="20" t="s">
        <v>87</v>
      </c>
      <c r="BK155" s="111">
        <f>ROUND(L155*K155,2)</f>
        <v>0</v>
      </c>
      <c r="BL155" s="20" t="s">
        <v>172</v>
      </c>
      <c r="BM155" s="20" t="s">
        <v>713</v>
      </c>
    </row>
    <row r="156" spans="2:65" s="1" customFormat="1" ht="25.5" customHeight="1">
      <c r="B156" s="36"/>
      <c r="C156" s="168" t="s">
        <v>242</v>
      </c>
      <c r="D156" s="168" t="s">
        <v>157</v>
      </c>
      <c r="E156" s="169" t="s">
        <v>714</v>
      </c>
      <c r="F156" s="262" t="s">
        <v>715</v>
      </c>
      <c r="G156" s="262"/>
      <c r="H156" s="262"/>
      <c r="I156" s="262"/>
      <c r="J156" s="170" t="s">
        <v>666</v>
      </c>
      <c r="K156" s="171">
        <v>4.22</v>
      </c>
      <c r="L156" s="263">
        <v>0</v>
      </c>
      <c r="M156" s="264"/>
      <c r="N156" s="265">
        <f>ROUND(L156*K156,2)</f>
        <v>0</v>
      </c>
      <c r="O156" s="265"/>
      <c r="P156" s="265"/>
      <c r="Q156" s="265"/>
      <c r="R156" s="38"/>
      <c r="T156" s="172" t="s">
        <v>22</v>
      </c>
      <c r="U156" s="45" t="s">
        <v>44</v>
      </c>
      <c r="V156" s="37"/>
      <c r="W156" s="173">
        <f>V156*K156</f>
        <v>0</v>
      </c>
      <c r="X156" s="173">
        <v>0</v>
      </c>
      <c r="Y156" s="173">
        <f>X156*K156</f>
        <v>0</v>
      </c>
      <c r="Z156" s="173">
        <v>0</v>
      </c>
      <c r="AA156" s="174">
        <f>Z156*K156</f>
        <v>0</v>
      </c>
      <c r="AR156" s="20" t="s">
        <v>172</v>
      </c>
      <c r="AT156" s="20" t="s">
        <v>157</v>
      </c>
      <c r="AU156" s="20" t="s">
        <v>115</v>
      </c>
      <c r="AY156" s="20" t="s">
        <v>156</v>
      </c>
      <c r="BE156" s="111">
        <f>IF(U156="základní",N156,0)</f>
        <v>0</v>
      </c>
      <c r="BF156" s="111">
        <f>IF(U156="snížená",N156,0)</f>
        <v>0</v>
      </c>
      <c r="BG156" s="111">
        <f>IF(U156="zákl. přenesená",N156,0)</f>
        <v>0</v>
      </c>
      <c r="BH156" s="111">
        <f>IF(U156="sníž. přenesená",N156,0)</f>
        <v>0</v>
      </c>
      <c r="BI156" s="111">
        <f>IF(U156="nulová",N156,0)</f>
        <v>0</v>
      </c>
      <c r="BJ156" s="20" t="s">
        <v>87</v>
      </c>
      <c r="BK156" s="111">
        <f>ROUND(L156*K156,2)</f>
        <v>0</v>
      </c>
      <c r="BL156" s="20" t="s">
        <v>172</v>
      </c>
      <c r="BM156" s="20" t="s">
        <v>716</v>
      </c>
    </row>
    <row r="157" spans="2:65" s="1" customFormat="1" ht="38.25" customHeight="1">
      <c r="B157" s="36"/>
      <c r="C157" s="168" t="s">
        <v>246</v>
      </c>
      <c r="D157" s="168" t="s">
        <v>157</v>
      </c>
      <c r="E157" s="169" t="s">
        <v>717</v>
      </c>
      <c r="F157" s="262" t="s">
        <v>718</v>
      </c>
      <c r="G157" s="262"/>
      <c r="H157" s="262"/>
      <c r="I157" s="262"/>
      <c r="J157" s="170" t="s">
        <v>666</v>
      </c>
      <c r="K157" s="171">
        <v>0.42199999999999999</v>
      </c>
      <c r="L157" s="263">
        <v>0</v>
      </c>
      <c r="M157" s="264"/>
      <c r="N157" s="265">
        <f>ROUND(L157*K157,2)</f>
        <v>0</v>
      </c>
      <c r="O157" s="265"/>
      <c r="P157" s="265"/>
      <c r="Q157" s="265"/>
      <c r="R157" s="38"/>
      <c r="T157" s="172" t="s">
        <v>22</v>
      </c>
      <c r="U157" s="45" t="s">
        <v>44</v>
      </c>
      <c r="V157" s="37"/>
      <c r="W157" s="173">
        <f>V157*K157</f>
        <v>0</v>
      </c>
      <c r="X157" s="173">
        <v>0</v>
      </c>
      <c r="Y157" s="173">
        <f>X157*K157</f>
        <v>0</v>
      </c>
      <c r="Z157" s="173">
        <v>0</v>
      </c>
      <c r="AA157" s="174">
        <f>Z157*K157</f>
        <v>0</v>
      </c>
      <c r="AR157" s="20" t="s">
        <v>172</v>
      </c>
      <c r="AT157" s="20" t="s">
        <v>157</v>
      </c>
      <c r="AU157" s="20" t="s">
        <v>115</v>
      </c>
      <c r="AY157" s="20" t="s">
        <v>156</v>
      </c>
      <c r="BE157" s="111">
        <f>IF(U157="základní",N157,0)</f>
        <v>0</v>
      </c>
      <c r="BF157" s="111">
        <f>IF(U157="snížená",N157,0)</f>
        <v>0</v>
      </c>
      <c r="BG157" s="111">
        <f>IF(U157="zákl. přenesená",N157,0)</f>
        <v>0</v>
      </c>
      <c r="BH157" s="111">
        <f>IF(U157="sníž. přenesená",N157,0)</f>
        <v>0</v>
      </c>
      <c r="BI157" s="111">
        <f>IF(U157="nulová",N157,0)</f>
        <v>0</v>
      </c>
      <c r="BJ157" s="20" t="s">
        <v>87</v>
      </c>
      <c r="BK157" s="111">
        <f>ROUND(L157*K157,2)</f>
        <v>0</v>
      </c>
      <c r="BL157" s="20" t="s">
        <v>172</v>
      </c>
      <c r="BM157" s="20" t="s">
        <v>719</v>
      </c>
    </row>
    <row r="158" spans="2:65" s="9" customFormat="1" ht="37.35" customHeight="1">
      <c r="B158" s="157"/>
      <c r="C158" s="158"/>
      <c r="D158" s="159" t="s">
        <v>125</v>
      </c>
      <c r="E158" s="159"/>
      <c r="F158" s="159"/>
      <c r="G158" s="159"/>
      <c r="H158" s="159"/>
      <c r="I158" s="159"/>
      <c r="J158" s="159"/>
      <c r="K158" s="159"/>
      <c r="L158" s="159"/>
      <c r="M158" s="159"/>
      <c r="N158" s="285">
        <f>BK158</f>
        <v>0</v>
      </c>
      <c r="O158" s="286"/>
      <c r="P158" s="286"/>
      <c r="Q158" s="286"/>
      <c r="R158" s="160"/>
      <c r="T158" s="161"/>
      <c r="U158" s="158"/>
      <c r="V158" s="158"/>
      <c r="W158" s="162">
        <f>W159+W165</f>
        <v>0</v>
      </c>
      <c r="X158" s="158"/>
      <c r="Y158" s="162">
        <f>Y159+Y165</f>
        <v>0.15245</v>
      </c>
      <c r="Z158" s="158"/>
      <c r="AA158" s="163">
        <f>AA159+AA165</f>
        <v>1.2019999999999999E-2</v>
      </c>
      <c r="AR158" s="164" t="s">
        <v>115</v>
      </c>
      <c r="AT158" s="165" t="s">
        <v>78</v>
      </c>
      <c r="AU158" s="165" t="s">
        <v>79</v>
      </c>
      <c r="AY158" s="164" t="s">
        <v>156</v>
      </c>
      <c r="BK158" s="166">
        <f>BK159+BK165</f>
        <v>0</v>
      </c>
    </row>
    <row r="159" spans="2:65" s="9" customFormat="1" ht="19.899999999999999" customHeight="1">
      <c r="B159" s="157"/>
      <c r="C159" s="158"/>
      <c r="D159" s="167" t="s">
        <v>643</v>
      </c>
      <c r="E159" s="167"/>
      <c r="F159" s="167"/>
      <c r="G159" s="167"/>
      <c r="H159" s="167"/>
      <c r="I159" s="167"/>
      <c r="J159" s="167"/>
      <c r="K159" s="167"/>
      <c r="L159" s="167"/>
      <c r="M159" s="167"/>
      <c r="N159" s="281">
        <f>BK159</f>
        <v>0</v>
      </c>
      <c r="O159" s="282"/>
      <c r="P159" s="282"/>
      <c r="Q159" s="282"/>
      <c r="R159" s="160"/>
      <c r="T159" s="161"/>
      <c r="U159" s="158"/>
      <c r="V159" s="158"/>
      <c r="W159" s="162">
        <f>SUM(W160:W164)</f>
        <v>0</v>
      </c>
      <c r="X159" s="158"/>
      <c r="Y159" s="162">
        <f>SUM(Y160:Y164)</f>
        <v>2.65E-3</v>
      </c>
      <c r="Z159" s="158"/>
      <c r="AA159" s="163">
        <f>SUM(AA160:AA164)</f>
        <v>0</v>
      </c>
      <c r="AR159" s="164" t="s">
        <v>115</v>
      </c>
      <c r="AT159" s="165" t="s">
        <v>78</v>
      </c>
      <c r="AU159" s="165" t="s">
        <v>87</v>
      </c>
      <c r="AY159" s="164" t="s">
        <v>156</v>
      </c>
      <c r="BK159" s="166">
        <f>SUM(BK160:BK164)</f>
        <v>0</v>
      </c>
    </row>
    <row r="160" spans="2:65" s="1" customFormat="1" ht="25.5" customHeight="1">
      <c r="B160" s="36"/>
      <c r="C160" s="168" t="s">
        <v>250</v>
      </c>
      <c r="D160" s="168" t="s">
        <v>157</v>
      </c>
      <c r="E160" s="169" t="s">
        <v>720</v>
      </c>
      <c r="F160" s="262" t="s">
        <v>721</v>
      </c>
      <c r="G160" s="262"/>
      <c r="H160" s="262"/>
      <c r="I160" s="262"/>
      <c r="J160" s="170" t="s">
        <v>160</v>
      </c>
      <c r="K160" s="171">
        <v>5</v>
      </c>
      <c r="L160" s="263">
        <v>0</v>
      </c>
      <c r="M160" s="264"/>
      <c r="N160" s="265">
        <f>ROUND(L160*K160,2)</f>
        <v>0</v>
      </c>
      <c r="O160" s="265"/>
      <c r="P160" s="265"/>
      <c r="Q160" s="265"/>
      <c r="R160" s="38"/>
      <c r="T160" s="172" t="s">
        <v>22</v>
      </c>
      <c r="U160" s="45" t="s">
        <v>44</v>
      </c>
      <c r="V160" s="37"/>
      <c r="W160" s="173">
        <f>V160*K160</f>
        <v>0</v>
      </c>
      <c r="X160" s="173">
        <v>3.5E-4</v>
      </c>
      <c r="Y160" s="173">
        <f>X160*K160</f>
        <v>1.75E-3</v>
      </c>
      <c r="Z160" s="173">
        <v>0</v>
      </c>
      <c r="AA160" s="174">
        <f>Z160*K160</f>
        <v>0</v>
      </c>
      <c r="AR160" s="20" t="s">
        <v>161</v>
      </c>
      <c r="AT160" s="20" t="s">
        <v>157</v>
      </c>
      <c r="AU160" s="20" t="s">
        <v>115</v>
      </c>
      <c r="AY160" s="20" t="s">
        <v>156</v>
      </c>
      <c r="BE160" s="111">
        <f>IF(U160="základní",N160,0)</f>
        <v>0</v>
      </c>
      <c r="BF160" s="111">
        <f>IF(U160="snížená",N160,0)</f>
        <v>0</v>
      </c>
      <c r="BG160" s="111">
        <f>IF(U160="zákl. přenesená",N160,0)</f>
        <v>0</v>
      </c>
      <c r="BH160" s="111">
        <f>IF(U160="sníž. přenesená",N160,0)</f>
        <v>0</v>
      </c>
      <c r="BI160" s="111">
        <f>IF(U160="nulová",N160,0)</f>
        <v>0</v>
      </c>
      <c r="BJ160" s="20" t="s">
        <v>87</v>
      </c>
      <c r="BK160" s="111">
        <f>ROUND(L160*K160,2)</f>
        <v>0</v>
      </c>
      <c r="BL160" s="20" t="s">
        <v>161</v>
      </c>
      <c r="BM160" s="20" t="s">
        <v>722</v>
      </c>
    </row>
    <row r="161" spans="2:65" s="1" customFormat="1" ht="16.5" customHeight="1">
      <c r="B161" s="36"/>
      <c r="C161" s="168" t="s">
        <v>254</v>
      </c>
      <c r="D161" s="168" t="s">
        <v>157</v>
      </c>
      <c r="E161" s="169" t="s">
        <v>723</v>
      </c>
      <c r="F161" s="262" t="s">
        <v>724</v>
      </c>
      <c r="G161" s="262"/>
      <c r="H161" s="262"/>
      <c r="I161" s="262"/>
      <c r="J161" s="170" t="s">
        <v>225</v>
      </c>
      <c r="K161" s="171">
        <v>1</v>
      </c>
      <c r="L161" s="263">
        <v>0</v>
      </c>
      <c r="M161" s="264"/>
      <c r="N161" s="265">
        <f>ROUND(L161*K161,2)</f>
        <v>0</v>
      </c>
      <c r="O161" s="265"/>
      <c r="P161" s="265"/>
      <c r="Q161" s="265"/>
      <c r="R161" s="38"/>
      <c r="T161" s="172" t="s">
        <v>22</v>
      </c>
      <c r="U161" s="45" t="s">
        <v>44</v>
      </c>
      <c r="V161" s="37"/>
      <c r="W161" s="173">
        <f>V161*K161</f>
        <v>0</v>
      </c>
      <c r="X161" s="173">
        <v>2.7999999999999998E-4</v>
      </c>
      <c r="Y161" s="173">
        <f>X161*K161</f>
        <v>2.7999999999999998E-4</v>
      </c>
      <c r="Z161" s="173">
        <v>0</v>
      </c>
      <c r="AA161" s="174">
        <f>Z161*K161</f>
        <v>0</v>
      </c>
      <c r="AR161" s="20" t="s">
        <v>161</v>
      </c>
      <c r="AT161" s="20" t="s">
        <v>157</v>
      </c>
      <c r="AU161" s="20" t="s">
        <v>115</v>
      </c>
      <c r="AY161" s="20" t="s">
        <v>156</v>
      </c>
      <c r="BE161" s="111">
        <f>IF(U161="základní",N161,0)</f>
        <v>0</v>
      </c>
      <c r="BF161" s="111">
        <f>IF(U161="snížená",N161,0)</f>
        <v>0</v>
      </c>
      <c r="BG161" s="111">
        <f>IF(U161="zákl. přenesená",N161,0)</f>
        <v>0</v>
      </c>
      <c r="BH161" s="111">
        <f>IF(U161="sníž. přenesená",N161,0)</f>
        <v>0</v>
      </c>
      <c r="BI161" s="111">
        <f>IF(U161="nulová",N161,0)</f>
        <v>0</v>
      </c>
      <c r="BJ161" s="20" t="s">
        <v>87</v>
      </c>
      <c r="BK161" s="111">
        <f>ROUND(L161*K161,2)</f>
        <v>0</v>
      </c>
      <c r="BL161" s="20" t="s">
        <v>161</v>
      </c>
      <c r="BM161" s="20" t="s">
        <v>725</v>
      </c>
    </row>
    <row r="162" spans="2:65" s="1" customFormat="1" ht="38.25" customHeight="1">
      <c r="B162" s="36"/>
      <c r="C162" s="175" t="s">
        <v>261</v>
      </c>
      <c r="D162" s="175" t="s">
        <v>167</v>
      </c>
      <c r="E162" s="176" t="s">
        <v>726</v>
      </c>
      <c r="F162" s="266" t="s">
        <v>727</v>
      </c>
      <c r="G162" s="266"/>
      <c r="H162" s="266"/>
      <c r="I162" s="266"/>
      <c r="J162" s="177" t="s">
        <v>225</v>
      </c>
      <c r="K162" s="178">
        <v>1</v>
      </c>
      <c r="L162" s="267">
        <v>0</v>
      </c>
      <c r="M162" s="268"/>
      <c r="N162" s="269">
        <f>ROUND(L162*K162,2)</f>
        <v>0</v>
      </c>
      <c r="O162" s="265"/>
      <c r="P162" s="265"/>
      <c r="Q162" s="265"/>
      <c r="R162" s="38"/>
      <c r="T162" s="172" t="s">
        <v>22</v>
      </c>
      <c r="U162" s="45" t="s">
        <v>44</v>
      </c>
      <c r="V162" s="37"/>
      <c r="W162" s="173">
        <f>V162*K162</f>
        <v>0</v>
      </c>
      <c r="X162" s="173">
        <v>6.2E-4</v>
      </c>
      <c r="Y162" s="173">
        <f>X162*K162</f>
        <v>6.2E-4</v>
      </c>
      <c r="Z162" s="173">
        <v>0</v>
      </c>
      <c r="AA162" s="174">
        <f>Z162*K162</f>
        <v>0</v>
      </c>
      <c r="AR162" s="20" t="s">
        <v>170</v>
      </c>
      <c r="AT162" s="20" t="s">
        <v>167</v>
      </c>
      <c r="AU162" s="20" t="s">
        <v>115</v>
      </c>
      <c r="AY162" s="20" t="s">
        <v>156</v>
      </c>
      <c r="BE162" s="111">
        <f>IF(U162="základní",N162,0)</f>
        <v>0</v>
      </c>
      <c r="BF162" s="111">
        <f>IF(U162="snížená",N162,0)</f>
        <v>0</v>
      </c>
      <c r="BG162" s="111">
        <f>IF(U162="zákl. přenesená",N162,0)</f>
        <v>0</v>
      </c>
      <c r="BH162" s="111">
        <f>IF(U162="sníž. přenesená",N162,0)</f>
        <v>0</v>
      </c>
      <c r="BI162" s="111">
        <f>IF(U162="nulová",N162,0)</f>
        <v>0</v>
      </c>
      <c r="BJ162" s="20" t="s">
        <v>87</v>
      </c>
      <c r="BK162" s="111">
        <f>ROUND(L162*K162,2)</f>
        <v>0</v>
      </c>
      <c r="BL162" s="20" t="s">
        <v>161</v>
      </c>
      <c r="BM162" s="20" t="s">
        <v>728</v>
      </c>
    </row>
    <row r="163" spans="2:65" s="1" customFormat="1" ht="16.5" customHeight="1">
      <c r="B163" s="36"/>
      <c r="C163" s="37"/>
      <c r="D163" s="37"/>
      <c r="E163" s="37"/>
      <c r="F163" s="270" t="s">
        <v>729</v>
      </c>
      <c r="G163" s="271"/>
      <c r="H163" s="271"/>
      <c r="I163" s="271"/>
      <c r="J163" s="37"/>
      <c r="K163" s="37"/>
      <c r="L163" s="37"/>
      <c r="M163" s="37"/>
      <c r="N163" s="37"/>
      <c r="O163" s="37"/>
      <c r="P163" s="37"/>
      <c r="Q163" s="37"/>
      <c r="R163" s="38"/>
      <c r="T163" s="144"/>
      <c r="U163" s="37"/>
      <c r="V163" s="37"/>
      <c r="W163" s="37"/>
      <c r="X163" s="37"/>
      <c r="Y163" s="37"/>
      <c r="Z163" s="37"/>
      <c r="AA163" s="79"/>
      <c r="AT163" s="20" t="s">
        <v>260</v>
      </c>
      <c r="AU163" s="20" t="s">
        <v>115</v>
      </c>
    </row>
    <row r="164" spans="2:65" s="1" customFormat="1" ht="25.5" customHeight="1">
      <c r="B164" s="36"/>
      <c r="C164" s="168" t="s">
        <v>267</v>
      </c>
      <c r="D164" s="168" t="s">
        <v>157</v>
      </c>
      <c r="E164" s="169" t="s">
        <v>730</v>
      </c>
      <c r="F164" s="262" t="s">
        <v>731</v>
      </c>
      <c r="G164" s="262"/>
      <c r="H164" s="262"/>
      <c r="I164" s="262"/>
      <c r="J164" s="170" t="s">
        <v>666</v>
      </c>
      <c r="K164" s="171">
        <v>3.0000000000000001E-3</v>
      </c>
      <c r="L164" s="263">
        <v>0</v>
      </c>
      <c r="M164" s="264"/>
      <c r="N164" s="265">
        <f>ROUND(L164*K164,2)</f>
        <v>0</v>
      </c>
      <c r="O164" s="265"/>
      <c r="P164" s="265"/>
      <c r="Q164" s="265"/>
      <c r="R164" s="38"/>
      <c r="T164" s="172" t="s">
        <v>22</v>
      </c>
      <c r="U164" s="45" t="s">
        <v>44</v>
      </c>
      <c r="V164" s="37"/>
      <c r="W164" s="173">
        <f>V164*K164</f>
        <v>0</v>
      </c>
      <c r="X164" s="173">
        <v>0</v>
      </c>
      <c r="Y164" s="173">
        <f>X164*K164</f>
        <v>0</v>
      </c>
      <c r="Z164" s="173">
        <v>0</v>
      </c>
      <c r="AA164" s="174">
        <f>Z164*K164</f>
        <v>0</v>
      </c>
      <c r="AR164" s="20" t="s">
        <v>161</v>
      </c>
      <c r="AT164" s="20" t="s">
        <v>157</v>
      </c>
      <c r="AU164" s="20" t="s">
        <v>115</v>
      </c>
      <c r="AY164" s="20" t="s">
        <v>156</v>
      </c>
      <c r="BE164" s="111">
        <f>IF(U164="základní",N164,0)</f>
        <v>0</v>
      </c>
      <c r="BF164" s="111">
        <f>IF(U164="snížená",N164,0)</f>
        <v>0</v>
      </c>
      <c r="BG164" s="111">
        <f>IF(U164="zákl. přenesená",N164,0)</f>
        <v>0</v>
      </c>
      <c r="BH164" s="111">
        <f>IF(U164="sníž. přenesená",N164,0)</f>
        <v>0</v>
      </c>
      <c r="BI164" s="111">
        <f>IF(U164="nulová",N164,0)</f>
        <v>0</v>
      </c>
      <c r="BJ164" s="20" t="s">
        <v>87</v>
      </c>
      <c r="BK164" s="111">
        <f>ROUND(L164*K164,2)</f>
        <v>0</v>
      </c>
      <c r="BL164" s="20" t="s">
        <v>161</v>
      </c>
      <c r="BM164" s="20" t="s">
        <v>732</v>
      </c>
    </row>
    <row r="165" spans="2:65" s="9" customFormat="1" ht="29.85" customHeight="1">
      <c r="B165" s="157"/>
      <c r="C165" s="158"/>
      <c r="D165" s="167" t="s">
        <v>644</v>
      </c>
      <c r="E165" s="167"/>
      <c r="F165" s="167"/>
      <c r="G165" s="167"/>
      <c r="H165" s="167"/>
      <c r="I165" s="167"/>
      <c r="J165" s="167"/>
      <c r="K165" s="167"/>
      <c r="L165" s="167"/>
      <c r="M165" s="167"/>
      <c r="N165" s="283">
        <f>BK165</f>
        <v>0</v>
      </c>
      <c r="O165" s="284"/>
      <c r="P165" s="284"/>
      <c r="Q165" s="284"/>
      <c r="R165" s="160"/>
      <c r="T165" s="161"/>
      <c r="U165" s="158"/>
      <c r="V165" s="158"/>
      <c r="W165" s="162">
        <f>SUM(W166:W197)</f>
        <v>0</v>
      </c>
      <c r="X165" s="158"/>
      <c r="Y165" s="162">
        <f>SUM(Y166:Y197)</f>
        <v>0.14979999999999999</v>
      </c>
      <c r="Z165" s="158"/>
      <c r="AA165" s="163">
        <f>SUM(AA166:AA197)</f>
        <v>1.2019999999999999E-2</v>
      </c>
      <c r="AR165" s="164" t="s">
        <v>115</v>
      </c>
      <c r="AT165" s="165" t="s">
        <v>78</v>
      </c>
      <c r="AU165" s="165" t="s">
        <v>87</v>
      </c>
      <c r="AY165" s="164" t="s">
        <v>156</v>
      </c>
      <c r="BK165" s="166">
        <f>SUM(BK166:BK197)</f>
        <v>0</v>
      </c>
    </row>
    <row r="166" spans="2:65" s="1" customFormat="1" ht="25.5" customHeight="1">
      <c r="B166" s="36"/>
      <c r="C166" s="168" t="s">
        <v>272</v>
      </c>
      <c r="D166" s="168" t="s">
        <v>157</v>
      </c>
      <c r="E166" s="169" t="s">
        <v>733</v>
      </c>
      <c r="F166" s="262" t="s">
        <v>734</v>
      </c>
      <c r="G166" s="262"/>
      <c r="H166" s="262"/>
      <c r="I166" s="262"/>
      <c r="J166" s="170" t="s">
        <v>225</v>
      </c>
      <c r="K166" s="171">
        <v>3</v>
      </c>
      <c r="L166" s="263">
        <v>0</v>
      </c>
      <c r="M166" s="264"/>
      <c r="N166" s="265">
        <f t="shared" ref="N166:N197" si="15">ROUND(L166*K166,2)</f>
        <v>0</v>
      </c>
      <c r="O166" s="265"/>
      <c r="P166" s="265"/>
      <c r="Q166" s="265"/>
      <c r="R166" s="38"/>
      <c r="T166" s="172" t="s">
        <v>22</v>
      </c>
      <c r="U166" s="45" t="s">
        <v>44</v>
      </c>
      <c r="V166" s="37"/>
      <c r="W166" s="173">
        <f t="shared" ref="W166:W197" si="16">V166*K166</f>
        <v>0</v>
      </c>
      <c r="X166" s="173">
        <v>1E-4</v>
      </c>
      <c r="Y166" s="173">
        <f t="shared" ref="Y166:Y197" si="17">X166*K166</f>
        <v>3.0000000000000003E-4</v>
      </c>
      <c r="Z166" s="173">
        <v>0</v>
      </c>
      <c r="AA166" s="174">
        <f t="shared" ref="AA166:AA197" si="18">Z166*K166</f>
        <v>0</v>
      </c>
      <c r="AR166" s="20" t="s">
        <v>161</v>
      </c>
      <c r="AT166" s="20" t="s">
        <v>157</v>
      </c>
      <c r="AU166" s="20" t="s">
        <v>115</v>
      </c>
      <c r="AY166" s="20" t="s">
        <v>156</v>
      </c>
      <c r="BE166" s="111">
        <f t="shared" ref="BE166:BE197" si="19">IF(U166="základní",N166,0)</f>
        <v>0</v>
      </c>
      <c r="BF166" s="111">
        <f t="shared" ref="BF166:BF197" si="20">IF(U166="snížená",N166,0)</f>
        <v>0</v>
      </c>
      <c r="BG166" s="111">
        <f t="shared" ref="BG166:BG197" si="21">IF(U166="zákl. přenesená",N166,0)</f>
        <v>0</v>
      </c>
      <c r="BH166" s="111">
        <f t="shared" ref="BH166:BH197" si="22">IF(U166="sníž. přenesená",N166,0)</f>
        <v>0</v>
      </c>
      <c r="BI166" s="111">
        <f t="shared" ref="BI166:BI197" si="23">IF(U166="nulová",N166,0)</f>
        <v>0</v>
      </c>
      <c r="BJ166" s="20" t="s">
        <v>87</v>
      </c>
      <c r="BK166" s="111">
        <f t="shared" ref="BK166:BK197" si="24">ROUND(L166*K166,2)</f>
        <v>0</v>
      </c>
      <c r="BL166" s="20" t="s">
        <v>161</v>
      </c>
      <c r="BM166" s="20" t="s">
        <v>735</v>
      </c>
    </row>
    <row r="167" spans="2:65" s="1" customFormat="1" ht="25.5" customHeight="1">
      <c r="B167" s="36"/>
      <c r="C167" s="168" t="s">
        <v>276</v>
      </c>
      <c r="D167" s="168" t="s">
        <v>157</v>
      </c>
      <c r="E167" s="169" t="s">
        <v>736</v>
      </c>
      <c r="F167" s="262" t="s">
        <v>737</v>
      </c>
      <c r="G167" s="262"/>
      <c r="H167" s="262"/>
      <c r="I167" s="262"/>
      <c r="J167" s="170" t="s">
        <v>257</v>
      </c>
      <c r="K167" s="171">
        <v>1</v>
      </c>
      <c r="L167" s="263">
        <v>0</v>
      </c>
      <c r="M167" s="264"/>
      <c r="N167" s="265">
        <f t="shared" si="15"/>
        <v>0</v>
      </c>
      <c r="O167" s="265"/>
      <c r="P167" s="265"/>
      <c r="Q167" s="265"/>
      <c r="R167" s="38"/>
      <c r="T167" s="172" t="s">
        <v>22</v>
      </c>
      <c r="U167" s="45" t="s">
        <v>44</v>
      </c>
      <c r="V167" s="37"/>
      <c r="W167" s="173">
        <f t="shared" si="16"/>
        <v>0</v>
      </c>
      <c r="X167" s="173">
        <v>8.5000000000000006E-3</v>
      </c>
      <c r="Y167" s="173">
        <f t="shared" si="17"/>
        <v>8.5000000000000006E-3</v>
      </c>
      <c r="Z167" s="173">
        <v>0</v>
      </c>
      <c r="AA167" s="174">
        <f t="shared" si="18"/>
        <v>0</v>
      </c>
      <c r="AR167" s="20" t="s">
        <v>161</v>
      </c>
      <c r="AT167" s="20" t="s">
        <v>157</v>
      </c>
      <c r="AU167" s="20" t="s">
        <v>115</v>
      </c>
      <c r="AY167" s="20" t="s">
        <v>156</v>
      </c>
      <c r="BE167" s="111">
        <f t="shared" si="19"/>
        <v>0</v>
      </c>
      <c r="BF167" s="111">
        <f t="shared" si="20"/>
        <v>0</v>
      </c>
      <c r="BG167" s="111">
        <f t="shared" si="21"/>
        <v>0</v>
      </c>
      <c r="BH167" s="111">
        <f t="shared" si="22"/>
        <v>0</v>
      </c>
      <c r="BI167" s="111">
        <f t="shared" si="23"/>
        <v>0</v>
      </c>
      <c r="BJ167" s="20" t="s">
        <v>87</v>
      </c>
      <c r="BK167" s="111">
        <f t="shared" si="24"/>
        <v>0</v>
      </c>
      <c r="BL167" s="20" t="s">
        <v>161</v>
      </c>
      <c r="BM167" s="20" t="s">
        <v>738</v>
      </c>
    </row>
    <row r="168" spans="2:65" s="1" customFormat="1" ht="25.5" customHeight="1">
      <c r="B168" s="36"/>
      <c r="C168" s="168" t="s">
        <v>280</v>
      </c>
      <c r="D168" s="168" t="s">
        <v>157</v>
      </c>
      <c r="E168" s="169" t="s">
        <v>739</v>
      </c>
      <c r="F168" s="262" t="s">
        <v>740</v>
      </c>
      <c r="G168" s="262"/>
      <c r="H168" s="262"/>
      <c r="I168" s="262"/>
      <c r="J168" s="170" t="s">
        <v>257</v>
      </c>
      <c r="K168" s="171">
        <v>2</v>
      </c>
      <c r="L168" s="263">
        <v>0</v>
      </c>
      <c r="M168" s="264"/>
      <c r="N168" s="265">
        <f t="shared" si="15"/>
        <v>0</v>
      </c>
      <c r="O168" s="265"/>
      <c r="P168" s="265"/>
      <c r="Q168" s="265"/>
      <c r="R168" s="38"/>
      <c r="T168" s="172" t="s">
        <v>22</v>
      </c>
      <c r="U168" s="45" t="s">
        <v>44</v>
      </c>
      <c r="V168" s="37"/>
      <c r="W168" s="173">
        <f t="shared" si="16"/>
        <v>0</v>
      </c>
      <c r="X168" s="173">
        <v>1.583E-2</v>
      </c>
      <c r="Y168" s="173">
        <f t="shared" si="17"/>
        <v>3.1660000000000001E-2</v>
      </c>
      <c r="Z168" s="173">
        <v>0</v>
      </c>
      <c r="AA168" s="174">
        <f t="shared" si="18"/>
        <v>0</v>
      </c>
      <c r="AR168" s="20" t="s">
        <v>161</v>
      </c>
      <c r="AT168" s="20" t="s">
        <v>157</v>
      </c>
      <c r="AU168" s="20" t="s">
        <v>115</v>
      </c>
      <c r="AY168" s="20" t="s">
        <v>156</v>
      </c>
      <c r="BE168" s="111">
        <f t="shared" si="19"/>
        <v>0</v>
      </c>
      <c r="BF168" s="111">
        <f t="shared" si="20"/>
        <v>0</v>
      </c>
      <c r="BG168" s="111">
        <f t="shared" si="21"/>
        <v>0</v>
      </c>
      <c r="BH168" s="111">
        <f t="shared" si="22"/>
        <v>0</v>
      </c>
      <c r="BI168" s="111">
        <f t="shared" si="23"/>
        <v>0</v>
      </c>
      <c r="BJ168" s="20" t="s">
        <v>87</v>
      </c>
      <c r="BK168" s="111">
        <f t="shared" si="24"/>
        <v>0</v>
      </c>
      <c r="BL168" s="20" t="s">
        <v>161</v>
      </c>
      <c r="BM168" s="20" t="s">
        <v>741</v>
      </c>
    </row>
    <row r="169" spans="2:65" s="1" customFormat="1" ht="16.5" customHeight="1">
      <c r="B169" s="36"/>
      <c r="C169" s="168" t="s">
        <v>284</v>
      </c>
      <c r="D169" s="168" t="s">
        <v>157</v>
      </c>
      <c r="E169" s="169" t="s">
        <v>742</v>
      </c>
      <c r="F169" s="262" t="s">
        <v>743</v>
      </c>
      <c r="G169" s="262"/>
      <c r="H169" s="262"/>
      <c r="I169" s="262"/>
      <c r="J169" s="170" t="s">
        <v>160</v>
      </c>
      <c r="K169" s="171">
        <v>12</v>
      </c>
      <c r="L169" s="263">
        <v>0</v>
      </c>
      <c r="M169" s="264"/>
      <c r="N169" s="265">
        <f t="shared" si="15"/>
        <v>0</v>
      </c>
      <c r="O169" s="265"/>
      <c r="P169" s="265"/>
      <c r="Q169" s="265"/>
      <c r="R169" s="38"/>
      <c r="T169" s="172" t="s">
        <v>22</v>
      </c>
      <c r="U169" s="45" t="s">
        <v>44</v>
      </c>
      <c r="V169" s="37"/>
      <c r="W169" s="173">
        <f t="shared" si="16"/>
        <v>0</v>
      </c>
      <c r="X169" s="173">
        <v>0</v>
      </c>
      <c r="Y169" s="173">
        <f t="shared" si="17"/>
        <v>0</v>
      </c>
      <c r="Z169" s="173">
        <v>2.7999999999999998E-4</v>
      </c>
      <c r="AA169" s="174">
        <f t="shared" si="18"/>
        <v>3.3599999999999997E-3</v>
      </c>
      <c r="AR169" s="20" t="s">
        <v>161</v>
      </c>
      <c r="AT169" s="20" t="s">
        <v>157</v>
      </c>
      <c r="AU169" s="20" t="s">
        <v>115</v>
      </c>
      <c r="AY169" s="20" t="s">
        <v>156</v>
      </c>
      <c r="BE169" s="111">
        <f t="shared" si="19"/>
        <v>0</v>
      </c>
      <c r="BF169" s="111">
        <f t="shared" si="20"/>
        <v>0</v>
      </c>
      <c r="BG169" s="111">
        <f t="shared" si="21"/>
        <v>0</v>
      </c>
      <c r="BH169" s="111">
        <f t="shared" si="22"/>
        <v>0</v>
      </c>
      <c r="BI169" s="111">
        <f t="shared" si="23"/>
        <v>0</v>
      </c>
      <c r="BJ169" s="20" t="s">
        <v>87</v>
      </c>
      <c r="BK169" s="111">
        <f t="shared" si="24"/>
        <v>0</v>
      </c>
      <c r="BL169" s="20" t="s">
        <v>161</v>
      </c>
      <c r="BM169" s="20" t="s">
        <v>744</v>
      </c>
    </row>
    <row r="170" spans="2:65" s="1" customFormat="1" ht="16.5" customHeight="1">
      <c r="B170" s="36"/>
      <c r="C170" s="168" t="s">
        <v>170</v>
      </c>
      <c r="D170" s="168" t="s">
        <v>157</v>
      </c>
      <c r="E170" s="169" t="s">
        <v>745</v>
      </c>
      <c r="F170" s="262" t="s">
        <v>746</v>
      </c>
      <c r="G170" s="262"/>
      <c r="H170" s="262"/>
      <c r="I170" s="262"/>
      <c r="J170" s="170" t="s">
        <v>160</v>
      </c>
      <c r="K170" s="171">
        <v>10</v>
      </c>
      <c r="L170" s="263">
        <v>0</v>
      </c>
      <c r="M170" s="264"/>
      <c r="N170" s="265">
        <f t="shared" si="15"/>
        <v>0</v>
      </c>
      <c r="O170" s="265"/>
      <c r="P170" s="265"/>
      <c r="Q170" s="265"/>
      <c r="R170" s="38"/>
      <c r="T170" s="172" t="s">
        <v>22</v>
      </c>
      <c r="U170" s="45" t="s">
        <v>44</v>
      </c>
      <c r="V170" s="37"/>
      <c r="W170" s="173">
        <f t="shared" si="16"/>
        <v>0</v>
      </c>
      <c r="X170" s="173">
        <v>0</v>
      </c>
      <c r="Y170" s="173">
        <f t="shared" si="17"/>
        <v>0</v>
      </c>
      <c r="Z170" s="173">
        <v>2.9E-4</v>
      </c>
      <c r="AA170" s="174">
        <f t="shared" si="18"/>
        <v>2.8999999999999998E-3</v>
      </c>
      <c r="AR170" s="20" t="s">
        <v>161</v>
      </c>
      <c r="AT170" s="20" t="s">
        <v>157</v>
      </c>
      <c r="AU170" s="20" t="s">
        <v>115</v>
      </c>
      <c r="AY170" s="20" t="s">
        <v>156</v>
      </c>
      <c r="BE170" s="111">
        <f t="shared" si="19"/>
        <v>0</v>
      </c>
      <c r="BF170" s="111">
        <f t="shared" si="20"/>
        <v>0</v>
      </c>
      <c r="BG170" s="111">
        <f t="shared" si="21"/>
        <v>0</v>
      </c>
      <c r="BH170" s="111">
        <f t="shared" si="22"/>
        <v>0</v>
      </c>
      <c r="BI170" s="111">
        <f t="shared" si="23"/>
        <v>0</v>
      </c>
      <c r="BJ170" s="20" t="s">
        <v>87</v>
      </c>
      <c r="BK170" s="111">
        <f t="shared" si="24"/>
        <v>0</v>
      </c>
      <c r="BL170" s="20" t="s">
        <v>161</v>
      </c>
      <c r="BM170" s="20" t="s">
        <v>747</v>
      </c>
    </row>
    <row r="171" spans="2:65" s="1" customFormat="1" ht="25.5" customHeight="1">
      <c r="B171" s="36"/>
      <c r="C171" s="168" t="s">
        <v>292</v>
      </c>
      <c r="D171" s="168" t="s">
        <v>157</v>
      </c>
      <c r="E171" s="169" t="s">
        <v>748</v>
      </c>
      <c r="F171" s="262" t="s">
        <v>749</v>
      </c>
      <c r="G171" s="262"/>
      <c r="H171" s="262"/>
      <c r="I171" s="262"/>
      <c r="J171" s="170" t="s">
        <v>160</v>
      </c>
      <c r="K171" s="171">
        <v>18</v>
      </c>
      <c r="L171" s="263">
        <v>0</v>
      </c>
      <c r="M171" s="264"/>
      <c r="N171" s="265">
        <f t="shared" si="15"/>
        <v>0</v>
      </c>
      <c r="O171" s="265"/>
      <c r="P171" s="265"/>
      <c r="Q171" s="265"/>
      <c r="R171" s="38"/>
      <c r="T171" s="172" t="s">
        <v>22</v>
      </c>
      <c r="U171" s="45" t="s">
        <v>44</v>
      </c>
      <c r="V171" s="37"/>
      <c r="W171" s="173">
        <f t="shared" si="16"/>
        <v>0</v>
      </c>
      <c r="X171" s="173">
        <v>0</v>
      </c>
      <c r="Y171" s="173">
        <f t="shared" si="17"/>
        <v>0</v>
      </c>
      <c r="Z171" s="173">
        <v>3.2000000000000003E-4</v>
      </c>
      <c r="AA171" s="174">
        <f t="shared" si="18"/>
        <v>5.7600000000000004E-3</v>
      </c>
      <c r="AR171" s="20" t="s">
        <v>161</v>
      </c>
      <c r="AT171" s="20" t="s">
        <v>157</v>
      </c>
      <c r="AU171" s="20" t="s">
        <v>115</v>
      </c>
      <c r="AY171" s="20" t="s">
        <v>156</v>
      </c>
      <c r="BE171" s="111">
        <f t="shared" si="19"/>
        <v>0</v>
      </c>
      <c r="BF171" s="111">
        <f t="shared" si="20"/>
        <v>0</v>
      </c>
      <c r="BG171" s="111">
        <f t="shared" si="21"/>
        <v>0</v>
      </c>
      <c r="BH171" s="111">
        <f t="shared" si="22"/>
        <v>0</v>
      </c>
      <c r="BI171" s="111">
        <f t="shared" si="23"/>
        <v>0</v>
      </c>
      <c r="BJ171" s="20" t="s">
        <v>87</v>
      </c>
      <c r="BK171" s="111">
        <f t="shared" si="24"/>
        <v>0</v>
      </c>
      <c r="BL171" s="20" t="s">
        <v>161</v>
      </c>
      <c r="BM171" s="20" t="s">
        <v>750</v>
      </c>
    </row>
    <row r="172" spans="2:65" s="1" customFormat="1" ht="25.5" customHeight="1">
      <c r="B172" s="36"/>
      <c r="C172" s="168" t="s">
        <v>297</v>
      </c>
      <c r="D172" s="168" t="s">
        <v>157</v>
      </c>
      <c r="E172" s="169" t="s">
        <v>751</v>
      </c>
      <c r="F172" s="262" t="s">
        <v>752</v>
      </c>
      <c r="G172" s="262"/>
      <c r="H172" s="262"/>
      <c r="I172" s="262"/>
      <c r="J172" s="170" t="s">
        <v>225</v>
      </c>
      <c r="K172" s="171">
        <v>1</v>
      </c>
      <c r="L172" s="263">
        <v>0</v>
      </c>
      <c r="M172" s="264"/>
      <c r="N172" s="265">
        <f t="shared" si="15"/>
        <v>0</v>
      </c>
      <c r="O172" s="265"/>
      <c r="P172" s="265"/>
      <c r="Q172" s="265"/>
      <c r="R172" s="38"/>
      <c r="T172" s="172" t="s">
        <v>22</v>
      </c>
      <c r="U172" s="45" t="s">
        <v>44</v>
      </c>
      <c r="V172" s="37"/>
      <c r="W172" s="173">
        <f t="shared" si="16"/>
        <v>0</v>
      </c>
      <c r="X172" s="173">
        <v>0</v>
      </c>
      <c r="Y172" s="173">
        <f t="shared" si="17"/>
        <v>0</v>
      </c>
      <c r="Z172" s="173">
        <v>0</v>
      </c>
      <c r="AA172" s="174">
        <f t="shared" si="18"/>
        <v>0</v>
      </c>
      <c r="AR172" s="20" t="s">
        <v>161</v>
      </c>
      <c r="AT172" s="20" t="s">
        <v>157</v>
      </c>
      <c r="AU172" s="20" t="s">
        <v>115</v>
      </c>
      <c r="AY172" s="20" t="s">
        <v>156</v>
      </c>
      <c r="BE172" s="111">
        <f t="shared" si="19"/>
        <v>0</v>
      </c>
      <c r="BF172" s="111">
        <f t="shared" si="20"/>
        <v>0</v>
      </c>
      <c r="BG172" s="111">
        <f t="shared" si="21"/>
        <v>0</v>
      </c>
      <c r="BH172" s="111">
        <f t="shared" si="22"/>
        <v>0</v>
      </c>
      <c r="BI172" s="111">
        <f t="shared" si="23"/>
        <v>0</v>
      </c>
      <c r="BJ172" s="20" t="s">
        <v>87</v>
      </c>
      <c r="BK172" s="111">
        <f t="shared" si="24"/>
        <v>0</v>
      </c>
      <c r="BL172" s="20" t="s">
        <v>161</v>
      </c>
      <c r="BM172" s="20" t="s">
        <v>753</v>
      </c>
    </row>
    <row r="173" spans="2:65" s="1" customFormat="1" ht="25.5" customHeight="1">
      <c r="B173" s="36"/>
      <c r="C173" s="168" t="s">
        <v>301</v>
      </c>
      <c r="D173" s="168" t="s">
        <v>157</v>
      </c>
      <c r="E173" s="169" t="s">
        <v>754</v>
      </c>
      <c r="F173" s="262" t="s">
        <v>755</v>
      </c>
      <c r="G173" s="262"/>
      <c r="H173" s="262"/>
      <c r="I173" s="262"/>
      <c r="J173" s="170" t="s">
        <v>225</v>
      </c>
      <c r="K173" s="171">
        <v>2</v>
      </c>
      <c r="L173" s="263">
        <v>0</v>
      </c>
      <c r="M173" s="264"/>
      <c r="N173" s="265">
        <f t="shared" si="15"/>
        <v>0</v>
      </c>
      <c r="O173" s="265"/>
      <c r="P173" s="265"/>
      <c r="Q173" s="265"/>
      <c r="R173" s="38"/>
      <c r="T173" s="172" t="s">
        <v>22</v>
      </c>
      <c r="U173" s="45" t="s">
        <v>44</v>
      </c>
      <c r="V173" s="37"/>
      <c r="W173" s="173">
        <f t="shared" si="16"/>
        <v>0</v>
      </c>
      <c r="X173" s="173">
        <v>0</v>
      </c>
      <c r="Y173" s="173">
        <f t="shared" si="17"/>
        <v>0</v>
      </c>
      <c r="Z173" s="173">
        <v>0</v>
      </c>
      <c r="AA173" s="174">
        <f t="shared" si="18"/>
        <v>0</v>
      </c>
      <c r="AR173" s="20" t="s">
        <v>161</v>
      </c>
      <c r="AT173" s="20" t="s">
        <v>157</v>
      </c>
      <c r="AU173" s="20" t="s">
        <v>115</v>
      </c>
      <c r="AY173" s="20" t="s">
        <v>156</v>
      </c>
      <c r="BE173" s="111">
        <f t="shared" si="19"/>
        <v>0</v>
      </c>
      <c r="BF173" s="111">
        <f t="shared" si="20"/>
        <v>0</v>
      </c>
      <c r="BG173" s="111">
        <f t="shared" si="21"/>
        <v>0</v>
      </c>
      <c r="BH173" s="111">
        <f t="shared" si="22"/>
        <v>0</v>
      </c>
      <c r="BI173" s="111">
        <f t="shared" si="23"/>
        <v>0</v>
      </c>
      <c r="BJ173" s="20" t="s">
        <v>87</v>
      </c>
      <c r="BK173" s="111">
        <f t="shared" si="24"/>
        <v>0</v>
      </c>
      <c r="BL173" s="20" t="s">
        <v>161</v>
      </c>
      <c r="BM173" s="20" t="s">
        <v>756</v>
      </c>
    </row>
    <row r="174" spans="2:65" s="1" customFormat="1" ht="25.5" customHeight="1">
      <c r="B174" s="36"/>
      <c r="C174" s="168" t="s">
        <v>305</v>
      </c>
      <c r="D174" s="168" t="s">
        <v>157</v>
      </c>
      <c r="E174" s="169" t="s">
        <v>757</v>
      </c>
      <c r="F174" s="262" t="s">
        <v>758</v>
      </c>
      <c r="G174" s="262"/>
      <c r="H174" s="262"/>
      <c r="I174" s="262"/>
      <c r="J174" s="170" t="s">
        <v>160</v>
      </c>
      <c r="K174" s="171">
        <v>14</v>
      </c>
      <c r="L174" s="263">
        <v>0</v>
      </c>
      <c r="M174" s="264"/>
      <c r="N174" s="265">
        <f t="shared" si="15"/>
        <v>0</v>
      </c>
      <c r="O174" s="265"/>
      <c r="P174" s="265"/>
      <c r="Q174" s="265"/>
      <c r="R174" s="38"/>
      <c r="T174" s="172" t="s">
        <v>22</v>
      </c>
      <c r="U174" s="45" t="s">
        <v>44</v>
      </c>
      <c r="V174" s="37"/>
      <c r="W174" s="173">
        <f t="shared" si="16"/>
        <v>0</v>
      </c>
      <c r="X174" s="173">
        <v>5.0000000000000001E-4</v>
      </c>
      <c r="Y174" s="173">
        <f t="shared" si="17"/>
        <v>7.0000000000000001E-3</v>
      </c>
      <c r="Z174" s="173">
        <v>0</v>
      </c>
      <c r="AA174" s="174">
        <f t="shared" si="18"/>
        <v>0</v>
      </c>
      <c r="AR174" s="20" t="s">
        <v>161</v>
      </c>
      <c r="AT174" s="20" t="s">
        <v>157</v>
      </c>
      <c r="AU174" s="20" t="s">
        <v>115</v>
      </c>
      <c r="AY174" s="20" t="s">
        <v>156</v>
      </c>
      <c r="BE174" s="111">
        <f t="shared" si="19"/>
        <v>0</v>
      </c>
      <c r="BF174" s="111">
        <f t="shared" si="20"/>
        <v>0</v>
      </c>
      <c r="BG174" s="111">
        <f t="shared" si="21"/>
        <v>0</v>
      </c>
      <c r="BH174" s="111">
        <f t="shared" si="22"/>
        <v>0</v>
      </c>
      <c r="BI174" s="111">
        <f t="shared" si="23"/>
        <v>0</v>
      </c>
      <c r="BJ174" s="20" t="s">
        <v>87</v>
      </c>
      <c r="BK174" s="111">
        <f t="shared" si="24"/>
        <v>0</v>
      </c>
      <c r="BL174" s="20" t="s">
        <v>161</v>
      </c>
      <c r="BM174" s="20" t="s">
        <v>759</v>
      </c>
    </row>
    <row r="175" spans="2:65" s="1" customFormat="1" ht="25.5" customHeight="1">
      <c r="B175" s="36"/>
      <c r="C175" s="175" t="s">
        <v>309</v>
      </c>
      <c r="D175" s="175" t="s">
        <v>167</v>
      </c>
      <c r="E175" s="176" t="s">
        <v>760</v>
      </c>
      <c r="F175" s="266" t="s">
        <v>761</v>
      </c>
      <c r="G175" s="266"/>
      <c r="H175" s="266"/>
      <c r="I175" s="266"/>
      <c r="J175" s="177" t="s">
        <v>160</v>
      </c>
      <c r="K175" s="178">
        <v>14</v>
      </c>
      <c r="L175" s="267">
        <v>0</v>
      </c>
      <c r="M175" s="268"/>
      <c r="N175" s="269">
        <f t="shared" si="15"/>
        <v>0</v>
      </c>
      <c r="O175" s="265"/>
      <c r="P175" s="265"/>
      <c r="Q175" s="265"/>
      <c r="R175" s="38"/>
      <c r="T175" s="172" t="s">
        <v>22</v>
      </c>
      <c r="U175" s="45" t="s">
        <v>44</v>
      </c>
      <c r="V175" s="37"/>
      <c r="W175" s="173">
        <f t="shared" si="16"/>
        <v>0</v>
      </c>
      <c r="X175" s="173">
        <v>4.6999999999999999E-4</v>
      </c>
      <c r="Y175" s="173">
        <f t="shared" si="17"/>
        <v>6.5799999999999999E-3</v>
      </c>
      <c r="Z175" s="173">
        <v>0</v>
      </c>
      <c r="AA175" s="174">
        <f t="shared" si="18"/>
        <v>0</v>
      </c>
      <c r="AR175" s="20" t="s">
        <v>170</v>
      </c>
      <c r="AT175" s="20" t="s">
        <v>167</v>
      </c>
      <c r="AU175" s="20" t="s">
        <v>115</v>
      </c>
      <c r="AY175" s="20" t="s">
        <v>156</v>
      </c>
      <c r="BE175" s="111">
        <f t="shared" si="19"/>
        <v>0</v>
      </c>
      <c r="BF175" s="111">
        <f t="shared" si="20"/>
        <v>0</v>
      </c>
      <c r="BG175" s="111">
        <f t="shared" si="21"/>
        <v>0</v>
      </c>
      <c r="BH175" s="111">
        <f t="shared" si="22"/>
        <v>0</v>
      </c>
      <c r="BI175" s="111">
        <f t="shared" si="23"/>
        <v>0</v>
      </c>
      <c r="BJ175" s="20" t="s">
        <v>87</v>
      </c>
      <c r="BK175" s="111">
        <f t="shared" si="24"/>
        <v>0</v>
      </c>
      <c r="BL175" s="20" t="s">
        <v>161</v>
      </c>
      <c r="BM175" s="20" t="s">
        <v>762</v>
      </c>
    </row>
    <row r="176" spans="2:65" s="1" customFormat="1" ht="25.5" customHeight="1">
      <c r="B176" s="36"/>
      <c r="C176" s="168" t="s">
        <v>313</v>
      </c>
      <c r="D176" s="168" t="s">
        <v>157</v>
      </c>
      <c r="E176" s="169" t="s">
        <v>763</v>
      </c>
      <c r="F176" s="262" t="s">
        <v>764</v>
      </c>
      <c r="G176" s="262"/>
      <c r="H176" s="262"/>
      <c r="I176" s="262"/>
      <c r="J176" s="170" t="s">
        <v>160</v>
      </c>
      <c r="K176" s="171">
        <v>7</v>
      </c>
      <c r="L176" s="263">
        <v>0</v>
      </c>
      <c r="M176" s="264"/>
      <c r="N176" s="265">
        <f t="shared" si="15"/>
        <v>0</v>
      </c>
      <c r="O176" s="265"/>
      <c r="P176" s="265"/>
      <c r="Q176" s="265"/>
      <c r="R176" s="38"/>
      <c r="T176" s="172" t="s">
        <v>22</v>
      </c>
      <c r="U176" s="45" t="s">
        <v>44</v>
      </c>
      <c r="V176" s="37"/>
      <c r="W176" s="173">
        <f t="shared" si="16"/>
        <v>0</v>
      </c>
      <c r="X176" s="173">
        <v>8.0000000000000004E-4</v>
      </c>
      <c r="Y176" s="173">
        <f t="shared" si="17"/>
        <v>5.5999999999999999E-3</v>
      </c>
      <c r="Z176" s="173">
        <v>0</v>
      </c>
      <c r="AA176" s="174">
        <f t="shared" si="18"/>
        <v>0</v>
      </c>
      <c r="AR176" s="20" t="s">
        <v>161</v>
      </c>
      <c r="AT176" s="20" t="s">
        <v>157</v>
      </c>
      <c r="AU176" s="20" t="s">
        <v>115</v>
      </c>
      <c r="AY176" s="20" t="s">
        <v>156</v>
      </c>
      <c r="BE176" s="111">
        <f t="shared" si="19"/>
        <v>0</v>
      </c>
      <c r="BF176" s="111">
        <f t="shared" si="20"/>
        <v>0</v>
      </c>
      <c r="BG176" s="111">
        <f t="shared" si="21"/>
        <v>0</v>
      </c>
      <c r="BH176" s="111">
        <f t="shared" si="22"/>
        <v>0</v>
      </c>
      <c r="BI176" s="111">
        <f t="shared" si="23"/>
        <v>0</v>
      </c>
      <c r="BJ176" s="20" t="s">
        <v>87</v>
      </c>
      <c r="BK176" s="111">
        <f t="shared" si="24"/>
        <v>0</v>
      </c>
      <c r="BL176" s="20" t="s">
        <v>161</v>
      </c>
      <c r="BM176" s="20" t="s">
        <v>765</v>
      </c>
    </row>
    <row r="177" spans="2:65" s="1" customFormat="1" ht="25.5" customHeight="1">
      <c r="B177" s="36"/>
      <c r="C177" s="175" t="s">
        <v>317</v>
      </c>
      <c r="D177" s="175" t="s">
        <v>167</v>
      </c>
      <c r="E177" s="176" t="s">
        <v>766</v>
      </c>
      <c r="F177" s="266" t="s">
        <v>767</v>
      </c>
      <c r="G177" s="266"/>
      <c r="H177" s="266"/>
      <c r="I177" s="266"/>
      <c r="J177" s="177" t="s">
        <v>160</v>
      </c>
      <c r="K177" s="178">
        <v>9</v>
      </c>
      <c r="L177" s="267">
        <v>0</v>
      </c>
      <c r="M177" s="268"/>
      <c r="N177" s="269">
        <f t="shared" si="15"/>
        <v>0</v>
      </c>
      <c r="O177" s="265"/>
      <c r="P177" s="265"/>
      <c r="Q177" s="265"/>
      <c r="R177" s="38"/>
      <c r="T177" s="172" t="s">
        <v>22</v>
      </c>
      <c r="U177" s="45" t="s">
        <v>44</v>
      </c>
      <c r="V177" s="37"/>
      <c r="W177" s="173">
        <f t="shared" si="16"/>
        <v>0</v>
      </c>
      <c r="X177" s="173">
        <v>1.0499999999999999E-3</v>
      </c>
      <c r="Y177" s="173">
        <f t="shared" si="17"/>
        <v>9.4500000000000001E-3</v>
      </c>
      <c r="Z177" s="173">
        <v>0</v>
      </c>
      <c r="AA177" s="174">
        <f t="shared" si="18"/>
        <v>0</v>
      </c>
      <c r="AR177" s="20" t="s">
        <v>170</v>
      </c>
      <c r="AT177" s="20" t="s">
        <v>167</v>
      </c>
      <c r="AU177" s="20" t="s">
        <v>115</v>
      </c>
      <c r="AY177" s="20" t="s">
        <v>156</v>
      </c>
      <c r="BE177" s="111">
        <f t="shared" si="19"/>
        <v>0</v>
      </c>
      <c r="BF177" s="111">
        <f t="shared" si="20"/>
        <v>0</v>
      </c>
      <c r="BG177" s="111">
        <f t="shared" si="21"/>
        <v>0</v>
      </c>
      <c r="BH177" s="111">
        <f t="shared" si="22"/>
        <v>0</v>
      </c>
      <c r="BI177" s="111">
        <f t="shared" si="23"/>
        <v>0</v>
      </c>
      <c r="BJ177" s="20" t="s">
        <v>87</v>
      </c>
      <c r="BK177" s="111">
        <f t="shared" si="24"/>
        <v>0</v>
      </c>
      <c r="BL177" s="20" t="s">
        <v>161</v>
      </c>
      <c r="BM177" s="20" t="s">
        <v>768</v>
      </c>
    </row>
    <row r="178" spans="2:65" s="1" customFormat="1" ht="25.5" customHeight="1">
      <c r="B178" s="36"/>
      <c r="C178" s="168" t="s">
        <v>322</v>
      </c>
      <c r="D178" s="168" t="s">
        <v>157</v>
      </c>
      <c r="E178" s="169" t="s">
        <v>769</v>
      </c>
      <c r="F178" s="262" t="s">
        <v>770</v>
      </c>
      <c r="G178" s="262"/>
      <c r="H178" s="262"/>
      <c r="I178" s="262"/>
      <c r="J178" s="170" t="s">
        <v>160</v>
      </c>
      <c r="K178" s="171">
        <v>18</v>
      </c>
      <c r="L178" s="263">
        <v>0</v>
      </c>
      <c r="M178" s="264"/>
      <c r="N178" s="265">
        <f t="shared" si="15"/>
        <v>0</v>
      </c>
      <c r="O178" s="265"/>
      <c r="P178" s="265"/>
      <c r="Q178" s="265"/>
      <c r="R178" s="38"/>
      <c r="T178" s="172" t="s">
        <v>22</v>
      </c>
      <c r="U178" s="45" t="s">
        <v>44</v>
      </c>
      <c r="V178" s="37"/>
      <c r="W178" s="173">
        <f t="shared" si="16"/>
        <v>0</v>
      </c>
      <c r="X178" s="173">
        <v>1E-3</v>
      </c>
      <c r="Y178" s="173">
        <f t="shared" si="17"/>
        <v>1.8000000000000002E-2</v>
      </c>
      <c r="Z178" s="173">
        <v>0</v>
      </c>
      <c r="AA178" s="174">
        <f t="shared" si="18"/>
        <v>0</v>
      </c>
      <c r="AR178" s="20" t="s">
        <v>161</v>
      </c>
      <c r="AT178" s="20" t="s">
        <v>157</v>
      </c>
      <c r="AU178" s="20" t="s">
        <v>115</v>
      </c>
      <c r="AY178" s="20" t="s">
        <v>156</v>
      </c>
      <c r="BE178" s="111">
        <f t="shared" si="19"/>
        <v>0</v>
      </c>
      <c r="BF178" s="111">
        <f t="shared" si="20"/>
        <v>0</v>
      </c>
      <c r="BG178" s="111">
        <f t="shared" si="21"/>
        <v>0</v>
      </c>
      <c r="BH178" s="111">
        <f t="shared" si="22"/>
        <v>0</v>
      </c>
      <c r="BI178" s="111">
        <f t="shared" si="23"/>
        <v>0</v>
      </c>
      <c r="BJ178" s="20" t="s">
        <v>87</v>
      </c>
      <c r="BK178" s="111">
        <f t="shared" si="24"/>
        <v>0</v>
      </c>
      <c r="BL178" s="20" t="s">
        <v>161</v>
      </c>
      <c r="BM178" s="20" t="s">
        <v>771</v>
      </c>
    </row>
    <row r="179" spans="2:65" s="1" customFormat="1" ht="25.5" customHeight="1">
      <c r="B179" s="36"/>
      <c r="C179" s="175" t="s">
        <v>327</v>
      </c>
      <c r="D179" s="175" t="s">
        <v>167</v>
      </c>
      <c r="E179" s="176" t="s">
        <v>772</v>
      </c>
      <c r="F179" s="266" t="s">
        <v>773</v>
      </c>
      <c r="G179" s="266"/>
      <c r="H179" s="266"/>
      <c r="I179" s="266"/>
      <c r="J179" s="177" t="s">
        <v>160</v>
      </c>
      <c r="K179" s="178">
        <v>18</v>
      </c>
      <c r="L179" s="267">
        <v>0</v>
      </c>
      <c r="M179" s="268"/>
      <c r="N179" s="269">
        <f t="shared" si="15"/>
        <v>0</v>
      </c>
      <c r="O179" s="265"/>
      <c r="P179" s="265"/>
      <c r="Q179" s="265"/>
      <c r="R179" s="38"/>
      <c r="T179" s="172" t="s">
        <v>22</v>
      </c>
      <c r="U179" s="45" t="s">
        <v>44</v>
      </c>
      <c r="V179" s="37"/>
      <c r="W179" s="173">
        <f t="shared" si="16"/>
        <v>0</v>
      </c>
      <c r="X179" s="173">
        <v>1.5900000000000001E-3</v>
      </c>
      <c r="Y179" s="173">
        <f t="shared" si="17"/>
        <v>2.862E-2</v>
      </c>
      <c r="Z179" s="173">
        <v>0</v>
      </c>
      <c r="AA179" s="174">
        <f t="shared" si="18"/>
        <v>0</v>
      </c>
      <c r="AR179" s="20" t="s">
        <v>170</v>
      </c>
      <c r="AT179" s="20" t="s">
        <v>167</v>
      </c>
      <c r="AU179" s="20" t="s">
        <v>115</v>
      </c>
      <c r="AY179" s="20" t="s">
        <v>156</v>
      </c>
      <c r="BE179" s="111">
        <f t="shared" si="19"/>
        <v>0</v>
      </c>
      <c r="BF179" s="111">
        <f t="shared" si="20"/>
        <v>0</v>
      </c>
      <c r="BG179" s="111">
        <f t="shared" si="21"/>
        <v>0</v>
      </c>
      <c r="BH179" s="111">
        <f t="shared" si="22"/>
        <v>0</v>
      </c>
      <c r="BI179" s="111">
        <f t="shared" si="23"/>
        <v>0</v>
      </c>
      <c r="BJ179" s="20" t="s">
        <v>87</v>
      </c>
      <c r="BK179" s="111">
        <f t="shared" si="24"/>
        <v>0</v>
      </c>
      <c r="BL179" s="20" t="s">
        <v>161</v>
      </c>
      <c r="BM179" s="20" t="s">
        <v>774</v>
      </c>
    </row>
    <row r="180" spans="2:65" s="1" customFormat="1" ht="38.25" customHeight="1">
      <c r="B180" s="36"/>
      <c r="C180" s="168" t="s">
        <v>332</v>
      </c>
      <c r="D180" s="168" t="s">
        <v>157</v>
      </c>
      <c r="E180" s="169" t="s">
        <v>775</v>
      </c>
      <c r="F180" s="262" t="s">
        <v>776</v>
      </c>
      <c r="G180" s="262"/>
      <c r="H180" s="262"/>
      <c r="I180" s="262"/>
      <c r="J180" s="170" t="s">
        <v>160</v>
      </c>
      <c r="K180" s="171">
        <v>14</v>
      </c>
      <c r="L180" s="263">
        <v>0</v>
      </c>
      <c r="M180" s="264"/>
      <c r="N180" s="265">
        <f t="shared" si="15"/>
        <v>0</v>
      </c>
      <c r="O180" s="265"/>
      <c r="P180" s="265"/>
      <c r="Q180" s="265"/>
      <c r="R180" s="38"/>
      <c r="T180" s="172" t="s">
        <v>22</v>
      </c>
      <c r="U180" s="45" t="s">
        <v>44</v>
      </c>
      <c r="V180" s="37"/>
      <c r="W180" s="173">
        <f t="shared" si="16"/>
        <v>0</v>
      </c>
      <c r="X180" s="173">
        <v>2.4000000000000001E-4</v>
      </c>
      <c r="Y180" s="173">
        <f t="shared" si="17"/>
        <v>3.3600000000000001E-3</v>
      </c>
      <c r="Z180" s="173">
        <v>0</v>
      </c>
      <c r="AA180" s="174">
        <f t="shared" si="18"/>
        <v>0</v>
      </c>
      <c r="AR180" s="20" t="s">
        <v>161</v>
      </c>
      <c r="AT180" s="20" t="s">
        <v>157</v>
      </c>
      <c r="AU180" s="20" t="s">
        <v>115</v>
      </c>
      <c r="AY180" s="20" t="s">
        <v>156</v>
      </c>
      <c r="BE180" s="111">
        <f t="shared" si="19"/>
        <v>0</v>
      </c>
      <c r="BF180" s="111">
        <f t="shared" si="20"/>
        <v>0</v>
      </c>
      <c r="BG180" s="111">
        <f t="shared" si="21"/>
        <v>0</v>
      </c>
      <c r="BH180" s="111">
        <f t="shared" si="22"/>
        <v>0</v>
      </c>
      <c r="BI180" s="111">
        <f t="shared" si="23"/>
        <v>0</v>
      </c>
      <c r="BJ180" s="20" t="s">
        <v>87</v>
      </c>
      <c r="BK180" s="111">
        <f t="shared" si="24"/>
        <v>0</v>
      </c>
      <c r="BL180" s="20" t="s">
        <v>161</v>
      </c>
      <c r="BM180" s="20" t="s">
        <v>777</v>
      </c>
    </row>
    <row r="181" spans="2:65" s="1" customFormat="1" ht="38.25" customHeight="1">
      <c r="B181" s="36"/>
      <c r="C181" s="168" t="s">
        <v>336</v>
      </c>
      <c r="D181" s="168" t="s">
        <v>157</v>
      </c>
      <c r="E181" s="169" t="s">
        <v>778</v>
      </c>
      <c r="F181" s="262" t="s">
        <v>779</v>
      </c>
      <c r="G181" s="262"/>
      <c r="H181" s="262"/>
      <c r="I181" s="262"/>
      <c r="J181" s="170" t="s">
        <v>160</v>
      </c>
      <c r="K181" s="171">
        <v>27</v>
      </c>
      <c r="L181" s="263">
        <v>0</v>
      </c>
      <c r="M181" s="264"/>
      <c r="N181" s="265">
        <f t="shared" si="15"/>
        <v>0</v>
      </c>
      <c r="O181" s="265"/>
      <c r="P181" s="265"/>
      <c r="Q181" s="265"/>
      <c r="R181" s="38"/>
      <c r="T181" s="172" t="s">
        <v>22</v>
      </c>
      <c r="U181" s="45" t="s">
        <v>44</v>
      </c>
      <c r="V181" s="37"/>
      <c r="W181" s="173">
        <f t="shared" si="16"/>
        <v>0</v>
      </c>
      <c r="X181" s="173">
        <v>2.7E-4</v>
      </c>
      <c r="Y181" s="173">
        <f t="shared" si="17"/>
        <v>7.2900000000000005E-3</v>
      </c>
      <c r="Z181" s="173">
        <v>0</v>
      </c>
      <c r="AA181" s="174">
        <f t="shared" si="18"/>
        <v>0</v>
      </c>
      <c r="AR181" s="20" t="s">
        <v>161</v>
      </c>
      <c r="AT181" s="20" t="s">
        <v>157</v>
      </c>
      <c r="AU181" s="20" t="s">
        <v>115</v>
      </c>
      <c r="AY181" s="20" t="s">
        <v>156</v>
      </c>
      <c r="BE181" s="111">
        <f t="shared" si="19"/>
        <v>0</v>
      </c>
      <c r="BF181" s="111">
        <f t="shared" si="20"/>
        <v>0</v>
      </c>
      <c r="BG181" s="111">
        <f t="shared" si="21"/>
        <v>0</v>
      </c>
      <c r="BH181" s="111">
        <f t="shared" si="22"/>
        <v>0</v>
      </c>
      <c r="BI181" s="111">
        <f t="shared" si="23"/>
        <v>0</v>
      </c>
      <c r="BJ181" s="20" t="s">
        <v>87</v>
      </c>
      <c r="BK181" s="111">
        <f t="shared" si="24"/>
        <v>0</v>
      </c>
      <c r="BL181" s="20" t="s">
        <v>161</v>
      </c>
      <c r="BM181" s="20" t="s">
        <v>780</v>
      </c>
    </row>
    <row r="182" spans="2:65" s="1" customFormat="1" ht="16.5" customHeight="1">
      <c r="B182" s="36"/>
      <c r="C182" s="168" t="s">
        <v>340</v>
      </c>
      <c r="D182" s="168" t="s">
        <v>157</v>
      </c>
      <c r="E182" s="169" t="s">
        <v>781</v>
      </c>
      <c r="F182" s="262" t="s">
        <v>782</v>
      </c>
      <c r="G182" s="262"/>
      <c r="H182" s="262"/>
      <c r="I182" s="262"/>
      <c r="J182" s="170" t="s">
        <v>160</v>
      </c>
      <c r="K182" s="171">
        <v>1</v>
      </c>
      <c r="L182" s="263">
        <v>0</v>
      </c>
      <c r="M182" s="264"/>
      <c r="N182" s="265">
        <f t="shared" si="15"/>
        <v>0</v>
      </c>
      <c r="O182" s="265"/>
      <c r="P182" s="265"/>
      <c r="Q182" s="265"/>
      <c r="R182" s="38"/>
      <c r="T182" s="172" t="s">
        <v>22</v>
      </c>
      <c r="U182" s="45" t="s">
        <v>44</v>
      </c>
      <c r="V182" s="37"/>
      <c r="W182" s="173">
        <f t="shared" si="16"/>
        <v>0</v>
      </c>
      <c r="X182" s="173">
        <v>2.5999999999999998E-4</v>
      </c>
      <c r="Y182" s="173">
        <f t="shared" si="17"/>
        <v>2.5999999999999998E-4</v>
      </c>
      <c r="Z182" s="173">
        <v>0</v>
      </c>
      <c r="AA182" s="174">
        <f t="shared" si="18"/>
        <v>0</v>
      </c>
      <c r="AR182" s="20" t="s">
        <v>161</v>
      </c>
      <c r="AT182" s="20" t="s">
        <v>157</v>
      </c>
      <c r="AU182" s="20" t="s">
        <v>115</v>
      </c>
      <c r="AY182" s="20" t="s">
        <v>156</v>
      </c>
      <c r="BE182" s="111">
        <f t="shared" si="19"/>
        <v>0</v>
      </c>
      <c r="BF182" s="111">
        <f t="shared" si="20"/>
        <v>0</v>
      </c>
      <c r="BG182" s="111">
        <f t="shared" si="21"/>
        <v>0</v>
      </c>
      <c r="BH182" s="111">
        <f t="shared" si="22"/>
        <v>0</v>
      </c>
      <c r="BI182" s="111">
        <f t="shared" si="23"/>
        <v>0</v>
      </c>
      <c r="BJ182" s="20" t="s">
        <v>87</v>
      </c>
      <c r="BK182" s="111">
        <f t="shared" si="24"/>
        <v>0</v>
      </c>
      <c r="BL182" s="20" t="s">
        <v>161</v>
      </c>
      <c r="BM182" s="20" t="s">
        <v>783</v>
      </c>
    </row>
    <row r="183" spans="2:65" s="1" customFormat="1" ht="16.5" customHeight="1">
      <c r="B183" s="36"/>
      <c r="C183" s="168" t="s">
        <v>344</v>
      </c>
      <c r="D183" s="168" t="s">
        <v>157</v>
      </c>
      <c r="E183" s="169" t="s">
        <v>784</v>
      </c>
      <c r="F183" s="262" t="s">
        <v>785</v>
      </c>
      <c r="G183" s="262"/>
      <c r="H183" s="262"/>
      <c r="I183" s="262"/>
      <c r="J183" s="170" t="s">
        <v>160</v>
      </c>
      <c r="K183" s="171">
        <v>9</v>
      </c>
      <c r="L183" s="263">
        <v>0</v>
      </c>
      <c r="M183" s="264"/>
      <c r="N183" s="265">
        <f t="shared" si="15"/>
        <v>0</v>
      </c>
      <c r="O183" s="265"/>
      <c r="P183" s="265"/>
      <c r="Q183" s="265"/>
      <c r="R183" s="38"/>
      <c r="T183" s="172" t="s">
        <v>22</v>
      </c>
      <c r="U183" s="45" t="s">
        <v>44</v>
      </c>
      <c r="V183" s="37"/>
      <c r="W183" s="173">
        <f t="shared" si="16"/>
        <v>0</v>
      </c>
      <c r="X183" s="173">
        <v>4.2999999999999999E-4</v>
      </c>
      <c r="Y183" s="173">
        <f t="shared" si="17"/>
        <v>3.8699999999999997E-3</v>
      </c>
      <c r="Z183" s="173">
        <v>0</v>
      </c>
      <c r="AA183" s="174">
        <f t="shared" si="18"/>
        <v>0</v>
      </c>
      <c r="AR183" s="20" t="s">
        <v>161</v>
      </c>
      <c r="AT183" s="20" t="s">
        <v>157</v>
      </c>
      <c r="AU183" s="20" t="s">
        <v>115</v>
      </c>
      <c r="AY183" s="20" t="s">
        <v>156</v>
      </c>
      <c r="BE183" s="111">
        <f t="shared" si="19"/>
        <v>0</v>
      </c>
      <c r="BF183" s="111">
        <f t="shared" si="20"/>
        <v>0</v>
      </c>
      <c r="BG183" s="111">
        <f t="shared" si="21"/>
        <v>0</v>
      </c>
      <c r="BH183" s="111">
        <f t="shared" si="22"/>
        <v>0</v>
      </c>
      <c r="BI183" s="111">
        <f t="shared" si="23"/>
        <v>0</v>
      </c>
      <c r="BJ183" s="20" t="s">
        <v>87</v>
      </c>
      <c r="BK183" s="111">
        <f t="shared" si="24"/>
        <v>0</v>
      </c>
      <c r="BL183" s="20" t="s">
        <v>161</v>
      </c>
      <c r="BM183" s="20" t="s">
        <v>786</v>
      </c>
    </row>
    <row r="184" spans="2:65" s="1" customFormat="1" ht="16.5" customHeight="1">
      <c r="B184" s="36"/>
      <c r="C184" s="168" t="s">
        <v>349</v>
      </c>
      <c r="D184" s="168" t="s">
        <v>157</v>
      </c>
      <c r="E184" s="169" t="s">
        <v>787</v>
      </c>
      <c r="F184" s="262" t="s">
        <v>788</v>
      </c>
      <c r="G184" s="262"/>
      <c r="H184" s="262"/>
      <c r="I184" s="262"/>
      <c r="J184" s="170" t="s">
        <v>160</v>
      </c>
      <c r="K184" s="171">
        <v>18</v>
      </c>
      <c r="L184" s="263">
        <v>0</v>
      </c>
      <c r="M184" s="264"/>
      <c r="N184" s="265">
        <f t="shared" si="15"/>
        <v>0</v>
      </c>
      <c r="O184" s="265"/>
      <c r="P184" s="265"/>
      <c r="Q184" s="265"/>
      <c r="R184" s="38"/>
      <c r="T184" s="172" t="s">
        <v>22</v>
      </c>
      <c r="U184" s="45" t="s">
        <v>44</v>
      </c>
      <c r="V184" s="37"/>
      <c r="W184" s="173">
        <f t="shared" si="16"/>
        <v>0</v>
      </c>
      <c r="X184" s="173">
        <v>4.6999999999999999E-4</v>
      </c>
      <c r="Y184" s="173">
        <f t="shared" si="17"/>
        <v>8.4600000000000005E-3</v>
      </c>
      <c r="Z184" s="173">
        <v>0</v>
      </c>
      <c r="AA184" s="174">
        <f t="shared" si="18"/>
        <v>0</v>
      </c>
      <c r="AR184" s="20" t="s">
        <v>161</v>
      </c>
      <c r="AT184" s="20" t="s">
        <v>157</v>
      </c>
      <c r="AU184" s="20" t="s">
        <v>115</v>
      </c>
      <c r="AY184" s="20" t="s">
        <v>156</v>
      </c>
      <c r="BE184" s="111">
        <f t="shared" si="19"/>
        <v>0</v>
      </c>
      <c r="BF184" s="111">
        <f t="shared" si="20"/>
        <v>0</v>
      </c>
      <c r="BG184" s="111">
        <f t="shared" si="21"/>
        <v>0</v>
      </c>
      <c r="BH184" s="111">
        <f t="shared" si="22"/>
        <v>0</v>
      </c>
      <c r="BI184" s="111">
        <f t="shared" si="23"/>
        <v>0</v>
      </c>
      <c r="BJ184" s="20" t="s">
        <v>87</v>
      </c>
      <c r="BK184" s="111">
        <f t="shared" si="24"/>
        <v>0</v>
      </c>
      <c r="BL184" s="20" t="s">
        <v>161</v>
      </c>
      <c r="BM184" s="20" t="s">
        <v>789</v>
      </c>
    </row>
    <row r="185" spans="2:65" s="1" customFormat="1" ht="25.5" customHeight="1">
      <c r="B185" s="36"/>
      <c r="C185" s="168" t="s">
        <v>354</v>
      </c>
      <c r="D185" s="168" t="s">
        <v>157</v>
      </c>
      <c r="E185" s="169" t="s">
        <v>790</v>
      </c>
      <c r="F185" s="262" t="s">
        <v>791</v>
      </c>
      <c r="G185" s="262"/>
      <c r="H185" s="262"/>
      <c r="I185" s="262"/>
      <c r="J185" s="170" t="s">
        <v>225</v>
      </c>
      <c r="K185" s="171">
        <v>1</v>
      </c>
      <c r="L185" s="263">
        <v>0</v>
      </c>
      <c r="M185" s="264"/>
      <c r="N185" s="265">
        <f t="shared" si="15"/>
        <v>0</v>
      </c>
      <c r="O185" s="265"/>
      <c r="P185" s="265"/>
      <c r="Q185" s="265"/>
      <c r="R185" s="38"/>
      <c r="T185" s="172" t="s">
        <v>22</v>
      </c>
      <c r="U185" s="45" t="s">
        <v>44</v>
      </c>
      <c r="V185" s="37"/>
      <c r="W185" s="173">
        <f t="shared" si="16"/>
        <v>0</v>
      </c>
      <c r="X185" s="173">
        <v>0</v>
      </c>
      <c r="Y185" s="173">
        <f t="shared" si="17"/>
        <v>0</v>
      </c>
      <c r="Z185" s="173">
        <v>0</v>
      </c>
      <c r="AA185" s="174">
        <f t="shared" si="18"/>
        <v>0</v>
      </c>
      <c r="AR185" s="20" t="s">
        <v>161</v>
      </c>
      <c r="AT185" s="20" t="s">
        <v>157</v>
      </c>
      <c r="AU185" s="20" t="s">
        <v>115</v>
      </c>
      <c r="AY185" s="20" t="s">
        <v>156</v>
      </c>
      <c r="BE185" s="111">
        <f t="shared" si="19"/>
        <v>0</v>
      </c>
      <c r="BF185" s="111">
        <f t="shared" si="20"/>
        <v>0</v>
      </c>
      <c r="BG185" s="111">
        <f t="shared" si="21"/>
        <v>0</v>
      </c>
      <c r="BH185" s="111">
        <f t="shared" si="22"/>
        <v>0</v>
      </c>
      <c r="BI185" s="111">
        <f t="shared" si="23"/>
        <v>0</v>
      </c>
      <c r="BJ185" s="20" t="s">
        <v>87</v>
      </c>
      <c r="BK185" s="111">
        <f t="shared" si="24"/>
        <v>0</v>
      </c>
      <c r="BL185" s="20" t="s">
        <v>161</v>
      </c>
      <c r="BM185" s="20" t="s">
        <v>792</v>
      </c>
    </row>
    <row r="186" spans="2:65" s="1" customFormat="1" ht="25.5" customHeight="1">
      <c r="B186" s="36"/>
      <c r="C186" s="168" t="s">
        <v>358</v>
      </c>
      <c r="D186" s="168" t="s">
        <v>157</v>
      </c>
      <c r="E186" s="169" t="s">
        <v>793</v>
      </c>
      <c r="F186" s="262" t="s">
        <v>794</v>
      </c>
      <c r="G186" s="262"/>
      <c r="H186" s="262"/>
      <c r="I186" s="262"/>
      <c r="J186" s="170" t="s">
        <v>225</v>
      </c>
      <c r="K186" s="171">
        <v>1</v>
      </c>
      <c r="L186" s="263">
        <v>0</v>
      </c>
      <c r="M186" s="264"/>
      <c r="N186" s="265">
        <f t="shared" si="15"/>
        <v>0</v>
      </c>
      <c r="O186" s="265"/>
      <c r="P186" s="265"/>
      <c r="Q186" s="265"/>
      <c r="R186" s="38"/>
      <c r="T186" s="172" t="s">
        <v>22</v>
      </c>
      <c r="U186" s="45" t="s">
        <v>44</v>
      </c>
      <c r="V186" s="37"/>
      <c r="W186" s="173">
        <f t="shared" si="16"/>
        <v>0</v>
      </c>
      <c r="X186" s="173">
        <v>2.2000000000000001E-4</v>
      </c>
      <c r="Y186" s="173">
        <f t="shared" si="17"/>
        <v>2.2000000000000001E-4</v>
      </c>
      <c r="Z186" s="173">
        <v>0</v>
      </c>
      <c r="AA186" s="174">
        <f t="shared" si="18"/>
        <v>0</v>
      </c>
      <c r="AR186" s="20" t="s">
        <v>161</v>
      </c>
      <c r="AT186" s="20" t="s">
        <v>157</v>
      </c>
      <c r="AU186" s="20" t="s">
        <v>115</v>
      </c>
      <c r="AY186" s="20" t="s">
        <v>156</v>
      </c>
      <c r="BE186" s="111">
        <f t="shared" si="19"/>
        <v>0</v>
      </c>
      <c r="BF186" s="111">
        <f t="shared" si="20"/>
        <v>0</v>
      </c>
      <c r="BG186" s="111">
        <f t="shared" si="21"/>
        <v>0</v>
      </c>
      <c r="BH186" s="111">
        <f t="shared" si="22"/>
        <v>0</v>
      </c>
      <c r="BI186" s="111">
        <f t="shared" si="23"/>
        <v>0</v>
      </c>
      <c r="BJ186" s="20" t="s">
        <v>87</v>
      </c>
      <c r="BK186" s="111">
        <f t="shared" si="24"/>
        <v>0</v>
      </c>
      <c r="BL186" s="20" t="s">
        <v>161</v>
      </c>
      <c r="BM186" s="20" t="s">
        <v>795</v>
      </c>
    </row>
    <row r="187" spans="2:65" s="1" customFormat="1" ht="25.5" customHeight="1">
      <c r="B187" s="36"/>
      <c r="C187" s="168" t="s">
        <v>362</v>
      </c>
      <c r="D187" s="168" t="s">
        <v>157</v>
      </c>
      <c r="E187" s="169" t="s">
        <v>796</v>
      </c>
      <c r="F187" s="262" t="s">
        <v>797</v>
      </c>
      <c r="G187" s="262"/>
      <c r="H187" s="262"/>
      <c r="I187" s="262"/>
      <c r="J187" s="170" t="s">
        <v>225</v>
      </c>
      <c r="K187" s="171">
        <v>1</v>
      </c>
      <c r="L187" s="263">
        <v>0</v>
      </c>
      <c r="M187" s="264"/>
      <c r="N187" s="265">
        <f t="shared" si="15"/>
        <v>0</v>
      </c>
      <c r="O187" s="265"/>
      <c r="P187" s="265"/>
      <c r="Q187" s="265"/>
      <c r="R187" s="38"/>
      <c r="T187" s="172" t="s">
        <v>22</v>
      </c>
      <c r="U187" s="45" t="s">
        <v>44</v>
      </c>
      <c r="V187" s="37"/>
      <c r="W187" s="173">
        <f t="shared" si="16"/>
        <v>0</v>
      </c>
      <c r="X187" s="173">
        <v>5.0000000000000001E-4</v>
      </c>
      <c r="Y187" s="173">
        <f t="shared" si="17"/>
        <v>5.0000000000000001E-4</v>
      </c>
      <c r="Z187" s="173">
        <v>0</v>
      </c>
      <c r="AA187" s="174">
        <f t="shared" si="18"/>
        <v>0</v>
      </c>
      <c r="AR187" s="20" t="s">
        <v>161</v>
      </c>
      <c r="AT187" s="20" t="s">
        <v>157</v>
      </c>
      <c r="AU187" s="20" t="s">
        <v>115</v>
      </c>
      <c r="AY187" s="20" t="s">
        <v>156</v>
      </c>
      <c r="BE187" s="111">
        <f t="shared" si="19"/>
        <v>0</v>
      </c>
      <c r="BF187" s="111">
        <f t="shared" si="20"/>
        <v>0</v>
      </c>
      <c r="BG187" s="111">
        <f t="shared" si="21"/>
        <v>0</v>
      </c>
      <c r="BH187" s="111">
        <f t="shared" si="22"/>
        <v>0</v>
      </c>
      <c r="BI187" s="111">
        <f t="shared" si="23"/>
        <v>0</v>
      </c>
      <c r="BJ187" s="20" t="s">
        <v>87</v>
      </c>
      <c r="BK187" s="111">
        <f t="shared" si="24"/>
        <v>0</v>
      </c>
      <c r="BL187" s="20" t="s">
        <v>161</v>
      </c>
      <c r="BM187" s="20" t="s">
        <v>798</v>
      </c>
    </row>
    <row r="188" spans="2:65" s="1" customFormat="1" ht="38.25" customHeight="1">
      <c r="B188" s="36"/>
      <c r="C188" s="168" t="s">
        <v>366</v>
      </c>
      <c r="D188" s="168" t="s">
        <v>157</v>
      </c>
      <c r="E188" s="169" t="s">
        <v>799</v>
      </c>
      <c r="F188" s="262" t="s">
        <v>800</v>
      </c>
      <c r="G188" s="262"/>
      <c r="H188" s="262"/>
      <c r="I188" s="262"/>
      <c r="J188" s="170" t="s">
        <v>225</v>
      </c>
      <c r="K188" s="171">
        <v>1</v>
      </c>
      <c r="L188" s="263">
        <v>0</v>
      </c>
      <c r="M188" s="264"/>
      <c r="N188" s="265">
        <f t="shared" si="15"/>
        <v>0</v>
      </c>
      <c r="O188" s="265"/>
      <c r="P188" s="265"/>
      <c r="Q188" s="265"/>
      <c r="R188" s="38"/>
      <c r="T188" s="172" t="s">
        <v>22</v>
      </c>
      <c r="U188" s="45" t="s">
        <v>44</v>
      </c>
      <c r="V188" s="37"/>
      <c r="W188" s="173">
        <f t="shared" si="16"/>
        <v>0</v>
      </c>
      <c r="X188" s="173">
        <v>3.0000000000000001E-5</v>
      </c>
      <c r="Y188" s="173">
        <f t="shared" si="17"/>
        <v>3.0000000000000001E-5</v>
      </c>
      <c r="Z188" s="173">
        <v>0</v>
      </c>
      <c r="AA188" s="174">
        <f t="shared" si="18"/>
        <v>0</v>
      </c>
      <c r="AR188" s="20" t="s">
        <v>161</v>
      </c>
      <c r="AT188" s="20" t="s">
        <v>157</v>
      </c>
      <c r="AU188" s="20" t="s">
        <v>115</v>
      </c>
      <c r="AY188" s="20" t="s">
        <v>156</v>
      </c>
      <c r="BE188" s="111">
        <f t="shared" si="19"/>
        <v>0</v>
      </c>
      <c r="BF188" s="111">
        <f t="shared" si="20"/>
        <v>0</v>
      </c>
      <c r="BG188" s="111">
        <f t="shared" si="21"/>
        <v>0</v>
      </c>
      <c r="BH188" s="111">
        <f t="shared" si="22"/>
        <v>0</v>
      </c>
      <c r="BI188" s="111">
        <f t="shared" si="23"/>
        <v>0</v>
      </c>
      <c r="BJ188" s="20" t="s">
        <v>87</v>
      </c>
      <c r="BK188" s="111">
        <f t="shared" si="24"/>
        <v>0</v>
      </c>
      <c r="BL188" s="20" t="s">
        <v>161</v>
      </c>
      <c r="BM188" s="20" t="s">
        <v>801</v>
      </c>
    </row>
    <row r="189" spans="2:65" s="1" customFormat="1" ht="25.5" customHeight="1">
      <c r="B189" s="36"/>
      <c r="C189" s="168" t="s">
        <v>370</v>
      </c>
      <c r="D189" s="168" t="s">
        <v>157</v>
      </c>
      <c r="E189" s="169" t="s">
        <v>802</v>
      </c>
      <c r="F189" s="262" t="s">
        <v>803</v>
      </c>
      <c r="G189" s="262"/>
      <c r="H189" s="262"/>
      <c r="I189" s="262"/>
      <c r="J189" s="170" t="s">
        <v>225</v>
      </c>
      <c r="K189" s="171">
        <v>1</v>
      </c>
      <c r="L189" s="263">
        <v>0</v>
      </c>
      <c r="M189" s="264"/>
      <c r="N189" s="265">
        <f t="shared" si="15"/>
        <v>0</v>
      </c>
      <c r="O189" s="265"/>
      <c r="P189" s="265"/>
      <c r="Q189" s="265"/>
      <c r="R189" s="38"/>
      <c r="T189" s="172" t="s">
        <v>22</v>
      </c>
      <c r="U189" s="45" t="s">
        <v>44</v>
      </c>
      <c r="V189" s="37"/>
      <c r="W189" s="173">
        <f t="shared" si="16"/>
        <v>0</v>
      </c>
      <c r="X189" s="173">
        <v>2.1000000000000001E-4</v>
      </c>
      <c r="Y189" s="173">
        <f t="shared" si="17"/>
        <v>2.1000000000000001E-4</v>
      </c>
      <c r="Z189" s="173">
        <v>0</v>
      </c>
      <c r="AA189" s="174">
        <f t="shared" si="18"/>
        <v>0</v>
      </c>
      <c r="AR189" s="20" t="s">
        <v>161</v>
      </c>
      <c r="AT189" s="20" t="s">
        <v>157</v>
      </c>
      <c r="AU189" s="20" t="s">
        <v>115</v>
      </c>
      <c r="AY189" s="20" t="s">
        <v>156</v>
      </c>
      <c r="BE189" s="111">
        <f t="shared" si="19"/>
        <v>0</v>
      </c>
      <c r="BF189" s="111">
        <f t="shared" si="20"/>
        <v>0</v>
      </c>
      <c r="BG189" s="111">
        <f t="shared" si="21"/>
        <v>0</v>
      </c>
      <c r="BH189" s="111">
        <f t="shared" si="22"/>
        <v>0</v>
      </c>
      <c r="BI189" s="111">
        <f t="shared" si="23"/>
        <v>0</v>
      </c>
      <c r="BJ189" s="20" t="s">
        <v>87</v>
      </c>
      <c r="BK189" s="111">
        <f t="shared" si="24"/>
        <v>0</v>
      </c>
      <c r="BL189" s="20" t="s">
        <v>161</v>
      </c>
      <c r="BM189" s="20" t="s">
        <v>804</v>
      </c>
    </row>
    <row r="190" spans="2:65" s="1" customFormat="1" ht="25.5" customHeight="1">
      <c r="B190" s="36"/>
      <c r="C190" s="168" t="s">
        <v>374</v>
      </c>
      <c r="D190" s="168" t="s">
        <v>157</v>
      </c>
      <c r="E190" s="169" t="s">
        <v>805</v>
      </c>
      <c r="F190" s="262" t="s">
        <v>568</v>
      </c>
      <c r="G190" s="262"/>
      <c r="H190" s="262"/>
      <c r="I190" s="262"/>
      <c r="J190" s="170" t="s">
        <v>225</v>
      </c>
      <c r="K190" s="171">
        <v>2</v>
      </c>
      <c r="L190" s="263">
        <v>0</v>
      </c>
      <c r="M190" s="264"/>
      <c r="N190" s="265">
        <f t="shared" si="15"/>
        <v>0</v>
      </c>
      <c r="O190" s="265"/>
      <c r="P190" s="265"/>
      <c r="Q190" s="265"/>
      <c r="R190" s="38"/>
      <c r="T190" s="172" t="s">
        <v>22</v>
      </c>
      <c r="U190" s="45" t="s">
        <v>44</v>
      </c>
      <c r="V190" s="37"/>
      <c r="W190" s="173">
        <f t="shared" si="16"/>
        <v>0</v>
      </c>
      <c r="X190" s="173">
        <v>5.0000000000000001E-4</v>
      </c>
      <c r="Y190" s="173">
        <f t="shared" si="17"/>
        <v>1E-3</v>
      </c>
      <c r="Z190" s="173">
        <v>0</v>
      </c>
      <c r="AA190" s="174">
        <f t="shared" si="18"/>
        <v>0</v>
      </c>
      <c r="AR190" s="20" t="s">
        <v>161</v>
      </c>
      <c r="AT190" s="20" t="s">
        <v>157</v>
      </c>
      <c r="AU190" s="20" t="s">
        <v>115</v>
      </c>
      <c r="AY190" s="20" t="s">
        <v>156</v>
      </c>
      <c r="BE190" s="111">
        <f t="shared" si="19"/>
        <v>0</v>
      </c>
      <c r="BF190" s="111">
        <f t="shared" si="20"/>
        <v>0</v>
      </c>
      <c r="BG190" s="111">
        <f t="shared" si="21"/>
        <v>0</v>
      </c>
      <c r="BH190" s="111">
        <f t="shared" si="22"/>
        <v>0</v>
      </c>
      <c r="BI190" s="111">
        <f t="shared" si="23"/>
        <v>0</v>
      </c>
      <c r="BJ190" s="20" t="s">
        <v>87</v>
      </c>
      <c r="BK190" s="111">
        <f t="shared" si="24"/>
        <v>0</v>
      </c>
      <c r="BL190" s="20" t="s">
        <v>161</v>
      </c>
      <c r="BM190" s="20" t="s">
        <v>806</v>
      </c>
    </row>
    <row r="191" spans="2:65" s="1" customFormat="1" ht="25.5" customHeight="1">
      <c r="B191" s="36"/>
      <c r="C191" s="168" t="s">
        <v>378</v>
      </c>
      <c r="D191" s="168" t="s">
        <v>157</v>
      </c>
      <c r="E191" s="169" t="s">
        <v>807</v>
      </c>
      <c r="F191" s="262" t="s">
        <v>808</v>
      </c>
      <c r="G191" s="262"/>
      <c r="H191" s="262"/>
      <c r="I191" s="262"/>
      <c r="J191" s="170" t="s">
        <v>225</v>
      </c>
      <c r="K191" s="171">
        <v>2</v>
      </c>
      <c r="L191" s="263">
        <v>0</v>
      </c>
      <c r="M191" s="264"/>
      <c r="N191" s="265">
        <f t="shared" si="15"/>
        <v>0</v>
      </c>
      <c r="O191" s="265"/>
      <c r="P191" s="265"/>
      <c r="Q191" s="265"/>
      <c r="R191" s="38"/>
      <c r="T191" s="172" t="s">
        <v>22</v>
      </c>
      <c r="U191" s="45" t="s">
        <v>44</v>
      </c>
      <c r="V191" s="37"/>
      <c r="W191" s="173">
        <f t="shared" si="16"/>
        <v>0</v>
      </c>
      <c r="X191" s="173">
        <v>1.07E-3</v>
      </c>
      <c r="Y191" s="173">
        <f t="shared" si="17"/>
        <v>2.14E-3</v>
      </c>
      <c r="Z191" s="173">
        <v>0</v>
      </c>
      <c r="AA191" s="174">
        <f t="shared" si="18"/>
        <v>0</v>
      </c>
      <c r="AR191" s="20" t="s">
        <v>161</v>
      </c>
      <c r="AT191" s="20" t="s">
        <v>157</v>
      </c>
      <c r="AU191" s="20" t="s">
        <v>115</v>
      </c>
      <c r="AY191" s="20" t="s">
        <v>156</v>
      </c>
      <c r="BE191" s="111">
        <f t="shared" si="19"/>
        <v>0</v>
      </c>
      <c r="BF191" s="111">
        <f t="shared" si="20"/>
        <v>0</v>
      </c>
      <c r="BG191" s="111">
        <f t="shared" si="21"/>
        <v>0</v>
      </c>
      <c r="BH191" s="111">
        <f t="shared" si="22"/>
        <v>0</v>
      </c>
      <c r="BI191" s="111">
        <f t="shared" si="23"/>
        <v>0</v>
      </c>
      <c r="BJ191" s="20" t="s">
        <v>87</v>
      </c>
      <c r="BK191" s="111">
        <f t="shared" si="24"/>
        <v>0</v>
      </c>
      <c r="BL191" s="20" t="s">
        <v>161</v>
      </c>
      <c r="BM191" s="20" t="s">
        <v>809</v>
      </c>
    </row>
    <row r="192" spans="2:65" s="1" customFormat="1" ht="25.5" customHeight="1">
      <c r="B192" s="36"/>
      <c r="C192" s="168" t="s">
        <v>383</v>
      </c>
      <c r="D192" s="168" t="s">
        <v>157</v>
      </c>
      <c r="E192" s="169" t="s">
        <v>810</v>
      </c>
      <c r="F192" s="262" t="s">
        <v>580</v>
      </c>
      <c r="G192" s="262"/>
      <c r="H192" s="262"/>
      <c r="I192" s="262"/>
      <c r="J192" s="170" t="s">
        <v>225</v>
      </c>
      <c r="K192" s="171">
        <v>3</v>
      </c>
      <c r="L192" s="263">
        <v>0</v>
      </c>
      <c r="M192" s="264"/>
      <c r="N192" s="265">
        <f t="shared" si="15"/>
        <v>0</v>
      </c>
      <c r="O192" s="265"/>
      <c r="P192" s="265"/>
      <c r="Q192" s="265"/>
      <c r="R192" s="38"/>
      <c r="T192" s="172" t="s">
        <v>22</v>
      </c>
      <c r="U192" s="45" t="s">
        <v>44</v>
      </c>
      <c r="V192" s="37"/>
      <c r="W192" s="173">
        <f t="shared" si="16"/>
        <v>0</v>
      </c>
      <c r="X192" s="173">
        <v>1.6800000000000001E-3</v>
      </c>
      <c r="Y192" s="173">
        <f t="shared" si="17"/>
        <v>5.0400000000000002E-3</v>
      </c>
      <c r="Z192" s="173">
        <v>0</v>
      </c>
      <c r="AA192" s="174">
        <f t="shared" si="18"/>
        <v>0</v>
      </c>
      <c r="AR192" s="20" t="s">
        <v>161</v>
      </c>
      <c r="AT192" s="20" t="s">
        <v>157</v>
      </c>
      <c r="AU192" s="20" t="s">
        <v>115</v>
      </c>
      <c r="AY192" s="20" t="s">
        <v>156</v>
      </c>
      <c r="BE192" s="111">
        <f t="shared" si="19"/>
        <v>0</v>
      </c>
      <c r="BF192" s="111">
        <f t="shared" si="20"/>
        <v>0</v>
      </c>
      <c r="BG192" s="111">
        <f t="shared" si="21"/>
        <v>0</v>
      </c>
      <c r="BH192" s="111">
        <f t="shared" si="22"/>
        <v>0</v>
      </c>
      <c r="BI192" s="111">
        <f t="shared" si="23"/>
        <v>0</v>
      </c>
      <c r="BJ192" s="20" t="s">
        <v>87</v>
      </c>
      <c r="BK192" s="111">
        <f t="shared" si="24"/>
        <v>0</v>
      </c>
      <c r="BL192" s="20" t="s">
        <v>161</v>
      </c>
      <c r="BM192" s="20" t="s">
        <v>811</v>
      </c>
    </row>
    <row r="193" spans="2:65" s="1" customFormat="1" ht="25.5" customHeight="1">
      <c r="B193" s="36"/>
      <c r="C193" s="168" t="s">
        <v>387</v>
      </c>
      <c r="D193" s="168" t="s">
        <v>157</v>
      </c>
      <c r="E193" s="169" t="s">
        <v>812</v>
      </c>
      <c r="F193" s="262" t="s">
        <v>813</v>
      </c>
      <c r="G193" s="262"/>
      <c r="H193" s="262"/>
      <c r="I193" s="262"/>
      <c r="J193" s="170" t="s">
        <v>225</v>
      </c>
      <c r="K193" s="171">
        <v>1</v>
      </c>
      <c r="L193" s="263">
        <v>0</v>
      </c>
      <c r="M193" s="264"/>
      <c r="N193" s="265">
        <f t="shared" si="15"/>
        <v>0</v>
      </c>
      <c r="O193" s="265"/>
      <c r="P193" s="265"/>
      <c r="Q193" s="265"/>
      <c r="R193" s="38"/>
      <c r="T193" s="172" t="s">
        <v>22</v>
      </c>
      <c r="U193" s="45" t="s">
        <v>44</v>
      </c>
      <c r="V193" s="37"/>
      <c r="W193" s="173">
        <f t="shared" si="16"/>
        <v>0</v>
      </c>
      <c r="X193" s="173">
        <v>2.7E-4</v>
      </c>
      <c r="Y193" s="173">
        <f t="shared" si="17"/>
        <v>2.7E-4</v>
      </c>
      <c r="Z193" s="173">
        <v>0</v>
      </c>
      <c r="AA193" s="174">
        <f t="shared" si="18"/>
        <v>0</v>
      </c>
      <c r="AR193" s="20" t="s">
        <v>161</v>
      </c>
      <c r="AT193" s="20" t="s">
        <v>157</v>
      </c>
      <c r="AU193" s="20" t="s">
        <v>115</v>
      </c>
      <c r="AY193" s="20" t="s">
        <v>156</v>
      </c>
      <c r="BE193" s="111">
        <f t="shared" si="19"/>
        <v>0</v>
      </c>
      <c r="BF193" s="111">
        <f t="shared" si="20"/>
        <v>0</v>
      </c>
      <c r="BG193" s="111">
        <f t="shared" si="21"/>
        <v>0</v>
      </c>
      <c r="BH193" s="111">
        <f t="shared" si="22"/>
        <v>0</v>
      </c>
      <c r="BI193" s="111">
        <f t="shared" si="23"/>
        <v>0</v>
      </c>
      <c r="BJ193" s="20" t="s">
        <v>87</v>
      </c>
      <c r="BK193" s="111">
        <f t="shared" si="24"/>
        <v>0</v>
      </c>
      <c r="BL193" s="20" t="s">
        <v>161</v>
      </c>
      <c r="BM193" s="20" t="s">
        <v>814</v>
      </c>
    </row>
    <row r="194" spans="2:65" s="1" customFormat="1" ht="16.5" customHeight="1">
      <c r="B194" s="36"/>
      <c r="C194" s="168" t="s">
        <v>391</v>
      </c>
      <c r="D194" s="168" t="s">
        <v>157</v>
      </c>
      <c r="E194" s="169" t="s">
        <v>815</v>
      </c>
      <c r="F194" s="262" t="s">
        <v>816</v>
      </c>
      <c r="G194" s="262"/>
      <c r="H194" s="262"/>
      <c r="I194" s="262"/>
      <c r="J194" s="170" t="s">
        <v>225</v>
      </c>
      <c r="K194" s="171">
        <v>1</v>
      </c>
      <c r="L194" s="263">
        <v>0</v>
      </c>
      <c r="M194" s="264"/>
      <c r="N194" s="265">
        <f t="shared" si="15"/>
        <v>0</v>
      </c>
      <c r="O194" s="265"/>
      <c r="P194" s="265"/>
      <c r="Q194" s="265"/>
      <c r="R194" s="38"/>
      <c r="T194" s="172" t="s">
        <v>22</v>
      </c>
      <c r="U194" s="45" t="s">
        <v>44</v>
      </c>
      <c r="V194" s="37"/>
      <c r="W194" s="173">
        <f t="shared" si="16"/>
        <v>0</v>
      </c>
      <c r="X194" s="173">
        <v>5.6999999999999998E-4</v>
      </c>
      <c r="Y194" s="173">
        <f t="shared" si="17"/>
        <v>5.6999999999999998E-4</v>
      </c>
      <c r="Z194" s="173">
        <v>0</v>
      </c>
      <c r="AA194" s="174">
        <f t="shared" si="18"/>
        <v>0</v>
      </c>
      <c r="AR194" s="20" t="s">
        <v>161</v>
      </c>
      <c r="AT194" s="20" t="s">
        <v>157</v>
      </c>
      <c r="AU194" s="20" t="s">
        <v>115</v>
      </c>
      <c r="AY194" s="20" t="s">
        <v>156</v>
      </c>
      <c r="BE194" s="111">
        <f t="shared" si="19"/>
        <v>0</v>
      </c>
      <c r="BF194" s="111">
        <f t="shared" si="20"/>
        <v>0</v>
      </c>
      <c r="BG194" s="111">
        <f t="shared" si="21"/>
        <v>0</v>
      </c>
      <c r="BH194" s="111">
        <f t="shared" si="22"/>
        <v>0</v>
      </c>
      <c r="BI194" s="111">
        <f t="shared" si="23"/>
        <v>0</v>
      </c>
      <c r="BJ194" s="20" t="s">
        <v>87</v>
      </c>
      <c r="BK194" s="111">
        <f t="shared" si="24"/>
        <v>0</v>
      </c>
      <c r="BL194" s="20" t="s">
        <v>161</v>
      </c>
      <c r="BM194" s="20" t="s">
        <v>817</v>
      </c>
    </row>
    <row r="195" spans="2:65" s="1" customFormat="1" ht="16.5" customHeight="1">
      <c r="B195" s="36"/>
      <c r="C195" s="168" t="s">
        <v>395</v>
      </c>
      <c r="D195" s="168" t="s">
        <v>157</v>
      </c>
      <c r="E195" s="169" t="s">
        <v>818</v>
      </c>
      <c r="F195" s="262" t="s">
        <v>819</v>
      </c>
      <c r="G195" s="262"/>
      <c r="H195" s="262"/>
      <c r="I195" s="262"/>
      <c r="J195" s="170" t="s">
        <v>225</v>
      </c>
      <c r="K195" s="171">
        <v>1</v>
      </c>
      <c r="L195" s="263">
        <v>0</v>
      </c>
      <c r="M195" s="264"/>
      <c r="N195" s="265">
        <f t="shared" si="15"/>
        <v>0</v>
      </c>
      <c r="O195" s="265"/>
      <c r="P195" s="265"/>
      <c r="Q195" s="265"/>
      <c r="R195" s="38"/>
      <c r="T195" s="172" t="s">
        <v>22</v>
      </c>
      <c r="U195" s="45" t="s">
        <v>44</v>
      </c>
      <c r="V195" s="37"/>
      <c r="W195" s="173">
        <f t="shared" si="16"/>
        <v>0</v>
      </c>
      <c r="X195" s="173">
        <v>8.7000000000000001E-4</v>
      </c>
      <c r="Y195" s="173">
        <f t="shared" si="17"/>
        <v>8.7000000000000001E-4</v>
      </c>
      <c r="Z195" s="173">
        <v>0</v>
      </c>
      <c r="AA195" s="174">
        <f t="shared" si="18"/>
        <v>0</v>
      </c>
      <c r="AR195" s="20" t="s">
        <v>161</v>
      </c>
      <c r="AT195" s="20" t="s">
        <v>157</v>
      </c>
      <c r="AU195" s="20" t="s">
        <v>115</v>
      </c>
      <c r="AY195" s="20" t="s">
        <v>156</v>
      </c>
      <c r="BE195" s="111">
        <f t="shared" si="19"/>
        <v>0</v>
      </c>
      <c r="BF195" s="111">
        <f t="shared" si="20"/>
        <v>0</v>
      </c>
      <c r="BG195" s="111">
        <f t="shared" si="21"/>
        <v>0</v>
      </c>
      <c r="BH195" s="111">
        <f t="shared" si="22"/>
        <v>0</v>
      </c>
      <c r="BI195" s="111">
        <f t="shared" si="23"/>
        <v>0</v>
      </c>
      <c r="BJ195" s="20" t="s">
        <v>87</v>
      </c>
      <c r="BK195" s="111">
        <f t="shared" si="24"/>
        <v>0</v>
      </c>
      <c r="BL195" s="20" t="s">
        <v>161</v>
      </c>
      <c r="BM195" s="20" t="s">
        <v>820</v>
      </c>
    </row>
    <row r="196" spans="2:65" s="1" customFormat="1" ht="38.25" customHeight="1">
      <c r="B196" s="36"/>
      <c r="C196" s="168" t="s">
        <v>399</v>
      </c>
      <c r="D196" s="168" t="s">
        <v>157</v>
      </c>
      <c r="E196" s="169" t="s">
        <v>821</v>
      </c>
      <c r="F196" s="262" t="s">
        <v>822</v>
      </c>
      <c r="G196" s="262"/>
      <c r="H196" s="262"/>
      <c r="I196" s="262"/>
      <c r="J196" s="170" t="s">
        <v>666</v>
      </c>
      <c r="K196" s="171">
        <v>0.14099999999999999</v>
      </c>
      <c r="L196" s="263">
        <v>0</v>
      </c>
      <c r="M196" s="264"/>
      <c r="N196" s="265">
        <f t="shared" si="15"/>
        <v>0</v>
      </c>
      <c r="O196" s="265"/>
      <c r="P196" s="265"/>
      <c r="Q196" s="265"/>
      <c r="R196" s="38"/>
      <c r="T196" s="172" t="s">
        <v>22</v>
      </c>
      <c r="U196" s="45" t="s">
        <v>44</v>
      </c>
      <c r="V196" s="37"/>
      <c r="W196" s="173">
        <f t="shared" si="16"/>
        <v>0</v>
      </c>
      <c r="X196" s="173">
        <v>0</v>
      </c>
      <c r="Y196" s="173">
        <f t="shared" si="17"/>
        <v>0</v>
      </c>
      <c r="Z196" s="173">
        <v>0</v>
      </c>
      <c r="AA196" s="174">
        <f t="shared" si="18"/>
        <v>0</v>
      </c>
      <c r="AR196" s="20" t="s">
        <v>161</v>
      </c>
      <c r="AT196" s="20" t="s">
        <v>157</v>
      </c>
      <c r="AU196" s="20" t="s">
        <v>115</v>
      </c>
      <c r="AY196" s="20" t="s">
        <v>156</v>
      </c>
      <c r="BE196" s="111">
        <f t="shared" si="19"/>
        <v>0</v>
      </c>
      <c r="BF196" s="111">
        <f t="shared" si="20"/>
        <v>0</v>
      </c>
      <c r="BG196" s="111">
        <f t="shared" si="21"/>
        <v>0</v>
      </c>
      <c r="BH196" s="111">
        <f t="shared" si="22"/>
        <v>0</v>
      </c>
      <c r="BI196" s="111">
        <f t="shared" si="23"/>
        <v>0</v>
      </c>
      <c r="BJ196" s="20" t="s">
        <v>87</v>
      </c>
      <c r="BK196" s="111">
        <f t="shared" si="24"/>
        <v>0</v>
      </c>
      <c r="BL196" s="20" t="s">
        <v>161</v>
      </c>
      <c r="BM196" s="20" t="s">
        <v>823</v>
      </c>
    </row>
    <row r="197" spans="2:65" s="1" customFormat="1" ht="25.5" customHeight="1">
      <c r="B197" s="36"/>
      <c r="C197" s="168" t="s">
        <v>403</v>
      </c>
      <c r="D197" s="168" t="s">
        <v>157</v>
      </c>
      <c r="E197" s="169" t="s">
        <v>824</v>
      </c>
      <c r="F197" s="262" t="s">
        <v>825</v>
      </c>
      <c r="G197" s="262"/>
      <c r="H197" s="262"/>
      <c r="I197" s="262"/>
      <c r="J197" s="170" t="s">
        <v>666</v>
      </c>
      <c r="K197" s="171">
        <v>0.15</v>
      </c>
      <c r="L197" s="263">
        <v>0</v>
      </c>
      <c r="M197" s="264"/>
      <c r="N197" s="265">
        <f t="shared" si="15"/>
        <v>0</v>
      </c>
      <c r="O197" s="265"/>
      <c r="P197" s="265"/>
      <c r="Q197" s="265"/>
      <c r="R197" s="38"/>
      <c r="T197" s="172" t="s">
        <v>22</v>
      </c>
      <c r="U197" s="45" t="s">
        <v>44</v>
      </c>
      <c r="V197" s="37"/>
      <c r="W197" s="173">
        <f t="shared" si="16"/>
        <v>0</v>
      </c>
      <c r="X197" s="173">
        <v>0</v>
      </c>
      <c r="Y197" s="173">
        <f t="shared" si="17"/>
        <v>0</v>
      </c>
      <c r="Z197" s="173">
        <v>0</v>
      </c>
      <c r="AA197" s="174">
        <f t="shared" si="18"/>
        <v>0</v>
      </c>
      <c r="AR197" s="20" t="s">
        <v>161</v>
      </c>
      <c r="AT197" s="20" t="s">
        <v>157</v>
      </c>
      <c r="AU197" s="20" t="s">
        <v>115</v>
      </c>
      <c r="AY197" s="20" t="s">
        <v>156</v>
      </c>
      <c r="BE197" s="111">
        <f t="shared" si="19"/>
        <v>0</v>
      </c>
      <c r="BF197" s="111">
        <f t="shared" si="20"/>
        <v>0</v>
      </c>
      <c r="BG197" s="111">
        <f t="shared" si="21"/>
        <v>0</v>
      </c>
      <c r="BH197" s="111">
        <f t="shared" si="22"/>
        <v>0</v>
      </c>
      <c r="BI197" s="111">
        <f t="shared" si="23"/>
        <v>0</v>
      </c>
      <c r="BJ197" s="20" t="s">
        <v>87</v>
      </c>
      <c r="BK197" s="111">
        <f t="shared" si="24"/>
        <v>0</v>
      </c>
      <c r="BL197" s="20" t="s">
        <v>161</v>
      </c>
      <c r="BM197" s="20" t="s">
        <v>826</v>
      </c>
    </row>
    <row r="198" spans="2:65" s="1" customFormat="1" ht="49.9" customHeight="1">
      <c r="B198" s="36"/>
      <c r="C198" s="37"/>
      <c r="D198" s="159" t="s">
        <v>634</v>
      </c>
      <c r="E198" s="37"/>
      <c r="F198" s="37"/>
      <c r="G198" s="37"/>
      <c r="H198" s="37"/>
      <c r="I198" s="37"/>
      <c r="J198" s="37"/>
      <c r="K198" s="37"/>
      <c r="L198" s="37"/>
      <c r="M198" s="37"/>
      <c r="N198" s="285">
        <f>BK198</f>
        <v>0</v>
      </c>
      <c r="O198" s="286"/>
      <c r="P198" s="286"/>
      <c r="Q198" s="286"/>
      <c r="R198" s="38"/>
      <c r="T198" s="148"/>
      <c r="U198" s="57"/>
      <c r="V198" s="57"/>
      <c r="W198" s="57"/>
      <c r="X198" s="57"/>
      <c r="Y198" s="57"/>
      <c r="Z198" s="57"/>
      <c r="AA198" s="59"/>
      <c r="AT198" s="20" t="s">
        <v>78</v>
      </c>
      <c r="AU198" s="20" t="s">
        <v>79</v>
      </c>
      <c r="AY198" s="20" t="s">
        <v>635</v>
      </c>
      <c r="BK198" s="111">
        <v>0</v>
      </c>
    </row>
    <row r="199" spans="2:65" s="1" customFormat="1" ht="6.95" customHeight="1">
      <c r="B199" s="60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2"/>
    </row>
  </sheetData>
  <sheetProtection algorithmName="SHA-512" hashValue="yj1vB2s9rW18fSPB+rPJClW52BSLZLGdjT6rcQrAupA1Q5yKkx07B/zEdOF6JC9zFh4MNHAMrwodQVCxGOwkrg==" saltValue="o/3YgQRAyKCQA0TXDeSmB9NvjZX/S58fcNfKJKmkP+PWHtOn+JsoKQE07dBYsYwnAgmNUdillKvSYQxit1RFnA==" spinCount="10" sheet="1" objects="1" scenarios="1" formatColumns="0" formatRows="0"/>
  <mergeCells count="264">
    <mergeCell ref="S2:AC2"/>
    <mergeCell ref="N138:Q138"/>
    <mergeCell ref="N141:Q141"/>
    <mergeCell ref="N151:Q151"/>
    <mergeCell ref="N154:Q154"/>
    <mergeCell ref="N158:Q158"/>
    <mergeCell ref="N159:Q159"/>
    <mergeCell ref="N165:Q165"/>
    <mergeCell ref="N198:Q198"/>
    <mergeCell ref="H1:K1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3:I163"/>
    <mergeCell ref="F164:I164"/>
    <mergeCell ref="L164:M164"/>
    <mergeCell ref="N164:Q164"/>
    <mergeCell ref="F166:I166"/>
    <mergeCell ref="L166:M166"/>
    <mergeCell ref="N166:Q166"/>
    <mergeCell ref="F167:I167"/>
    <mergeCell ref="L167:M167"/>
    <mergeCell ref="N167:Q167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39:I139"/>
    <mergeCell ref="L139:M139"/>
    <mergeCell ref="N139:Q139"/>
    <mergeCell ref="F140:I140"/>
    <mergeCell ref="F142:I142"/>
    <mergeCell ref="L142:M142"/>
    <mergeCell ref="N142:Q142"/>
    <mergeCell ref="F143:I143"/>
    <mergeCell ref="L143:M143"/>
    <mergeCell ref="N143:Q14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0:I130"/>
    <mergeCell ref="L130:M130"/>
    <mergeCell ref="N130:Q130"/>
    <mergeCell ref="F131:I131"/>
    <mergeCell ref="L131:M131"/>
    <mergeCell ref="N131:Q131"/>
    <mergeCell ref="F132:I132"/>
    <mergeCell ref="F133:I133"/>
    <mergeCell ref="L133:M133"/>
    <mergeCell ref="N133:Q133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L129:M129"/>
    <mergeCell ref="N129:Q129"/>
    <mergeCell ref="N124:Q124"/>
    <mergeCell ref="N125:Q125"/>
    <mergeCell ref="N126:Q126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110</v>
      </c>
      <c r="G1" s="15"/>
      <c r="H1" s="287" t="s">
        <v>111</v>
      </c>
      <c r="I1" s="287"/>
      <c r="J1" s="287"/>
      <c r="K1" s="287"/>
      <c r="L1" s="15" t="s">
        <v>112</v>
      </c>
      <c r="M1" s="13"/>
      <c r="N1" s="13"/>
      <c r="O1" s="14" t="s">
        <v>113</v>
      </c>
      <c r="P1" s="13"/>
      <c r="Q1" s="13"/>
      <c r="R1" s="13"/>
      <c r="S1" s="15" t="s">
        <v>114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S2" s="240" t="s">
        <v>8</v>
      </c>
      <c r="T2" s="241"/>
      <c r="U2" s="241"/>
      <c r="V2" s="241"/>
      <c r="W2" s="241"/>
      <c r="X2" s="241"/>
      <c r="Y2" s="241"/>
      <c r="Z2" s="241"/>
      <c r="AA2" s="241"/>
      <c r="AB2" s="241"/>
      <c r="AC2" s="241"/>
      <c r="AT2" s="20" t="s">
        <v>94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115</v>
      </c>
    </row>
    <row r="4" spans="1:66" ht="36.950000000000003" customHeight="1">
      <c r="B4" s="24"/>
      <c r="C4" s="197" t="s">
        <v>116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42" t="str">
        <f>'Rekapitulace stavby'!K6</f>
        <v>SO 04 Rekonstrukce plynové kotelny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7"/>
      <c r="R6" s="25"/>
    </row>
    <row r="7" spans="1:66" s="1" customFormat="1" ht="32.85" customHeight="1">
      <c r="B7" s="36"/>
      <c r="C7" s="37"/>
      <c r="D7" s="30" t="s">
        <v>117</v>
      </c>
      <c r="E7" s="37"/>
      <c r="F7" s="203" t="s">
        <v>827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5" t="str">
        <f>'Rekapitulace stavby'!AN8</f>
        <v>26. 1. 2021</v>
      </c>
      <c r="P9" s="24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1" t="s">
        <v>22</v>
      </c>
      <c r="P11" s="201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01" t="s">
        <v>22</v>
      </c>
      <c r="P12" s="201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7" t="str">
        <f>IF('Rekapitulace stavby'!AN13="","",'Rekapitulace stavby'!AN13)</f>
        <v>Vyplň údaj</v>
      </c>
      <c r="P14" s="201"/>
      <c r="Q14" s="37"/>
      <c r="R14" s="38"/>
    </row>
    <row r="15" spans="1:66" s="1" customFormat="1" ht="18" customHeight="1">
      <c r="B15" s="36"/>
      <c r="C15" s="37"/>
      <c r="D15" s="37"/>
      <c r="E15" s="247" t="str">
        <f>IF('Rekapitulace stavby'!E14="","",'Rekapitulace stavby'!E14)</f>
        <v>Vyplň údaj</v>
      </c>
      <c r="F15" s="248"/>
      <c r="G15" s="248"/>
      <c r="H15" s="248"/>
      <c r="I15" s="248"/>
      <c r="J15" s="248"/>
      <c r="K15" s="248"/>
      <c r="L15" s="248"/>
      <c r="M15" s="31" t="s">
        <v>31</v>
      </c>
      <c r="N15" s="37"/>
      <c r="O15" s="247" t="str">
        <f>IF('Rekapitulace stavby'!AN14="","",'Rekapitulace stavby'!AN14)</f>
        <v>Vyplň údaj</v>
      </c>
      <c r="P15" s="201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1" t="s">
        <v>22</v>
      </c>
      <c r="P17" s="201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01" t="s">
        <v>22</v>
      </c>
      <c r="P18" s="201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1" t="s">
        <v>22</v>
      </c>
      <c r="P20" s="201"/>
      <c r="Q20" s="37"/>
      <c r="R20" s="38"/>
    </row>
    <row r="21" spans="2:18" s="1" customFormat="1" ht="18" customHeight="1">
      <c r="B21" s="36"/>
      <c r="C21" s="37"/>
      <c r="D21" s="37"/>
      <c r="E21" s="29" t="s">
        <v>35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01" t="s">
        <v>22</v>
      </c>
      <c r="P21" s="201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6" t="s">
        <v>22</v>
      </c>
      <c r="F24" s="206"/>
      <c r="G24" s="206"/>
      <c r="H24" s="206"/>
      <c r="I24" s="206"/>
      <c r="J24" s="206"/>
      <c r="K24" s="206"/>
      <c r="L24" s="206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119</v>
      </c>
      <c r="E27" s="37"/>
      <c r="F27" s="37"/>
      <c r="G27" s="37"/>
      <c r="H27" s="37"/>
      <c r="I27" s="37"/>
      <c r="J27" s="37"/>
      <c r="K27" s="37"/>
      <c r="L27" s="37"/>
      <c r="M27" s="207">
        <f>N88</f>
        <v>0</v>
      </c>
      <c r="N27" s="207"/>
      <c r="O27" s="207"/>
      <c r="P27" s="207"/>
      <c r="Q27" s="37"/>
      <c r="R27" s="38"/>
    </row>
    <row r="28" spans="2:18" s="1" customFormat="1" ht="14.45" customHeight="1">
      <c r="B28" s="36"/>
      <c r="C28" s="37"/>
      <c r="D28" s="35" t="s">
        <v>104</v>
      </c>
      <c r="E28" s="37"/>
      <c r="F28" s="37"/>
      <c r="G28" s="37"/>
      <c r="H28" s="37"/>
      <c r="I28" s="37"/>
      <c r="J28" s="37"/>
      <c r="K28" s="37"/>
      <c r="L28" s="37"/>
      <c r="M28" s="207">
        <f>N101</f>
        <v>0</v>
      </c>
      <c r="N28" s="207"/>
      <c r="O28" s="207"/>
      <c r="P28" s="207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42</v>
      </c>
      <c r="E30" s="37"/>
      <c r="F30" s="37"/>
      <c r="G30" s="37"/>
      <c r="H30" s="37"/>
      <c r="I30" s="37"/>
      <c r="J30" s="37"/>
      <c r="K30" s="37"/>
      <c r="L30" s="37"/>
      <c r="M30" s="249">
        <f>ROUND(M27+M28,2)</f>
        <v>0</v>
      </c>
      <c r="N30" s="244"/>
      <c r="O30" s="244"/>
      <c r="P30" s="244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0.21</v>
      </c>
      <c r="G32" s="123" t="s">
        <v>45</v>
      </c>
      <c r="H32" s="250">
        <f>(SUM(BE101:BE108)+SUM(BE126:BE195))</f>
        <v>0</v>
      </c>
      <c r="I32" s="244"/>
      <c r="J32" s="244"/>
      <c r="K32" s="37"/>
      <c r="L32" s="37"/>
      <c r="M32" s="250">
        <f>ROUND((SUM(BE101:BE108)+SUM(BE126:BE195)), 2)*F32</f>
        <v>0</v>
      </c>
      <c r="N32" s="244"/>
      <c r="O32" s="244"/>
      <c r="P32" s="244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0.15</v>
      </c>
      <c r="G33" s="123" t="s">
        <v>45</v>
      </c>
      <c r="H33" s="250">
        <f>(SUM(BF101:BF108)+SUM(BF126:BF195))</f>
        <v>0</v>
      </c>
      <c r="I33" s="244"/>
      <c r="J33" s="244"/>
      <c r="K33" s="37"/>
      <c r="L33" s="37"/>
      <c r="M33" s="250">
        <f>ROUND((SUM(BF101:BF108)+SUM(BF126:BF195)), 2)*F33</f>
        <v>0</v>
      </c>
      <c r="N33" s="244"/>
      <c r="O33" s="244"/>
      <c r="P33" s="244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0.21</v>
      </c>
      <c r="G34" s="123" t="s">
        <v>45</v>
      </c>
      <c r="H34" s="250">
        <f>(SUM(BG101:BG108)+SUM(BG126:BG195))</f>
        <v>0</v>
      </c>
      <c r="I34" s="244"/>
      <c r="J34" s="244"/>
      <c r="K34" s="37"/>
      <c r="L34" s="37"/>
      <c r="M34" s="250">
        <v>0</v>
      </c>
      <c r="N34" s="244"/>
      <c r="O34" s="244"/>
      <c r="P34" s="244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0.15</v>
      </c>
      <c r="G35" s="123" t="s">
        <v>45</v>
      </c>
      <c r="H35" s="250">
        <f>(SUM(BH101:BH108)+SUM(BH126:BH195))</f>
        <v>0</v>
      </c>
      <c r="I35" s="244"/>
      <c r="J35" s="244"/>
      <c r="K35" s="37"/>
      <c r="L35" s="37"/>
      <c r="M35" s="250">
        <v>0</v>
      </c>
      <c r="N35" s="244"/>
      <c r="O35" s="244"/>
      <c r="P35" s="244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23" t="s">
        <v>45</v>
      </c>
      <c r="H36" s="250">
        <f>(SUM(BI101:BI108)+SUM(BI126:BI195))</f>
        <v>0</v>
      </c>
      <c r="I36" s="244"/>
      <c r="J36" s="244"/>
      <c r="K36" s="37"/>
      <c r="L36" s="37"/>
      <c r="M36" s="250">
        <v>0</v>
      </c>
      <c r="N36" s="244"/>
      <c r="O36" s="244"/>
      <c r="P36" s="244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50</v>
      </c>
      <c r="E38" s="80"/>
      <c r="F38" s="80"/>
      <c r="G38" s="125" t="s">
        <v>51</v>
      </c>
      <c r="H38" s="126" t="s">
        <v>52</v>
      </c>
      <c r="I38" s="80"/>
      <c r="J38" s="80"/>
      <c r="K38" s="80"/>
      <c r="L38" s="251">
        <f>SUM(M30:M36)</f>
        <v>0</v>
      </c>
      <c r="M38" s="251"/>
      <c r="N38" s="251"/>
      <c r="O38" s="251"/>
      <c r="P38" s="252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7" t="s">
        <v>120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42" t="str">
        <f>F6</f>
        <v>SO 04 Rekonstrukce plynové kotelny</v>
      </c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117</v>
      </c>
      <c r="D79" s="37"/>
      <c r="E79" s="37"/>
      <c r="F79" s="217" t="str">
        <f>F7</f>
        <v>7/2021c - stavební úpravy</v>
      </c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ZŠ Lomnice</v>
      </c>
      <c r="G81" s="37"/>
      <c r="H81" s="37"/>
      <c r="I81" s="37"/>
      <c r="J81" s="37"/>
      <c r="K81" s="31" t="s">
        <v>26</v>
      </c>
      <c r="L81" s="37"/>
      <c r="M81" s="246" t="str">
        <f>IF(O9="","",O9)</f>
        <v>26. 1. 2021</v>
      </c>
      <c r="N81" s="246"/>
      <c r="O81" s="246"/>
      <c r="P81" s="246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28</v>
      </c>
      <c r="D83" s="37"/>
      <c r="E83" s="37"/>
      <c r="F83" s="29" t="str">
        <f>E12</f>
        <v>Městys Lomnice</v>
      </c>
      <c r="G83" s="37"/>
      <c r="H83" s="37"/>
      <c r="I83" s="37"/>
      <c r="J83" s="37"/>
      <c r="K83" s="31" t="s">
        <v>34</v>
      </c>
      <c r="L83" s="37"/>
      <c r="M83" s="201" t="str">
        <f>E18</f>
        <v>Filip Marek</v>
      </c>
      <c r="N83" s="201"/>
      <c r="O83" s="201"/>
      <c r="P83" s="201"/>
      <c r="Q83" s="201"/>
      <c r="R83" s="38"/>
      <c r="T83" s="130"/>
      <c r="U83" s="130"/>
    </row>
    <row r="84" spans="2:47" s="1" customFormat="1" ht="14.4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01" t="str">
        <f>E21</f>
        <v>Filip Marek</v>
      </c>
      <c r="N84" s="201"/>
      <c r="O84" s="201"/>
      <c r="P84" s="201"/>
      <c r="Q84" s="201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3" t="s">
        <v>121</v>
      </c>
      <c r="D86" s="254"/>
      <c r="E86" s="254"/>
      <c r="F86" s="254"/>
      <c r="G86" s="254"/>
      <c r="H86" s="119"/>
      <c r="I86" s="119"/>
      <c r="J86" s="119"/>
      <c r="K86" s="119"/>
      <c r="L86" s="119"/>
      <c r="M86" s="119"/>
      <c r="N86" s="253" t="s">
        <v>122</v>
      </c>
      <c r="O86" s="254"/>
      <c r="P86" s="254"/>
      <c r="Q86" s="254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123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8">
        <f>N126</f>
        <v>0</v>
      </c>
      <c r="O88" s="255"/>
      <c r="P88" s="255"/>
      <c r="Q88" s="255"/>
      <c r="R88" s="38"/>
      <c r="T88" s="130"/>
      <c r="U88" s="130"/>
      <c r="AU88" s="20" t="s">
        <v>124</v>
      </c>
    </row>
    <row r="89" spans="2:47" s="6" customFormat="1" ht="24.95" customHeight="1">
      <c r="B89" s="132"/>
      <c r="C89" s="133"/>
      <c r="D89" s="134" t="s">
        <v>637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6">
        <f>N127</f>
        <v>0</v>
      </c>
      <c r="O89" s="257"/>
      <c r="P89" s="257"/>
      <c r="Q89" s="257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638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4">
        <f>N128</f>
        <v>0</v>
      </c>
      <c r="O90" s="258"/>
      <c r="P90" s="258"/>
      <c r="Q90" s="258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828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4">
        <f>N132</f>
        <v>0</v>
      </c>
      <c r="O91" s="258"/>
      <c r="P91" s="258"/>
      <c r="Q91" s="258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829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4">
        <f>N134</f>
        <v>0</v>
      </c>
      <c r="O92" s="258"/>
      <c r="P92" s="258"/>
      <c r="Q92" s="258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830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4">
        <f>N138</f>
        <v>0</v>
      </c>
      <c r="O93" s="258"/>
      <c r="P93" s="258"/>
      <c r="Q93" s="258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641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4">
        <f>N144</f>
        <v>0</v>
      </c>
      <c r="O94" s="258"/>
      <c r="P94" s="258"/>
      <c r="Q94" s="258"/>
      <c r="R94" s="139"/>
      <c r="T94" s="140"/>
      <c r="U94" s="140"/>
    </row>
    <row r="95" spans="2:47" s="7" customFormat="1" ht="19.899999999999999" customHeight="1">
      <c r="B95" s="137"/>
      <c r="C95" s="138"/>
      <c r="D95" s="107" t="s">
        <v>642</v>
      </c>
      <c r="E95" s="138"/>
      <c r="F95" s="138"/>
      <c r="G95" s="138"/>
      <c r="H95" s="138"/>
      <c r="I95" s="138"/>
      <c r="J95" s="138"/>
      <c r="K95" s="138"/>
      <c r="L95" s="138"/>
      <c r="M95" s="138"/>
      <c r="N95" s="234">
        <f>N150</f>
        <v>0</v>
      </c>
      <c r="O95" s="258"/>
      <c r="P95" s="258"/>
      <c r="Q95" s="258"/>
      <c r="R95" s="139"/>
      <c r="T95" s="140"/>
      <c r="U95" s="140"/>
    </row>
    <row r="96" spans="2:47" s="6" customFormat="1" ht="24.95" customHeight="1">
      <c r="B96" s="132"/>
      <c r="C96" s="133"/>
      <c r="D96" s="134" t="s">
        <v>125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56">
        <f>N155</f>
        <v>0</v>
      </c>
      <c r="O96" s="257"/>
      <c r="P96" s="257"/>
      <c r="Q96" s="257"/>
      <c r="R96" s="135"/>
      <c r="T96" s="136"/>
      <c r="U96" s="136"/>
    </row>
    <row r="97" spans="2:65" s="7" customFormat="1" ht="19.899999999999999" customHeight="1">
      <c r="B97" s="137"/>
      <c r="C97" s="138"/>
      <c r="D97" s="107" t="s">
        <v>831</v>
      </c>
      <c r="E97" s="138"/>
      <c r="F97" s="138"/>
      <c r="G97" s="138"/>
      <c r="H97" s="138"/>
      <c r="I97" s="138"/>
      <c r="J97" s="138"/>
      <c r="K97" s="138"/>
      <c r="L97" s="138"/>
      <c r="M97" s="138"/>
      <c r="N97" s="234">
        <f>N156</f>
        <v>0</v>
      </c>
      <c r="O97" s="258"/>
      <c r="P97" s="258"/>
      <c r="Q97" s="258"/>
      <c r="R97" s="139"/>
      <c r="T97" s="140"/>
      <c r="U97" s="140"/>
    </row>
    <row r="98" spans="2:65" s="7" customFormat="1" ht="19.899999999999999" customHeight="1">
      <c r="B98" s="137"/>
      <c r="C98" s="138"/>
      <c r="D98" s="107" t="s">
        <v>132</v>
      </c>
      <c r="E98" s="138"/>
      <c r="F98" s="138"/>
      <c r="G98" s="138"/>
      <c r="H98" s="138"/>
      <c r="I98" s="138"/>
      <c r="J98" s="138"/>
      <c r="K98" s="138"/>
      <c r="L98" s="138"/>
      <c r="M98" s="138"/>
      <c r="N98" s="234">
        <f>N159</f>
        <v>0</v>
      </c>
      <c r="O98" s="258"/>
      <c r="P98" s="258"/>
      <c r="Q98" s="258"/>
      <c r="R98" s="139"/>
      <c r="T98" s="140"/>
      <c r="U98" s="140"/>
    </row>
    <row r="99" spans="2:65" s="7" customFormat="1" ht="19.899999999999999" customHeight="1">
      <c r="B99" s="137"/>
      <c r="C99" s="138"/>
      <c r="D99" s="107" t="s">
        <v>832</v>
      </c>
      <c r="E99" s="138"/>
      <c r="F99" s="138"/>
      <c r="G99" s="138"/>
      <c r="H99" s="138"/>
      <c r="I99" s="138"/>
      <c r="J99" s="138"/>
      <c r="K99" s="138"/>
      <c r="L99" s="138"/>
      <c r="M99" s="138"/>
      <c r="N99" s="234">
        <f>N188</f>
        <v>0</v>
      </c>
      <c r="O99" s="258"/>
      <c r="P99" s="258"/>
      <c r="Q99" s="258"/>
      <c r="R99" s="139"/>
      <c r="T99" s="140"/>
      <c r="U99" s="140"/>
    </row>
    <row r="100" spans="2:65" s="1" customFormat="1" ht="21.75" customHeight="1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T100" s="130"/>
      <c r="U100" s="130"/>
    </row>
    <row r="101" spans="2:65" s="1" customFormat="1" ht="29.25" customHeight="1">
      <c r="B101" s="36"/>
      <c r="C101" s="131" t="s">
        <v>133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255">
        <f>ROUND(N102+N103+N104+N105+N106+N107,2)</f>
        <v>0</v>
      </c>
      <c r="O101" s="259"/>
      <c r="P101" s="259"/>
      <c r="Q101" s="259"/>
      <c r="R101" s="38"/>
      <c r="T101" s="141"/>
      <c r="U101" s="142" t="s">
        <v>43</v>
      </c>
    </row>
    <row r="102" spans="2:65" s="1" customFormat="1" ht="18" customHeight="1">
      <c r="B102" s="36"/>
      <c r="C102" s="37"/>
      <c r="D102" s="235" t="s">
        <v>134</v>
      </c>
      <c r="E102" s="236"/>
      <c r="F102" s="236"/>
      <c r="G102" s="236"/>
      <c r="H102" s="236"/>
      <c r="I102" s="37"/>
      <c r="J102" s="37"/>
      <c r="K102" s="37"/>
      <c r="L102" s="37"/>
      <c r="M102" s="37"/>
      <c r="N102" s="233">
        <f>ROUND(N88*T102,2)</f>
        <v>0</v>
      </c>
      <c r="O102" s="234"/>
      <c r="P102" s="234"/>
      <c r="Q102" s="234"/>
      <c r="R102" s="38"/>
      <c r="S102" s="143"/>
      <c r="T102" s="144"/>
      <c r="U102" s="145" t="s">
        <v>44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135</v>
      </c>
      <c r="AZ102" s="143"/>
      <c r="BA102" s="143"/>
      <c r="BB102" s="143"/>
      <c r="BC102" s="143"/>
      <c r="BD102" s="143"/>
      <c r="BE102" s="147">
        <f t="shared" ref="BE102:BE107" si="0">IF(U102="základní",N102,0)</f>
        <v>0</v>
      </c>
      <c r="BF102" s="147">
        <f t="shared" ref="BF102:BF107" si="1">IF(U102="snížená",N102,0)</f>
        <v>0</v>
      </c>
      <c r="BG102" s="147">
        <f t="shared" ref="BG102:BG107" si="2">IF(U102="zákl. přenesená",N102,0)</f>
        <v>0</v>
      </c>
      <c r="BH102" s="147">
        <f t="shared" ref="BH102:BH107" si="3">IF(U102="sníž. přenesená",N102,0)</f>
        <v>0</v>
      </c>
      <c r="BI102" s="147">
        <f t="shared" ref="BI102:BI107" si="4">IF(U102="nulová",N102,0)</f>
        <v>0</v>
      </c>
      <c r="BJ102" s="146" t="s">
        <v>87</v>
      </c>
      <c r="BK102" s="143"/>
      <c r="BL102" s="143"/>
      <c r="BM102" s="143"/>
    </row>
    <row r="103" spans="2:65" s="1" customFormat="1" ht="18" customHeight="1">
      <c r="B103" s="36"/>
      <c r="C103" s="37"/>
      <c r="D103" s="235" t="s">
        <v>136</v>
      </c>
      <c r="E103" s="236"/>
      <c r="F103" s="236"/>
      <c r="G103" s="236"/>
      <c r="H103" s="236"/>
      <c r="I103" s="37"/>
      <c r="J103" s="37"/>
      <c r="K103" s="37"/>
      <c r="L103" s="37"/>
      <c r="M103" s="37"/>
      <c r="N103" s="233">
        <f>ROUND(N88*T103,2)</f>
        <v>0</v>
      </c>
      <c r="O103" s="234"/>
      <c r="P103" s="234"/>
      <c r="Q103" s="234"/>
      <c r="R103" s="38"/>
      <c r="S103" s="143"/>
      <c r="T103" s="144"/>
      <c r="U103" s="145" t="s">
        <v>44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135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87</v>
      </c>
      <c r="BK103" s="143"/>
      <c r="BL103" s="143"/>
      <c r="BM103" s="143"/>
    </row>
    <row r="104" spans="2:65" s="1" customFormat="1" ht="18" customHeight="1">
      <c r="B104" s="36"/>
      <c r="C104" s="37"/>
      <c r="D104" s="235" t="s">
        <v>137</v>
      </c>
      <c r="E104" s="236"/>
      <c r="F104" s="236"/>
      <c r="G104" s="236"/>
      <c r="H104" s="236"/>
      <c r="I104" s="37"/>
      <c r="J104" s="37"/>
      <c r="K104" s="37"/>
      <c r="L104" s="37"/>
      <c r="M104" s="37"/>
      <c r="N104" s="233">
        <f>ROUND(N88*T104,2)</f>
        <v>0</v>
      </c>
      <c r="O104" s="234"/>
      <c r="P104" s="234"/>
      <c r="Q104" s="234"/>
      <c r="R104" s="38"/>
      <c r="S104" s="143"/>
      <c r="T104" s="144"/>
      <c r="U104" s="145" t="s">
        <v>44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135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87</v>
      </c>
      <c r="BK104" s="143"/>
      <c r="BL104" s="143"/>
      <c r="BM104" s="143"/>
    </row>
    <row r="105" spans="2:65" s="1" customFormat="1" ht="18" customHeight="1">
      <c r="B105" s="36"/>
      <c r="C105" s="37"/>
      <c r="D105" s="235" t="s">
        <v>138</v>
      </c>
      <c r="E105" s="236"/>
      <c r="F105" s="236"/>
      <c r="G105" s="236"/>
      <c r="H105" s="236"/>
      <c r="I105" s="37"/>
      <c r="J105" s="37"/>
      <c r="K105" s="37"/>
      <c r="L105" s="37"/>
      <c r="M105" s="37"/>
      <c r="N105" s="233">
        <f>ROUND(N88*T105,2)</f>
        <v>0</v>
      </c>
      <c r="O105" s="234"/>
      <c r="P105" s="234"/>
      <c r="Q105" s="234"/>
      <c r="R105" s="38"/>
      <c r="S105" s="143"/>
      <c r="T105" s="144"/>
      <c r="U105" s="145" t="s">
        <v>44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135</v>
      </c>
      <c r="AZ105" s="143"/>
      <c r="BA105" s="143"/>
      <c r="BB105" s="143"/>
      <c r="BC105" s="143"/>
      <c r="BD105" s="143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87</v>
      </c>
      <c r="BK105" s="143"/>
      <c r="BL105" s="143"/>
      <c r="BM105" s="143"/>
    </row>
    <row r="106" spans="2:65" s="1" customFormat="1" ht="18" customHeight="1">
      <c r="B106" s="36"/>
      <c r="C106" s="37"/>
      <c r="D106" s="235" t="s">
        <v>139</v>
      </c>
      <c r="E106" s="236"/>
      <c r="F106" s="236"/>
      <c r="G106" s="236"/>
      <c r="H106" s="236"/>
      <c r="I106" s="37"/>
      <c r="J106" s="37"/>
      <c r="K106" s="37"/>
      <c r="L106" s="37"/>
      <c r="M106" s="37"/>
      <c r="N106" s="233">
        <f>ROUND(N88*T106,2)</f>
        <v>0</v>
      </c>
      <c r="O106" s="234"/>
      <c r="P106" s="234"/>
      <c r="Q106" s="234"/>
      <c r="R106" s="38"/>
      <c r="S106" s="143"/>
      <c r="T106" s="144"/>
      <c r="U106" s="145" t="s">
        <v>44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6" t="s">
        <v>135</v>
      </c>
      <c r="AZ106" s="143"/>
      <c r="BA106" s="143"/>
      <c r="BB106" s="143"/>
      <c r="BC106" s="143"/>
      <c r="BD106" s="143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87</v>
      </c>
      <c r="BK106" s="143"/>
      <c r="BL106" s="143"/>
      <c r="BM106" s="143"/>
    </row>
    <row r="107" spans="2:65" s="1" customFormat="1" ht="18" customHeight="1">
      <c r="B107" s="36"/>
      <c r="C107" s="37"/>
      <c r="D107" s="107" t="s">
        <v>140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233">
        <f>ROUND(N88*T107,2)</f>
        <v>0</v>
      </c>
      <c r="O107" s="234"/>
      <c r="P107" s="234"/>
      <c r="Q107" s="234"/>
      <c r="R107" s="38"/>
      <c r="S107" s="143"/>
      <c r="T107" s="148"/>
      <c r="U107" s="149" t="s">
        <v>44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6" t="s">
        <v>141</v>
      </c>
      <c r="AZ107" s="143"/>
      <c r="BA107" s="143"/>
      <c r="BB107" s="143"/>
      <c r="BC107" s="143"/>
      <c r="BD107" s="143"/>
      <c r="BE107" s="147">
        <f t="shared" si="0"/>
        <v>0</v>
      </c>
      <c r="BF107" s="147">
        <f t="shared" si="1"/>
        <v>0</v>
      </c>
      <c r="BG107" s="147">
        <f t="shared" si="2"/>
        <v>0</v>
      </c>
      <c r="BH107" s="147">
        <f t="shared" si="3"/>
        <v>0</v>
      </c>
      <c r="BI107" s="147">
        <f t="shared" si="4"/>
        <v>0</v>
      </c>
      <c r="BJ107" s="146" t="s">
        <v>87</v>
      </c>
      <c r="BK107" s="143"/>
      <c r="BL107" s="143"/>
      <c r="BM107" s="143"/>
    </row>
    <row r="108" spans="2:65" s="1" customFormat="1" ht="13.5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  <c r="T108" s="130"/>
      <c r="U108" s="130"/>
    </row>
    <row r="109" spans="2:65" s="1" customFormat="1" ht="29.25" customHeight="1">
      <c r="B109" s="36"/>
      <c r="C109" s="118" t="s">
        <v>109</v>
      </c>
      <c r="D109" s="119"/>
      <c r="E109" s="119"/>
      <c r="F109" s="119"/>
      <c r="G109" s="119"/>
      <c r="H109" s="119"/>
      <c r="I109" s="119"/>
      <c r="J109" s="119"/>
      <c r="K109" s="119"/>
      <c r="L109" s="239">
        <f>ROUND(SUM(N88+N101),2)</f>
        <v>0</v>
      </c>
      <c r="M109" s="239"/>
      <c r="N109" s="239"/>
      <c r="O109" s="239"/>
      <c r="P109" s="239"/>
      <c r="Q109" s="239"/>
      <c r="R109" s="38"/>
      <c r="T109" s="130"/>
      <c r="U109" s="130"/>
    </row>
    <row r="110" spans="2:65" s="1" customFormat="1" ht="6.95" customHeight="1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T110" s="130"/>
      <c r="U110" s="130"/>
    </row>
    <row r="114" spans="2:63" s="1" customFormat="1" ht="6.95" customHeight="1"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5"/>
    </row>
    <row r="115" spans="2:63" s="1" customFormat="1" ht="36.950000000000003" customHeight="1">
      <c r="B115" s="36"/>
      <c r="C115" s="197" t="s">
        <v>142</v>
      </c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38"/>
    </row>
    <row r="116" spans="2:63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3" s="1" customFormat="1" ht="30" customHeight="1">
      <c r="B117" s="36"/>
      <c r="C117" s="31" t="s">
        <v>19</v>
      </c>
      <c r="D117" s="37"/>
      <c r="E117" s="37"/>
      <c r="F117" s="242" t="str">
        <f>F6</f>
        <v>SO 04 Rekonstrukce plynové kotelny</v>
      </c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37"/>
      <c r="R117" s="38"/>
    </row>
    <row r="118" spans="2:63" s="1" customFormat="1" ht="36.950000000000003" customHeight="1">
      <c r="B118" s="36"/>
      <c r="C118" s="70" t="s">
        <v>117</v>
      </c>
      <c r="D118" s="37"/>
      <c r="E118" s="37"/>
      <c r="F118" s="217" t="str">
        <f>F7</f>
        <v>7/2021c - stavební úpravy</v>
      </c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37"/>
      <c r="R118" s="38"/>
    </row>
    <row r="119" spans="2:63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3" s="1" customFormat="1" ht="18" customHeight="1">
      <c r="B120" s="36"/>
      <c r="C120" s="31" t="s">
        <v>24</v>
      </c>
      <c r="D120" s="37"/>
      <c r="E120" s="37"/>
      <c r="F120" s="29" t="str">
        <f>F9</f>
        <v>ZŠ Lomnice</v>
      </c>
      <c r="G120" s="37"/>
      <c r="H120" s="37"/>
      <c r="I120" s="37"/>
      <c r="J120" s="37"/>
      <c r="K120" s="31" t="s">
        <v>26</v>
      </c>
      <c r="L120" s="37"/>
      <c r="M120" s="246" t="str">
        <f>IF(O9="","",O9)</f>
        <v>26. 1. 2021</v>
      </c>
      <c r="N120" s="246"/>
      <c r="O120" s="246"/>
      <c r="P120" s="246"/>
      <c r="Q120" s="37"/>
      <c r="R120" s="38"/>
    </row>
    <row r="121" spans="2:63" s="1" customFormat="1" ht="6.9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3" s="1" customFormat="1">
      <c r="B122" s="36"/>
      <c r="C122" s="31" t="s">
        <v>28</v>
      </c>
      <c r="D122" s="37"/>
      <c r="E122" s="37"/>
      <c r="F122" s="29" t="str">
        <f>E12</f>
        <v>Městys Lomnice</v>
      </c>
      <c r="G122" s="37"/>
      <c r="H122" s="37"/>
      <c r="I122" s="37"/>
      <c r="J122" s="37"/>
      <c r="K122" s="31" t="s">
        <v>34</v>
      </c>
      <c r="L122" s="37"/>
      <c r="M122" s="201" t="str">
        <f>E18</f>
        <v>Filip Marek</v>
      </c>
      <c r="N122" s="201"/>
      <c r="O122" s="201"/>
      <c r="P122" s="201"/>
      <c r="Q122" s="201"/>
      <c r="R122" s="38"/>
    </row>
    <row r="123" spans="2:63" s="1" customFormat="1" ht="14.45" customHeight="1">
      <c r="B123" s="36"/>
      <c r="C123" s="31" t="s">
        <v>32</v>
      </c>
      <c r="D123" s="37"/>
      <c r="E123" s="37"/>
      <c r="F123" s="29" t="str">
        <f>IF(E15="","",E15)</f>
        <v>Vyplň údaj</v>
      </c>
      <c r="G123" s="37"/>
      <c r="H123" s="37"/>
      <c r="I123" s="37"/>
      <c r="J123" s="37"/>
      <c r="K123" s="31" t="s">
        <v>37</v>
      </c>
      <c r="L123" s="37"/>
      <c r="M123" s="201" t="str">
        <f>E21</f>
        <v>Filip Marek</v>
      </c>
      <c r="N123" s="201"/>
      <c r="O123" s="201"/>
      <c r="P123" s="201"/>
      <c r="Q123" s="201"/>
      <c r="R123" s="38"/>
    </row>
    <row r="124" spans="2:63" s="1" customFormat="1" ht="10.3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63" s="8" customFormat="1" ht="29.25" customHeight="1">
      <c r="B125" s="150"/>
      <c r="C125" s="151" t="s">
        <v>143</v>
      </c>
      <c r="D125" s="152" t="s">
        <v>144</v>
      </c>
      <c r="E125" s="152" t="s">
        <v>61</v>
      </c>
      <c r="F125" s="260" t="s">
        <v>145</v>
      </c>
      <c r="G125" s="260"/>
      <c r="H125" s="260"/>
      <c r="I125" s="260"/>
      <c r="J125" s="152" t="s">
        <v>146</v>
      </c>
      <c r="K125" s="152" t="s">
        <v>147</v>
      </c>
      <c r="L125" s="260" t="s">
        <v>148</v>
      </c>
      <c r="M125" s="260"/>
      <c r="N125" s="260" t="s">
        <v>122</v>
      </c>
      <c r="O125" s="260"/>
      <c r="P125" s="260"/>
      <c r="Q125" s="261"/>
      <c r="R125" s="153"/>
      <c r="T125" s="81" t="s">
        <v>149</v>
      </c>
      <c r="U125" s="82" t="s">
        <v>43</v>
      </c>
      <c r="V125" s="82" t="s">
        <v>150</v>
      </c>
      <c r="W125" s="82" t="s">
        <v>151</v>
      </c>
      <c r="X125" s="82" t="s">
        <v>152</v>
      </c>
      <c r="Y125" s="82" t="s">
        <v>153</v>
      </c>
      <c r="Z125" s="82" t="s">
        <v>154</v>
      </c>
      <c r="AA125" s="83" t="s">
        <v>155</v>
      </c>
    </row>
    <row r="126" spans="2:63" s="1" customFormat="1" ht="29.25" customHeight="1">
      <c r="B126" s="36"/>
      <c r="C126" s="85" t="s">
        <v>119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278">
        <f>BK126</f>
        <v>0</v>
      </c>
      <c r="O126" s="279"/>
      <c r="P126" s="279"/>
      <c r="Q126" s="279"/>
      <c r="R126" s="38"/>
      <c r="T126" s="84"/>
      <c r="U126" s="52"/>
      <c r="V126" s="52"/>
      <c r="W126" s="154">
        <f>W127+W155+W196</f>
        <v>0</v>
      </c>
      <c r="X126" s="52"/>
      <c r="Y126" s="154">
        <f>Y127+Y155+Y196</f>
        <v>1.5538647999999999</v>
      </c>
      <c r="Z126" s="52"/>
      <c r="AA126" s="155">
        <f>AA127+AA155+AA196</f>
        <v>16.8934</v>
      </c>
      <c r="AT126" s="20" t="s">
        <v>78</v>
      </c>
      <c r="AU126" s="20" t="s">
        <v>124</v>
      </c>
      <c r="BK126" s="156">
        <f>BK127+BK155+BK196</f>
        <v>0</v>
      </c>
    </row>
    <row r="127" spans="2:63" s="9" customFormat="1" ht="37.35" customHeight="1">
      <c r="B127" s="157"/>
      <c r="C127" s="158"/>
      <c r="D127" s="159" t="s">
        <v>637</v>
      </c>
      <c r="E127" s="159"/>
      <c r="F127" s="159"/>
      <c r="G127" s="159"/>
      <c r="H127" s="159"/>
      <c r="I127" s="159"/>
      <c r="J127" s="159"/>
      <c r="K127" s="159"/>
      <c r="L127" s="159"/>
      <c r="M127" s="159"/>
      <c r="N127" s="280">
        <f>BK127</f>
        <v>0</v>
      </c>
      <c r="O127" s="256"/>
      <c r="P127" s="256"/>
      <c r="Q127" s="256"/>
      <c r="R127" s="160"/>
      <c r="T127" s="161"/>
      <c r="U127" s="158"/>
      <c r="V127" s="158"/>
      <c r="W127" s="162">
        <f>W128+W132+W134+W138+W144+W150</f>
        <v>0</v>
      </c>
      <c r="X127" s="158"/>
      <c r="Y127" s="162">
        <f>Y128+Y132+Y134+Y138+Y144+Y150</f>
        <v>1.4709128</v>
      </c>
      <c r="Z127" s="158"/>
      <c r="AA127" s="163">
        <f>AA128+AA132+AA134+AA138+AA144+AA150</f>
        <v>16.8934</v>
      </c>
      <c r="AR127" s="164" t="s">
        <v>87</v>
      </c>
      <c r="AT127" s="165" t="s">
        <v>78</v>
      </c>
      <c r="AU127" s="165" t="s">
        <v>79</v>
      </c>
      <c r="AY127" s="164" t="s">
        <v>156</v>
      </c>
      <c r="BK127" s="166">
        <f>BK128+BK132+BK134+BK138+BK144+BK150</f>
        <v>0</v>
      </c>
    </row>
    <row r="128" spans="2:63" s="9" customFormat="1" ht="19.899999999999999" customHeight="1">
      <c r="B128" s="157"/>
      <c r="C128" s="158"/>
      <c r="D128" s="167" t="s">
        <v>638</v>
      </c>
      <c r="E128" s="167"/>
      <c r="F128" s="167"/>
      <c r="G128" s="167"/>
      <c r="H128" s="167"/>
      <c r="I128" s="167"/>
      <c r="J128" s="167"/>
      <c r="K128" s="167"/>
      <c r="L128" s="167"/>
      <c r="M128" s="167"/>
      <c r="N128" s="281">
        <f>BK128</f>
        <v>0</v>
      </c>
      <c r="O128" s="282"/>
      <c r="P128" s="282"/>
      <c r="Q128" s="282"/>
      <c r="R128" s="160"/>
      <c r="T128" s="161"/>
      <c r="U128" s="158"/>
      <c r="V128" s="158"/>
      <c r="W128" s="162">
        <f>SUM(W129:W131)</f>
        <v>0</v>
      </c>
      <c r="X128" s="158"/>
      <c r="Y128" s="162">
        <f>SUM(Y129:Y131)</f>
        <v>0</v>
      </c>
      <c r="Z128" s="158"/>
      <c r="AA128" s="163">
        <f>SUM(AA129:AA131)</f>
        <v>0.65139999999999998</v>
      </c>
      <c r="AR128" s="164" t="s">
        <v>87</v>
      </c>
      <c r="AT128" s="165" t="s">
        <v>78</v>
      </c>
      <c r="AU128" s="165" t="s">
        <v>87</v>
      </c>
      <c r="AY128" s="164" t="s">
        <v>156</v>
      </c>
      <c r="BK128" s="166">
        <f>SUM(BK129:BK131)</f>
        <v>0</v>
      </c>
    </row>
    <row r="129" spans="2:65" s="1" customFormat="1" ht="38.25" customHeight="1">
      <c r="B129" s="36"/>
      <c r="C129" s="168" t="s">
        <v>87</v>
      </c>
      <c r="D129" s="168" t="s">
        <v>157</v>
      </c>
      <c r="E129" s="169" t="s">
        <v>833</v>
      </c>
      <c r="F129" s="262" t="s">
        <v>834</v>
      </c>
      <c r="G129" s="262"/>
      <c r="H129" s="262"/>
      <c r="I129" s="262"/>
      <c r="J129" s="170" t="s">
        <v>615</v>
      </c>
      <c r="K129" s="171">
        <v>0.8</v>
      </c>
      <c r="L129" s="263">
        <v>0</v>
      </c>
      <c r="M129" s="264"/>
      <c r="N129" s="265">
        <f>ROUND(L129*K129,2)</f>
        <v>0</v>
      </c>
      <c r="O129" s="265"/>
      <c r="P129" s="265"/>
      <c r="Q129" s="265"/>
      <c r="R129" s="38"/>
      <c r="T129" s="172" t="s">
        <v>22</v>
      </c>
      <c r="U129" s="45" t="s">
        <v>44</v>
      </c>
      <c r="V129" s="37"/>
      <c r="W129" s="173">
        <f>V129*K129</f>
        <v>0</v>
      </c>
      <c r="X129" s="173">
        <v>0</v>
      </c>
      <c r="Y129" s="173">
        <f>X129*K129</f>
        <v>0</v>
      </c>
      <c r="Z129" s="173">
        <v>0.255</v>
      </c>
      <c r="AA129" s="174">
        <f>Z129*K129</f>
        <v>0.20400000000000001</v>
      </c>
      <c r="AR129" s="20" t="s">
        <v>172</v>
      </c>
      <c r="AT129" s="20" t="s">
        <v>157</v>
      </c>
      <c r="AU129" s="20" t="s">
        <v>115</v>
      </c>
      <c r="AY129" s="20" t="s">
        <v>156</v>
      </c>
      <c r="BE129" s="111">
        <f>IF(U129="základní",N129,0)</f>
        <v>0</v>
      </c>
      <c r="BF129" s="111">
        <f>IF(U129="snížená",N129,0)</f>
        <v>0</v>
      </c>
      <c r="BG129" s="111">
        <f>IF(U129="zákl. přenesená",N129,0)</f>
        <v>0</v>
      </c>
      <c r="BH129" s="111">
        <f>IF(U129="sníž. přenesená",N129,0)</f>
        <v>0</v>
      </c>
      <c r="BI129" s="111">
        <f>IF(U129="nulová",N129,0)</f>
        <v>0</v>
      </c>
      <c r="BJ129" s="20" t="s">
        <v>87</v>
      </c>
      <c r="BK129" s="111">
        <f>ROUND(L129*K129,2)</f>
        <v>0</v>
      </c>
      <c r="BL129" s="20" t="s">
        <v>172</v>
      </c>
      <c r="BM129" s="20" t="s">
        <v>835</v>
      </c>
    </row>
    <row r="130" spans="2:65" s="1" customFormat="1" ht="25.5" customHeight="1">
      <c r="B130" s="36"/>
      <c r="C130" s="168" t="s">
        <v>115</v>
      </c>
      <c r="D130" s="168" t="s">
        <v>157</v>
      </c>
      <c r="E130" s="169" t="s">
        <v>836</v>
      </c>
      <c r="F130" s="262" t="s">
        <v>837</v>
      </c>
      <c r="G130" s="262"/>
      <c r="H130" s="262"/>
      <c r="I130" s="262"/>
      <c r="J130" s="170" t="s">
        <v>615</v>
      </c>
      <c r="K130" s="171">
        <v>0.8</v>
      </c>
      <c r="L130" s="263">
        <v>0</v>
      </c>
      <c r="M130" s="264"/>
      <c r="N130" s="265">
        <f>ROUND(L130*K130,2)</f>
        <v>0</v>
      </c>
      <c r="O130" s="265"/>
      <c r="P130" s="265"/>
      <c r="Q130" s="265"/>
      <c r="R130" s="38"/>
      <c r="T130" s="172" t="s">
        <v>22</v>
      </c>
      <c r="U130" s="45" t="s">
        <v>44</v>
      </c>
      <c r="V130" s="37"/>
      <c r="W130" s="173">
        <f>V130*K130</f>
        <v>0</v>
      </c>
      <c r="X130" s="173">
        <v>0</v>
      </c>
      <c r="Y130" s="173">
        <f>X130*K130</f>
        <v>0</v>
      </c>
      <c r="Z130" s="173">
        <v>9.8000000000000004E-2</v>
      </c>
      <c r="AA130" s="174">
        <f>Z130*K130</f>
        <v>7.8400000000000011E-2</v>
      </c>
      <c r="AR130" s="20" t="s">
        <v>172</v>
      </c>
      <c r="AT130" s="20" t="s">
        <v>157</v>
      </c>
      <c r="AU130" s="20" t="s">
        <v>115</v>
      </c>
      <c r="AY130" s="20" t="s">
        <v>156</v>
      </c>
      <c r="BE130" s="111">
        <f>IF(U130="základní",N130,0)</f>
        <v>0</v>
      </c>
      <c r="BF130" s="111">
        <f>IF(U130="snížená",N130,0)</f>
        <v>0</v>
      </c>
      <c r="BG130" s="111">
        <f>IF(U130="zákl. přenesená",N130,0)</f>
        <v>0</v>
      </c>
      <c r="BH130" s="111">
        <f>IF(U130="sníž. přenesená",N130,0)</f>
        <v>0</v>
      </c>
      <c r="BI130" s="111">
        <f>IF(U130="nulová",N130,0)</f>
        <v>0</v>
      </c>
      <c r="BJ130" s="20" t="s">
        <v>87</v>
      </c>
      <c r="BK130" s="111">
        <f>ROUND(L130*K130,2)</f>
        <v>0</v>
      </c>
      <c r="BL130" s="20" t="s">
        <v>172</v>
      </c>
      <c r="BM130" s="20" t="s">
        <v>838</v>
      </c>
    </row>
    <row r="131" spans="2:65" s="1" customFormat="1" ht="25.5" customHeight="1">
      <c r="B131" s="36"/>
      <c r="C131" s="168" t="s">
        <v>166</v>
      </c>
      <c r="D131" s="168" t="s">
        <v>157</v>
      </c>
      <c r="E131" s="169" t="s">
        <v>839</v>
      </c>
      <c r="F131" s="262" t="s">
        <v>840</v>
      </c>
      <c r="G131" s="262"/>
      <c r="H131" s="262"/>
      <c r="I131" s="262"/>
      <c r="J131" s="170" t="s">
        <v>160</v>
      </c>
      <c r="K131" s="171">
        <v>1.8</v>
      </c>
      <c r="L131" s="263">
        <v>0</v>
      </c>
      <c r="M131" s="264"/>
      <c r="N131" s="265">
        <f>ROUND(L131*K131,2)</f>
        <v>0</v>
      </c>
      <c r="O131" s="265"/>
      <c r="P131" s="265"/>
      <c r="Q131" s="265"/>
      <c r="R131" s="38"/>
      <c r="T131" s="172" t="s">
        <v>22</v>
      </c>
      <c r="U131" s="45" t="s">
        <v>44</v>
      </c>
      <c r="V131" s="37"/>
      <c r="W131" s="173">
        <f>V131*K131</f>
        <v>0</v>
      </c>
      <c r="X131" s="173">
        <v>0</v>
      </c>
      <c r="Y131" s="173">
        <f>X131*K131</f>
        <v>0</v>
      </c>
      <c r="Z131" s="173">
        <v>0.20499999999999999</v>
      </c>
      <c r="AA131" s="174">
        <f>Z131*K131</f>
        <v>0.36899999999999999</v>
      </c>
      <c r="AR131" s="20" t="s">
        <v>172</v>
      </c>
      <c r="AT131" s="20" t="s">
        <v>157</v>
      </c>
      <c r="AU131" s="20" t="s">
        <v>115</v>
      </c>
      <c r="AY131" s="20" t="s">
        <v>156</v>
      </c>
      <c r="BE131" s="111">
        <f>IF(U131="základní",N131,0)</f>
        <v>0</v>
      </c>
      <c r="BF131" s="111">
        <f>IF(U131="snížená",N131,0)</f>
        <v>0</v>
      </c>
      <c r="BG131" s="111">
        <f>IF(U131="zákl. přenesená",N131,0)</f>
        <v>0</v>
      </c>
      <c r="BH131" s="111">
        <f>IF(U131="sníž. přenesená",N131,0)</f>
        <v>0</v>
      </c>
      <c r="BI131" s="111">
        <f>IF(U131="nulová",N131,0)</f>
        <v>0</v>
      </c>
      <c r="BJ131" s="20" t="s">
        <v>87</v>
      </c>
      <c r="BK131" s="111">
        <f>ROUND(L131*K131,2)</f>
        <v>0</v>
      </c>
      <c r="BL131" s="20" t="s">
        <v>172</v>
      </c>
      <c r="BM131" s="20" t="s">
        <v>841</v>
      </c>
    </row>
    <row r="132" spans="2:65" s="9" customFormat="1" ht="29.85" customHeight="1">
      <c r="B132" s="157"/>
      <c r="C132" s="158"/>
      <c r="D132" s="167" t="s">
        <v>828</v>
      </c>
      <c r="E132" s="167"/>
      <c r="F132" s="167"/>
      <c r="G132" s="167"/>
      <c r="H132" s="167"/>
      <c r="I132" s="167"/>
      <c r="J132" s="167"/>
      <c r="K132" s="167"/>
      <c r="L132" s="167"/>
      <c r="M132" s="167"/>
      <c r="N132" s="283">
        <f>BK132</f>
        <v>0</v>
      </c>
      <c r="O132" s="284"/>
      <c r="P132" s="284"/>
      <c r="Q132" s="284"/>
      <c r="R132" s="160"/>
      <c r="T132" s="161"/>
      <c r="U132" s="158"/>
      <c r="V132" s="158"/>
      <c r="W132" s="162">
        <f>W133</f>
        <v>0</v>
      </c>
      <c r="X132" s="158"/>
      <c r="Y132" s="162">
        <f>Y133</f>
        <v>0</v>
      </c>
      <c r="Z132" s="158"/>
      <c r="AA132" s="163">
        <f>AA133</f>
        <v>0</v>
      </c>
      <c r="AR132" s="164" t="s">
        <v>87</v>
      </c>
      <c r="AT132" s="165" t="s">
        <v>78</v>
      </c>
      <c r="AU132" s="165" t="s">
        <v>87</v>
      </c>
      <c r="AY132" s="164" t="s">
        <v>156</v>
      </c>
      <c r="BK132" s="166">
        <f>BK133</f>
        <v>0</v>
      </c>
    </row>
    <row r="133" spans="2:65" s="1" customFormat="1" ht="38.25" customHeight="1">
      <c r="B133" s="36"/>
      <c r="C133" s="168" t="s">
        <v>172</v>
      </c>
      <c r="D133" s="168" t="s">
        <v>157</v>
      </c>
      <c r="E133" s="169" t="s">
        <v>842</v>
      </c>
      <c r="F133" s="262" t="s">
        <v>843</v>
      </c>
      <c r="G133" s="262"/>
      <c r="H133" s="262"/>
      <c r="I133" s="262"/>
      <c r="J133" s="170" t="s">
        <v>615</v>
      </c>
      <c r="K133" s="171">
        <v>1</v>
      </c>
      <c r="L133" s="263">
        <v>0</v>
      </c>
      <c r="M133" s="264"/>
      <c r="N133" s="265">
        <f>ROUND(L133*K133,2)</f>
        <v>0</v>
      </c>
      <c r="O133" s="265"/>
      <c r="P133" s="265"/>
      <c r="Q133" s="265"/>
      <c r="R133" s="38"/>
      <c r="T133" s="172" t="s">
        <v>22</v>
      </c>
      <c r="U133" s="45" t="s">
        <v>44</v>
      </c>
      <c r="V133" s="37"/>
      <c r="W133" s="173">
        <f>V133*K133</f>
        <v>0</v>
      </c>
      <c r="X133" s="173">
        <v>0</v>
      </c>
      <c r="Y133" s="173">
        <f>X133*K133</f>
        <v>0</v>
      </c>
      <c r="Z133" s="173">
        <v>0</v>
      </c>
      <c r="AA133" s="174">
        <f>Z133*K133</f>
        <v>0</v>
      </c>
      <c r="AR133" s="20" t="s">
        <v>172</v>
      </c>
      <c r="AT133" s="20" t="s">
        <v>157</v>
      </c>
      <c r="AU133" s="20" t="s">
        <v>115</v>
      </c>
      <c r="AY133" s="20" t="s">
        <v>156</v>
      </c>
      <c r="BE133" s="111">
        <f>IF(U133="základní",N133,0)</f>
        <v>0</v>
      </c>
      <c r="BF133" s="111">
        <f>IF(U133="snížená",N133,0)</f>
        <v>0</v>
      </c>
      <c r="BG133" s="111">
        <f>IF(U133="zákl. přenesená",N133,0)</f>
        <v>0</v>
      </c>
      <c r="BH133" s="111">
        <f>IF(U133="sníž. přenesená",N133,0)</f>
        <v>0</v>
      </c>
      <c r="BI133" s="111">
        <f>IF(U133="nulová",N133,0)</f>
        <v>0</v>
      </c>
      <c r="BJ133" s="20" t="s">
        <v>87</v>
      </c>
      <c r="BK133" s="111">
        <f>ROUND(L133*K133,2)</f>
        <v>0</v>
      </c>
      <c r="BL133" s="20" t="s">
        <v>172</v>
      </c>
      <c r="BM133" s="20" t="s">
        <v>844</v>
      </c>
    </row>
    <row r="134" spans="2:65" s="9" customFormat="1" ht="29.85" customHeight="1">
      <c r="B134" s="157"/>
      <c r="C134" s="158"/>
      <c r="D134" s="167" t="s">
        <v>829</v>
      </c>
      <c r="E134" s="167"/>
      <c r="F134" s="167"/>
      <c r="G134" s="167"/>
      <c r="H134" s="167"/>
      <c r="I134" s="167"/>
      <c r="J134" s="167"/>
      <c r="K134" s="167"/>
      <c r="L134" s="167"/>
      <c r="M134" s="167"/>
      <c r="N134" s="283">
        <f>BK134</f>
        <v>0</v>
      </c>
      <c r="O134" s="284"/>
      <c r="P134" s="284"/>
      <c r="Q134" s="284"/>
      <c r="R134" s="160"/>
      <c r="T134" s="161"/>
      <c r="U134" s="158"/>
      <c r="V134" s="158"/>
      <c r="W134" s="162">
        <f>SUM(W135:W137)</f>
        <v>0</v>
      </c>
      <c r="X134" s="158"/>
      <c r="Y134" s="162">
        <f>SUM(Y135:Y137)</f>
        <v>0.17425000000000002</v>
      </c>
      <c r="Z134" s="158"/>
      <c r="AA134" s="163">
        <f>SUM(AA135:AA137)</f>
        <v>0</v>
      </c>
      <c r="AR134" s="164" t="s">
        <v>87</v>
      </c>
      <c r="AT134" s="165" t="s">
        <v>78</v>
      </c>
      <c r="AU134" s="165" t="s">
        <v>87</v>
      </c>
      <c r="AY134" s="164" t="s">
        <v>156</v>
      </c>
      <c r="BK134" s="166">
        <f>SUM(BK135:BK137)</f>
        <v>0</v>
      </c>
    </row>
    <row r="135" spans="2:65" s="1" customFormat="1" ht="16.5" customHeight="1">
      <c r="B135" s="36"/>
      <c r="C135" s="168" t="s">
        <v>176</v>
      </c>
      <c r="D135" s="168" t="s">
        <v>157</v>
      </c>
      <c r="E135" s="169" t="s">
        <v>845</v>
      </c>
      <c r="F135" s="262" t="s">
        <v>846</v>
      </c>
      <c r="G135" s="262"/>
      <c r="H135" s="262"/>
      <c r="I135" s="262"/>
      <c r="J135" s="170" t="s">
        <v>615</v>
      </c>
      <c r="K135" s="171">
        <v>1</v>
      </c>
      <c r="L135" s="263">
        <v>0</v>
      </c>
      <c r="M135" s="264"/>
      <c r="N135" s="265">
        <f>ROUND(L135*K135,2)</f>
        <v>0</v>
      </c>
      <c r="O135" s="265"/>
      <c r="P135" s="265"/>
      <c r="Q135" s="265"/>
      <c r="R135" s="38"/>
      <c r="T135" s="172" t="s">
        <v>22</v>
      </c>
      <c r="U135" s="45" t="s">
        <v>44</v>
      </c>
      <c r="V135" s="37"/>
      <c r="W135" s="173">
        <f>V135*K135</f>
        <v>0</v>
      </c>
      <c r="X135" s="173">
        <v>0</v>
      </c>
      <c r="Y135" s="173">
        <f>X135*K135</f>
        <v>0</v>
      </c>
      <c r="Z135" s="173">
        <v>0</v>
      </c>
      <c r="AA135" s="174">
        <f>Z135*K135</f>
        <v>0</v>
      </c>
      <c r="AR135" s="20" t="s">
        <v>172</v>
      </c>
      <c r="AT135" s="20" t="s">
        <v>157</v>
      </c>
      <c r="AU135" s="20" t="s">
        <v>115</v>
      </c>
      <c r="AY135" s="20" t="s">
        <v>156</v>
      </c>
      <c r="BE135" s="111">
        <f>IF(U135="základní",N135,0)</f>
        <v>0</v>
      </c>
      <c r="BF135" s="111">
        <f>IF(U135="snížená",N135,0)</f>
        <v>0</v>
      </c>
      <c r="BG135" s="111">
        <f>IF(U135="zákl. přenesená",N135,0)</f>
        <v>0</v>
      </c>
      <c r="BH135" s="111">
        <f>IF(U135="sníž. přenesená",N135,0)</f>
        <v>0</v>
      </c>
      <c r="BI135" s="111">
        <f>IF(U135="nulová",N135,0)</f>
        <v>0</v>
      </c>
      <c r="BJ135" s="20" t="s">
        <v>87</v>
      </c>
      <c r="BK135" s="111">
        <f>ROUND(L135*K135,2)</f>
        <v>0</v>
      </c>
      <c r="BL135" s="20" t="s">
        <v>172</v>
      </c>
      <c r="BM135" s="20" t="s">
        <v>847</v>
      </c>
    </row>
    <row r="136" spans="2:65" s="1" customFormat="1" ht="25.5" customHeight="1">
      <c r="B136" s="36"/>
      <c r="C136" s="168" t="s">
        <v>180</v>
      </c>
      <c r="D136" s="168" t="s">
        <v>157</v>
      </c>
      <c r="E136" s="169" t="s">
        <v>848</v>
      </c>
      <c r="F136" s="262" t="s">
        <v>849</v>
      </c>
      <c r="G136" s="262"/>
      <c r="H136" s="262"/>
      <c r="I136" s="262"/>
      <c r="J136" s="170" t="s">
        <v>615</v>
      </c>
      <c r="K136" s="171">
        <v>1</v>
      </c>
      <c r="L136" s="263">
        <v>0</v>
      </c>
      <c r="M136" s="264"/>
      <c r="N136" s="265">
        <f>ROUND(L136*K136,2)</f>
        <v>0</v>
      </c>
      <c r="O136" s="265"/>
      <c r="P136" s="265"/>
      <c r="Q136" s="265"/>
      <c r="R136" s="38"/>
      <c r="T136" s="172" t="s">
        <v>22</v>
      </c>
      <c r="U136" s="45" t="s">
        <v>44</v>
      </c>
      <c r="V136" s="37"/>
      <c r="W136" s="173">
        <f>V136*K136</f>
        <v>0</v>
      </c>
      <c r="X136" s="173">
        <v>8.4250000000000005E-2</v>
      </c>
      <c r="Y136" s="173">
        <f>X136*K136</f>
        <v>8.4250000000000005E-2</v>
      </c>
      <c r="Z136" s="173">
        <v>0</v>
      </c>
      <c r="AA136" s="174">
        <f>Z136*K136</f>
        <v>0</v>
      </c>
      <c r="AR136" s="20" t="s">
        <v>172</v>
      </c>
      <c r="AT136" s="20" t="s">
        <v>157</v>
      </c>
      <c r="AU136" s="20" t="s">
        <v>115</v>
      </c>
      <c r="AY136" s="20" t="s">
        <v>156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20" t="s">
        <v>87</v>
      </c>
      <c r="BK136" s="111">
        <f>ROUND(L136*K136,2)</f>
        <v>0</v>
      </c>
      <c r="BL136" s="20" t="s">
        <v>172</v>
      </c>
      <c r="BM136" s="20" t="s">
        <v>850</v>
      </c>
    </row>
    <row r="137" spans="2:65" s="1" customFormat="1" ht="25.5" customHeight="1">
      <c r="B137" s="36"/>
      <c r="C137" s="175" t="s">
        <v>184</v>
      </c>
      <c r="D137" s="175" t="s">
        <v>167</v>
      </c>
      <c r="E137" s="176" t="s">
        <v>851</v>
      </c>
      <c r="F137" s="266" t="s">
        <v>852</v>
      </c>
      <c r="G137" s="266"/>
      <c r="H137" s="266"/>
      <c r="I137" s="266"/>
      <c r="J137" s="177" t="s">
        <v>615</v>
      </c>
      <c r="K137" s="178">
        <v>1</v>
      </c>
      <c r="L137" s="267">
        <v>0</v>
      </c>
      <c r="M137" s="268"/>
      <c r="N137" s="269">
        <f>ROUND(L137*K137,2)</f>
        <v>0</v>
      </c>
      <c r="O137" s="265"/>
      <c r="P137" s="265"/>
      <c r="Q137" s="265"/>
      <c r="R137" s="38"/>
      <c r="T137" s="172" t="s">
        <v>22</v>
      </c>
      <c r="U137" s="45" t="s">
        <v>44</v>
      </c>
      <c r="V137" s="37"/>
      <c r="W137" s="173">
        <f>V137*K137</f>
        <v>0</v>
      </c>
      <c r="X137" s="173">
        <v>0.09</v>
      </c>
      <c r="Y137" s="173">
        <f>X137*K137</f>
        <v>0.09</v>
      </c>
      <c r="Z137" s="173">
        <v>0</v>
      </c>
      <c r="AA137" s="174">
        <f>Z137*K137</f>
        <v>0</v>
      </c>
      <c r="AR137" s="20" t="s">
        <v>188</v>
      </c>
      <c r="AT137" s="20" t="s">
        <v>167</v>
      </c>
      <c r="AU137" s="20" t="s">
        <v>115</v>
      </c>
      <c r="AY137" s="20" t="s">
        <v>156</v>
      </c>
      <c r="BE137" s="111">
        <f>IF(U137="základní",N137,0)</f>
        <v>0</v>
      </c>
      <c r="BF137" s="111">
        <f>IF(U137="snížená",N137,0)</f>
        <v>0</v>
      </c>
      <c r="BG137" s="111">
        <f>IF(U137="zákl. přenesená",N137,0)</f>
        <v>0</v>
      </c>
      <c r="BH137" s="111">
        <f>IF(U137="sníž. přenesená",N137,0)</f>
        <v>0</v>
      </c>
      <c r="BI137" s="111">
        <f>IF(U137="nulová",N137,0)</f>
        <v>0</v>
      </c>
      <c r="BJ137" s="20" t="s">
        <v>87</v>
      </c>
      <c r="BK137" s="111">
        <f>ROUND(L137*K137,2)</f>
        <v>0</v>
      </c>
      <c r="BL137" s="20" t="s">
        <v>172</v>
      </c>
      <c r="BM137" s="20" t="s">
        <v>853</v>
      </c>
    </row>
    <row r="138" spans="2:65" s="9" customFormat="1" ht="29.85" customHeight="1">
      <c r="B138" s="157"/>
      <c r="C138" s="158"/>
      <c r="D138" s="167" t="s">
        <v>830</v>
      </c>
      <c r="E138" s="167"/>
      <c r="F138" s="167"/>
      <c r="G138" s="167"/>
      <c r="H138" s="167"/>
      <c r="I138" s="167"/>
      <c r="J138" s="167"/>
      <c r="K138" s="167"/>
      <c r="L138" s="167"/>
      <c r="M138" s="167"/>
      <c r="N138" s="283">
        <f>BK138</f>
        <v>0</v>
      </c>
      <c r="O138" s="284"/>
      <c r="P138" s="284"/>
      <c r="Q138" s="284"/>
      <c r="R138" s="160"/>
      <c r="T138" s="161"/>
      <c r="U138" s="158"/>
      <c r="V138" s="158"/>
      <c r="W138" s="162">
        <f>SUM(W139:W143)</f>
        <v>0</v>
      </c>
      <c r="X138" s="158"/>
      <c r="Y138" s="162">
        <f>SUM(Y139:Y143)</f>
        <v>0.94766279999999992</v>
      </c>
      <c r="Z138" s="158"/>
      <c r="AA138" s="163">
        <f>SUM(AA139:AA143)</f>
        <v>0</v>
      </c>
      <c r="AR138" s="164" t="s">
        <v>87</v>
      </c>
      <c r="AT138" s="165" t="s">
        <v>78</v>
      </c>
      <c r="AU138" s="165" t="s">
        <v>87</v>
      </c>
      <c r="AY138" s="164" t="s">
        <v>156</v>
      </c>
      <c r="BK138" s="166">
        <f>SUM(BK139:BK143)</f>
        <v>0</v>
      </c>
    </row>
    <row r="139" spans="2:65" s="1" customFormat="1" ht="25.5" customHeight="1">
      <c r="B139" s="36"/>
      <c r="C139" s="168" t="s">
        <v>188</v>
      </c>
      <c r="D139" s="168" t="s">
        <v>157</v>
      </c>
      <c r="E139" s="169" t="s">
        <v>854</v>
      </c>
      <c r="F139" s="262" t="s">
        <v>855</v>
      </c>
      <c r="G139" s="262"/>
      <c r="H139" s="262"/>
      <c r="I139" s="262"/>
      <c r="J139" s="170" t="s">
        <v>22</v>
      </c>
      <c r="K139" s="171">
        <v>34</v>
      </c>
      <c r="L139" s="263">
        <v>0</v>
      </c>
      <c r="M139" s="264"/>
      <c r="N139" s="265">
        <f>ROUND(L139*K139,2)</f>
        <v>0</v>
      </c>
      <c r="O139" s="265"/>
      <c r="P139" s="265"/>
      <c r="Q139" s="265"/>
      <c r="R139" s="38"/>
      <c r="T139" s="172" t="s">
        <v>22</v>
      </c>
      <c r="U139" s="45" t="s">
        <v>44</v>
      </c>
      <c r="V139" s="37"/>
      <c r="W139" s="173">
        <f>V139*K139</f>
        <v>0</v>
      </c>
      <c r="X139" s="173">
        <v>0</v>
      </c>
      <c r="Y139" s="173">
        <f>X139*K139</f>
        <v>0</v>
      </c>
      <c r="Z139" s="173">
        <v>0</v>
      </c>
      <c r="AA139" s="174">
        <f>Z139*K139</f>
        <v>0</v>
      </c>
      <c r="AR139" s="20" t="s">
        <v>172</v>
      </c>
      <c r="AT139" s="20" t="s">
        <v>157</v>
      </c>
      <c r="AU139" s="20" t="s">
        <v>115</v>
      </c>
      <c r="AY139" s="20" t="s">
        <v>156</v>
      </c>
      <c r="BE139" s="111">
        <f>IF(U139="základní",N139,0)</f>
        <v>0</v>
      </c>
      <c r="BF139" s="111">
        <f>IF(U139="snížená",N139,0)</f>
        <v>0</v>
      </c>
      <c r="BG139" s="111">
        <f>IF(U139="zákl. přenesená",N139,0)</f>
        <v>0</v>
      </c>
      <c r="BH139" s="111">
        <f>IF(U139="sníž. přenesená",N139,0)</f>
        <v>0</v>
      </c>
      <c r="BI139" s="111">
        <f>IF(U139="nulová",N139,0)</f>
        <v>0</v>
      </c>
      <c r="BJ139" s="20" t="s">
        <v>87</v>
      </c>
      <c r="BK139" s="111">
        <f>ROUND(L139*K139,2)</f>
        <v>0</v>
      </c>
      <c r="BL139" s="20" t="s">
        <v>172</v>
      </c>
      <c r="BM139" s="20" t="s">
        <v>856</v>
      </c>
    </row>
    <row r="140" spans="2:65" s="1" customFormat="1" ht="25.5" customHeight="1">
      <c r="B140" s="36"/>
      <c r="C140" s="168" t="s">
        <v>192</v>
      </c>
      <c r="D140" s="168" t="s">
        <v>157</v>
      </c>
      <c r="E140" s="169" t="s">
        <v>857</v>
      </c>
      <c r="F140" s="262" t="s">
        <v>858</v>
      </c>
      <c r="G140" s="262"/>
      <c r="H140" s="262"/>
      <c r="I140" s="262"/>
      <c r="J140" s="170" t="s">
        <v>647</v>
      </c>
      <c r="K140" s="171">
        <v>0.42</v>
      </c>
      <c r="L140" s="263">
        <v>0</v>
      </c>
      <c r="M140" s="264"/>
      <c r="N140" s="265">
        <f>ROUND(L140*K140,2)</f>
        <v>0</v>
      </c>
      <c r="O140" s="265"/>
      <c r="P140" s="265"/>
      <c r="Q140" s="265"/>
      <c r="R140" s="38"/>
      <c r="T140" s="172" t="s">
        <v>22</v>
      </c>
      <c r="U140" s="45" t="s">
        <v>44</v>
      </c>
      <c r="V140" s="37"/>
      <c r="W140" s="173">
        <f>V140*K140</f>
        <v>0</v>
      </c>
      <c r="X140" s="173">
        <v>2.2563399999999998</v>
      </c>
      <c r="Y140" s="173">
        <f>X140*K140</f>
        <v>0.94766279999999992</v>
      </c>
      <c r="Z140" s="173">
        <v>0</v>
      </c>
      <c r="AA140" s="174">
        <f>Z140*K140</f>
        <v>0</v>
      </c>
      <c r="AR140" s="20" t="s">
        <v>859</v>
      </c>
      <c r="AT140" s="20" t="s">
        <v>157</v>
      </c>
      <c r="AU140" s="20" t="s">
        <v>115</v>
      </c>
      <c r="AY140" s="20" t="s">
        <v>156</v>
      </c>
      <c r="BE140" s="111">
        <f>IF(U140="základní",N140,0)</f>
        <v>0</v>
      </c>
      <c r="BF140" s="111">
        <f>IF(U140="snížená",N140,0)</f>
        <v>0</v>
      </c>
      <c r="BG140" s="111">
        <f>IF(U140="zákl. přenesená",N140,0)</f>
        <v>0</v>
      </c>
      <c r="BH140" s="111">
        <f>IF(U140="sníž. přenesená",N140,0)</f>
        <v>0</v>
      </c>
      <c r="BI140" s="111">
        <f>IF(U140="nulová",N140,0)</f>
        <v>0</v>
      </c>
      <c r="BJ140" s="20" t="s">
        <v>87</v>
      </c>
      <c r="BK140" s="111">
        <f>ROUND(L140*K140,2)</f>
        <v>0</v>
      </c>
      <c r="BL140" s="20" t="s">
        <v>859</v>
      </c>
      <c r="BM140" s="20" t="s">
        <v>860</v>
      </c>
    </row>
    <row r="141" spans="2:65" s="10" customFormat="1" ht="16.5" customHeight="1">
      <c r="B141" s="179"/>
      <c r="C141" s="180"/>
      <c r="D141" s="180"/>
      <c r="E141" s="181" t="s">
        <v>22</v>
      </c>
      <c r="F141" s="272" t="s">
        <v>861</v>
      </c>
      <c r="G141" s="273"/>
      <c r="H141" s="273"/>
      <c r="I141" s="273"/>
      <c r="J141" s="180"/>
      <c r="K141" s="182">
        <v>0.06</v>
      </c>
      <c r="L141" s="180"/>
      <c r="M141" s="180"/>
      <c r="N141" s="180"/>
      <c r="O141" s="180"/>
      <c r="P141" s="180"/>
      <c r="Q141" s="180"/>
      <c r="R141" s="183"/>
      <c r="T141" s="184"/>
      <c r="U141" s="180"/>
      <c r="V141" s="180"/>
      <c r="W141" s="180"/>
      <c r="X141" s="180"/>
      <c r="Y141" s="180"/>
      <c r="Z141" s="180"/>
      <c r="AA141" s="185"/>
      <c r="AT141" s="186" t="s">
        <v>599</v>
      </c>
      <c r="AU141" s="186" t="s">
        <v>115</v>
      </c>
      <c r="AV141" s="10" t="s">
        <v>115</v>
      </c>
      <c r="AW141" s="10" t="s">
        <v>36</v>
      </c>
      <c r="AX141" s="10" t="s">
        <v>79</v>
      </c>
      <c r="AY141" s="186" t="s">
        <v>156</v>
      </c>
    </row>
    <row r="142" spans="2:65" s="10" customFormat="1" ht="16.5" customHeight="1">
      <c r="B142" s="179"/>
      <c r="C142" s="180"/>
      <c r="D142" s="180"/>
      <c r="E142" s="181" t="s">
        <v>22</v>
      </c>
      <c r="F142" s="274" t="s">
        <v>862</v>
      </c>
      <c r="G142" s="275"/>
      <c r="H142" s="275"/>
      <c r="I142" s="275"/>
      <c r="J142" s="180"/>
      <c r="K142" s="182">
        <v>0.36</v>
      </c>
      <c r="L142" s="180"/>
      <c r="M142" s="180"/>
      <c r="N142" s="180"/>
      <c r="O142" s="180"/>
      <c r="P142" s="180"/>
      <c r="Q142" s="180"/>
      <c r="R142" s="183"/>
      <c r="T142" s="184"/>
      <c r="U142" s="180"/>
      <c r="V142" s="180"/>
      <c r="W142" s="180"/>
      <c r="X142" s="180"/>
      <c r="Y142" s="180"/>
      <c r="Z142" s="180"/>
      <c r="AA142" s="185"/>
      <c r="AT142" s="186" t="s">
        <v>599</v>
      </c>
      <c r="AU142" s="186" t="s">
        <v>115</v>
      </c>
      <c r="AV142" s="10" t="s">
        <v>115</v>
      </c>
      <c r="AW142" s="10" t="s">
        <v>36</v>
      </c>
      <c r="AX142" s="10" t="s">
        <v>79</v>
      </c>
      <c r="AY142" s="186" t="s">
        <v>156</v>
      </c>
    </row>
    <row r="143" spans="2:65" s="11" customFormat="1" ht="16.5" customHeight="1">
      <c r="B143" s="187"/>
      <c r="C143" s="188"/>
      <c r="D143" s="188"/>
      <c r="E143" s="189" t="s">
        <v>22</v>
      </c>
      <c r="F143" s="276" t="s">
        <v>601</v>
      </c>
      <c r="G143" s="277"/>
      <c r="H143" s="277"/>
      <c r="I143" s="277"/>
      <c r="J143" s="188"/>
      <c r="K143" s="190">
        <v>0.42</v>
      </c>
      <c r="L143" s="188"/>
      <c r="M143" s="188"/>
      <c r="N143" s="188"/>
      <c r="O143" s="188"/>
      <c r="P143" s="188"/>
      <c r="Q143" s="188"/>
      <c r="R143" s="191"/>
      <c r="T143" s="192"/>
      <c r="U143" s="188"/>
      <c r="V143" s="188"/>
      <c r="W143" s="188"/>
      <c r="X143" s="188"/>
      <c r="Y143" s="188"/>
      <c r="Z143" s="188"/>
      <c r="AA143" s="193"/>
      <c r="AT143" s="194" t="s">
        <v>599</v>
      </c>
      <c r="AU143" s="194" t="s">
        <v>115</v>
      </c>
      <c r="AV143" s="11" t="s">
        <v>172</v>
      </c>
      <c r="AW143" s="11" t="s">
        <v>36</v>
      </c>
      <c r="AX143" s="11" t="s">
        <v>87</v>
      </c>
      <c r="AY143" s="194" t="s">
        <v>156</v>
      </c>
    </row>
    <row r="144" spans="2:65" s="9" customFormat="1" ht="29.85" customHeight="1">
      <c r="B144" s="157"/>
      <c r="C144" s="158"/>
      <c r="D144" s="167" t="s">
        <v>641</v>
      </c>
      <c r="E144" s="167"/>
      <c r="F144" s="167"/>
      <c r="G144" s="167"/>
      <c r="H144" s="167"/>
      <c r="I144" s="167"/>
      <c r="J144" s="167"/>
      <c r="K144" s="167"/>
      <c r="L144" s="167"/>
      <c r="M144" s="167"/>
      <c r="N144" s="281">
        <f>BK144</f>
        <v>0</v>
      </c>
      <c r="O144" s="282"/>
      <c r="P144" s="282"/>
      <c r="Q144" s="282"/>
      <c r="R144" s="160"/>
      <c r="T144" s="161"/>
      <c r="U144" s="158"/>
      <c r="V144" s="158"/>
      <c r="W144" s="162">
        <f>SUM(W145:W149)</f>
        <v>0</v>
      </c>
      <c r="X144" s="158"/>
      <c r="Y144" s="162">
        <f>SUM(Y145:Y149)</f>
        <v>0.34899999999999998</v>
      </c>
      <c r="Z144" s="158"/>
      <c r="AA144" s="163">
        <f>SUM(AA145:AA149)</f>
        <v>16.242000000000001</v>
      </c>
      <c r="AR144" s="164" t="s">
        <v>87</v>
      </c>
      <c r="AT144" s="165" t="s">
        <v>78</v>
      </c>
      <c r="AU144" s="165" t="s">
        <v>87</v>
      </c>
      <c r="AY144" s="164" t="s">
        <v>156</v>
      </c>
      <c r="BK144" s="166">
        <f>SUM(BK145:BK149)</f>
        <v>0</v>
      </c>
    </row>
    <row r="145" spans="2:65" s="1" customFormat="1" ht="38.25" customHeight="1">
      <c r="B145" s="36"/>
      <c r="C145" s="168" t="s">
        <v>196</v>
      </c>
      <c r="D145" s="168" t="s">
        <v>157</v>
      </c>
      <c r="E145" s="169" t="s">
        <v>863</v>
      </c>
      <c r="F145" s="262" t="s">
        <v>864</v>
      </c>
      <c r="G145" s="262"/>
      <c r="H145" s="262"/>
      <c r="I145" s="262"/>
      <c r="J145" s="170" t="s">
        <v>160</v>
      </c>
      <c r="K145" s="171">
        <v>2</v>
      </c>
      <c r="L145" s="263">
        <v>0</v>
      </c>
      <c r="M145" s="264"/>
      <c r="N145" s="265">
        <f>ROUND(L145*K145,2)</f>
        <v>0</v>
      </c>
      <c r="O145" s="265"/>
      <c r="P145" s="265"/>
      <c r="Q145" s="265"/>
      <c r="R145" s="38"/>
      <c r="T145" s="172" t="s">
        <v>22</v>
      </c>
      <c r="U145" s="45" t="s">
        <v>44</v>
      </c>
      <c r="V145" s="37"/>
      <c r="W145" s="173">
        <f>V145*K145</f>
        <v>0</v>
      </c>
      <c r="X145" s="173">
        <v>0.1295</v>
      </c>
      <c r="Y145" s="173">
        <f>X145*K145</f>
        <v>0.25900000000000001</v>
      </c>
      <c r="Z145" s="173">
        <v>0</v>
      </c>
      <c r="AA145" s="174">
        <f>Z145*K145</f>
        <v>0</v>
      </c>
      <c r="AR145" s="20" t="s">
        <v>172</v>
      </c>
      <c r="AT145" s="20" t="s">
        <v>157</v>
      </c>
      <c r="AU145" s="20" t="s">
        <v>115</v>
      </c>
      <c r="AY145" s="20" t="s">
        <v>156</v>
      </c>
      <c r="BE145" s="111">
        <f>IF(U145="základní",N145,0)</f>
        <v>0</v>
      </c>
      <c r="BF145" s="111">
        <f>IF(U145="snížená",N145,0)</f>
        <v>0</v>
      </c>
      <c r="BG145" s="111">
        <f>IF(U145="zákl. přenesená",N145,0)</f>
        <v>0</v>
      </c>
      <c r="BH145" s="111">
        <f>IF(U145="sníž. přenesená",N145,0)</f>
        <v>0</v>
      </c>
      <c r="BI145" s="111">
        <f>IF(U145="nulová",N145,0)</f>
        <v>0</v>
      </c>
      <c r="BJ145" s="20" t="s">
        <v>87</v>
      </c>
      <c r="BK145" s="111">
        <f>ROUND(L145*K145,2)</f>
        <v>0</v>
      </c>
      <c r="BL145" s="20" t="s">
        <v>172</v>
      </c>
      <c r="BM145" s="20" t="s">
        <v>865</v>
      </c>
    </row>
    <row r="146" spans="2:65" s="1" customFormat="1" ht="25.5" customHeight="1">
      <c r="B146" s="36"/>
      <c r="C146" s="175" t="s">
        <v>200</v>
      </c>
      <c r="D146" s="175" t="s">
        <v>167</v>
      </c>
      <c r="E146" s="176" t="s">
        <v>866</v>
      </c>
      <c r="F146" s="266" t="s">
        <v>867</v>
      </c>
      <c r="G146" s="266"/>
      <c r="H146" s="266"/>
      <c r="I146" s="266"/>
      <c r="J146" s="177" t="s">
        <v>160</v>
      </c>
      <c r="K146" s="178">
        <v>2</v>
      </c>
      <c r="L146" s="267">
        <v>0</v>
      </c>
      <c r="M146" s="268"/>
      <c r="N146" s="269">
        <f>ROUND(L146*K146,2)</f>
        <v>0</v>
      </c>
      <c r="O146" s="265"/>
      <c r="P146" s="265"/>
      <c r="Q146" s="265"/>
      <c r="R146" s="38"/>
      <c r="T146" s="172" t="s">
        <v>22</v>
      </c>
      <c r="U146" s="45" t="s">
        <v>44</v>
      </c>
      <c r="V146" s="37"/>
      <c r="W146" s="173">
        <f>V146*K146</f>
        <v>0</v>
      </c>
      <c r="X146" s="173">
        <v>4.4999999999999998E-2</v>
      </c>
      <c r="Y146" s="173">
        <f>X146*K146</f>
        <v>0.09</v>
      </c>
      <c r="Z146" s="173">
        <v>0</v>
      </c>
      <c r="AA146" s="174">
        <f>Z146*K146</f>
        <v>0</v>
      </c>
      <c r="AR146" s="20" t="s">
        <v>188</v>
      </c>
      <c r="AT146" s="20" t="s">
        <v>167</v>
      </c>
      <c r="AU146" s="20" t="s">
        <v>115</v>
      </c>
      <c r="AY146" s="20" t="s">
        <v>156</v>
      </c>
      <c r="BE146" s="111">
        <f>IF(U146="základní",N146,0)</f>
        <v>0</v>
      </c>
      <c r="BF146" s="111">
        <f>IF(U146="snížená",N146,0)</f>
        <v>0</v>
      </c>
      <c r="BG146" s="111">
        <f>IF(U146="zákl. přenesená",N146,0)</f>
        <v>0</v>
      </c>
      <c r="BH146" s="111">
        <f>IF(U146="sníž. přenesená",N146,0)</f>
        <v>0</v>
      </c>
      <c r="BI146" s="111">
        <f>IF(U146="nulová",N146,0)</f>
        <v>0</v>
      </c>
      <c r="BJ146" s="20" t="s">
        <v>87</v>
      </c>
      <c r="BK146" s="111">
        <f>ROUND(L146*K146,2)</f>
        <v>0</v>
      </c>
      <c r="BL146" s="20" t="s">
        <v>172</v>
      </c>
      <c r="BM146" s="20" t="s">
        <v>868</v>
      </c>
    </row>
    <row r="147" spans="2:65" s="1" customFormat="1" ht="16.5" customHeight="1">
      <c r="B147" s="36"/>
      <c r="C147" s="168" t="s">
        <v>204</v>
      </c>
      <c r="D147" s="168" t="s">
        <v>157</v>
      </c>
      <c r="E147" s="169" t="s">
        <v>869</v>
      </c>
      <c r="F147" s="262" t="s">
        <v>870</v>
      </c>
      <c r="G147" s="262"/>
      <c r="H147" s="262"/>
      <c r="I147" s="262"/>
      <c r="J147" s="170" t="s">
        <v>647</v>
      </c>
      <c r="K147" s="171">
        <v>8.1210000000000004</v>
      </c>
      <c r="L147" s="263">
        <v>0</v>
      </c>
      <c r="M147" s="264"/>
      <c r="N147" s="265">
        <f>ROUND(L147*K147,2)</f>
        <v>0</v>
      </c>
      <c r="O147" s="265"/>
      <c r="P147" s="265"/>
      <c r="Q147" s="265"/>
      <c r="R147" s="38"/>
      <c r="T147" s="172" t="s">
        <v>22</v>
      </c>
      <c r="U147" s="45" t="s">
        <v>44</v>
      </c>
      <c r="V147" s="37"/>
      <c r="W147" s="173">
        <f>V147*K147</f>
        <v>0</v>
      </c>
      <c r="X147" s="173">
        <v>0</v>
      </c>
      <c r="Y147" s="173">
        <f>X147*K147</f>
        <v>0</v>
      </c>
      <c r="Z147" s="173">
        <v>2</v>
      </c>
      <c r="AA147" s="174">
        <f>Z147*K147</f>
        <v>16.242000000000001</v>
      </c>
      <c r="AR147" s="20" t="s">
        <v>172</v>
      </c>
      <c r="AT147" s="20" t="s">
        <v>157</v>
      </c>
      <c r="AU147" s="20" t="s">
        <v>115</v>
      </c>
      <c r="AY147" s="20" t="s">
        <v>156</v>
      </c>
      <c r="BE147" s="111">
        <f>IF(U147="základní",N147,0)</f>
        <v>0</v>
      </c>
      <c r="BF147" s="111">
        <f>IF(U147="snížená",N147,0)</f>
        <v>0</v>
      </c>
      <c r="BG147" s="111">
        <f>IF(U147="zákl. přenesená",N147,0)</f>
        <v>0</v>
      </c>
      <c r="BH147" s="111">
        <f>IF(U147="sníž. přenesená",N147,0)</f>
        <v>0</v>
      </c>
      <c r="BI147" s="111">
        <f>IF(U147="nulová",N147,0)</f>
        <v>0</v>
      </c>
      <c r="BJ147" s="20" t="s">
        <v>87</v>
      </c>
      <c r="BK147" s="111">
        <f>ROUND(L147*K147,2)</f>
        <v>0</v>
      </c>
      <c r="BL147" s="20" t="s">
        <v>172</v>
      </c>
      <c r="BM147" s="20" t="s">
        <v>871</v>
      </c>
    </row>
    <row r="148" spans="2:65" s="10" customFormat="1" ht="25.5" customHeight="1">
      <c r="B148" s="179"/>
      <c r="C148" s="180"/>
      <c r="D148" s="180"/>
      <c r="E148" s="181" t="s">
        <v>22</v>
      </c>
      <c r="F148" s="272" t="s">
        <v>872</v>
      </c>
      <c r="G148" s="273"/>
      <c r="H148" s="273"/>
      <c r="I148" s="273"/>
      <c r="J148" s="180"/>
      <c r="K148" s="182">
        <v>8.1210000000000004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599</v>
      </c>
      <c r="AU148" s="186" t="s">
        <v>115</v>
      </c>
      <c r="AV148" s="10" t="s">
        <v>115</v>
      </c>
      <c r="AW148" s="10" t="s">
        <v>36</v>
      </c>
      <c r="AX148" s="10" t="s">
        <v>87</v>
      </c>
      <c r="AY148" s="186" t="s">
        <v>156</v>
      </c>
    </row>
    <row r="149" spans="2:65" s="1" customFormat="1" ht="38.25" customHeight="1">
      <c r="B149" s="36"/>
      <c r="C149" s="168" t="s">
        <v>208</v>
      </c>
      <c r="D149" s="168" t="s">
        <v>157</v>
      </c>
      <c r="E149" s="169" t="s">
        <v>873</v>
      </c>
      <c r="F149" s="262" t="s">
        <v>874</v>
      </c>
      <c r="G149" s="262"/>
      <c r="H149" s="262"/>
      <c r="I149" s="262"/>
      <c r="J149" s="170" t="s">
        <v>615</v>
      </c>
      <c r="K149" s="171">
        <v>91</v>
      </c>
      <c r="L149" s="263">
        <v>0</v>
      </c>
      <c r="M149" s="264"/>
      <c r="N149" s="265">
        <f>ROUND(L149*K149,2)</f>
        <v>0</v>
      </c>
      <c r="O149" s="265"/>
      <c r="P149" s="265"/>
      <c r="Q149" s="265"/>
      <c r="R149" s="38"/>
      <c r="T149" s="172" t="s">
        <v>22</v>
      </c>
      <c r="U149" s="45" t="s">
        <v>44</v>
      </c>
      <c r="V149" s="37"/>
      <c r="W149" s="173">
        <f>V149*K149</f>
        <v>0</v>
      </c>
      <c r="X149" s="173">
        <v>0</v>
      </c>
      <c r="Y149" s="173">
        <f>X149*K149</f>
        <v>0</v>
      </c>
      <c r="Z149" s="173">
        <v>0</v>
      </c>
      <c r="AA149" s="174">
        <f>Z149*K149</f>
        <v>0</v>
      </c>
      <c r="AR149" s="20" t="s">
        <v>172</v>
      </c>
      <c r="AT149" s="20" t="s">
        <v>157</v>
      </c>
      <c r="AU149" s="20" t="s">
        <v>115</v>
      </c>
      <c r="AY149" s="20" t="s">
        <v>156</v>
      </c>
      <c r="BE149" s="111">
        <f>IF(U149="základní",N149,0)</f>
        <v>0</v>
      </c>
      <c r="BF149" s="111">
        <f>IF(U149="snížená",N149,0)</f>
        <v>0</v>
      </c>
      <c r="BG149" s="111">
        <f>IF(U149="zákl. přenesená",N149,0)</f>
        <v>0</v>
      </c>
      <c r="BH149" s="111">
        <f>IF(U149="sníž. přenesená",N149,0)</f>
        <v>0</v>
      </c>
      <c r="BI149" s="111">
        <f>IF(U149="nulová",N149,0)</f>
        <v>0</v>
      </c>
      <c r="BJ149" s="20" t="s">
        <v>87</v>
      </c>
      <c r="BK149" s="111">
        <f>ROUND(L149*K149,2)</f>
        <v>0</v>
      </c>
      <c r="BL149" s="20" t="s">
        <v>172</v>
      </c>
      <c r="BM149" s="20" t="s">
        <v>875</v>
      </c>
    </row>
    <row r="150" spans="2:65" s="9" customFormat="1" ht="29.85" customHeight="1">
      <c r="B150" s="157"/>
      <c r="C150" s="158"/>
      <c r="D150" s="167" t="s">
        <v>642</v>
      </c>
      <c r="E150" s="167"/>
      <c r="F150" s="167"/>
      <c r="G150" s="167"/>
      <c r="H150" s="167"/>
      <c r="I150" s="167"/>
      <c r="J150" s="167"/>
      <c r="K150" s="167"/>
      <c r="L150" s="167"/>
      <c r="M150" s="167"/>
      <c r="N150" s="283">
        <f>BK150</f>
        <v>0</v>
      </c>
      <c r="O150" s="284"/>
      <c r="P150" s="284"/>
      <c r="Q150" s="284"/>
      <c r="R150" s="160"/>
      <c r="T150" s="161"/>
      <c r="U150" s="158"/>
      <c r="V150" s="158"/>
      <c r="W150" s="162">
        <f>SUM(W151:W154)</f>
        <v>0</v>
      </c>
      <c r="X150" s="158"/>
      <c r="Y150" s="162">
        <f>SUM(Y151:Y154)</f>
        <v>0</v>
      </c>
      <c r="Z150" s="158"/>
      <c r="AA150" s="163">
        <f>SUM(AA151:AA154)</f>
        <v>0</v>
      </c>
      <c r="AR150" s="164" t="s">
        <v>87</v>
      </c>
      <c r="AT150" s="165" t="s">
        <v>78</v>
      </c>
      <c r="AU150" s="165" t="s">
        <v>87</v>
      </c>
      <c r="AY150" s="164" t="s">
        <v>156</v>
      </c>
      <c r="BK150" s="166">
        <f>SUM(BK151:BK154)</f>
        <v>0</v>
      </c>
    </row>
    <row r="151" spans="2:65" s="1" customFormat="1" ht="38.25" customHeight="1">
      <c r="B151" s="36"/>
      <c r="C151" s="168" t="s">
        <v>212</v>
      </c>
      <c r="D151" s="168" t="s">
        <v>157</v>
      </c>
      <c r="E151" s="169" t="s">
        <v>876</v>
      </c>
      <c r="F151" s="262" t="s">
        <v>877</v>
      </c>
      <c r="G151" s="262"/>
      <c r="H151" s="262"/>
      <c r="I151" s="262"/>
      <c r="J151" s="170" t="s">
        <v>666</v>
      </c>
      <c r="K151" s="171">
        <v>16.893000000000001</v>
      </c>
      <c r="L151" s="263">
        <v>0</v>
      </c>
      <c r="M151" s="264"/>
      <c r="N151" s="265">
        <f>ROUND(L151*K151,2)</f>
        <v>0</v>
      </c>
      <c r="O151" s="265"/>
      <c r="P151" s="265"/>
      <c r="Q151" s="265"/>
      <c r="R151" s="38"/>
      <c r="T151" s="172" t="s">
        <v>22</v>
      </c>
      <c r="U151" s="45" t="s">
        <v>44</v>
      </c>
      <c r="V151" s="37"/>
      <c r="W151" s="173">
        <f>V151*K151</f>
        <v>0</v>
      </c>
      <c r="X151" s="173">
        <v>0</v>
      </c>
      <c r="Y151" s="173">
        <f>X151*K151</f>
        <v>0</v>
      </c>
      <c r="Z151" s="173">
        <v>0</v>
      </c>
      <c r="AA151" s="174">
        <f>Z151*K151</f>
        <v>0</v>
      </c>
      <c r="AR151" s="20" t="s">
        <v>172</v>
      </c>
      <c r="AT151" s="20" t="s">
        <v>157</v>
      </c>
      <c r="AU151" s="20" t="s">
        <v>115</v>
      </c>
      <c r="AY151" s="20" t="s">
        <v>156</v>
      </c>
      <c r="BE151" s="111">
        <f>IF(U151="základní",N151,0)</f>
        <v>0</v>
      </c>
      <c r="BF151" s="111">
        <f>IF(U151="snížená",N151,0)</f>
        <v>0</v>
      </c>
      <c r="BG151" s="111">
        <f>IF(U151="zákl. přenesená",N151,0)</f>
        <v>0</v>
      </c>
      <c r="BH151" s="111">
        <f>IF(U151="sníž. přenesená",N151,0)</f>
        <v>0</v>
      </c>
      <c r="BI151" s="111">
        <f>IF(U151="nulová",N151,0)</f>
        <v>0</v>
      </c>
      <c r="BJ151" s="20" t="s">
        <v>87</v>
      </c>
      <c r="BK151" s="111">
        <f>ROUND(L151*K151,2)</f>
        <v>0</v>
      </c>
      <c r="BL151" s="20" t="s">
        <v>172</v>
      </c>
      <c r="BM151" s="20" t="s">
        <v>878</v>
      </c>
    </row>
    <row r="152" spans="2:65" s="1" customFormat="1" ht="38.25" customHeight="1">
      <c r="B152" s="36"/>
      <c r="C152" s="168" t="s">
        <v>11</v>
      </c>
      <c r="D152" s="168" t="s">
        <v>157</v>
      </c>
      <c r="E152" s="169" t="s">
        <v>711</v>
      </c>
      <c r="F152" s="262" t="s">
        <v>712</v>
      </c>
      <c r="G152" s="262"/>
      <c r="H152" s="262"/>
      <c r="I152" s="262"/>
      <c r="J152" s="170" t="s">
        <v>666</v>
      </c>
      <c r="K152" s="171">
        <v>16.893000000000001</v>
      </c>
      <c r="L152" s="263">
        <v>0</v>
      </c>
      <c r="M152" s="264"/>
      <c r="N152" s="265">
        <f>ROUND(L152*K152,2)</f>
        <v>0</v>
      </c>
      <c r="O152" s="265"/>
      <c r="P152" s="265"/>
      <c r="Q152" s="265"/>
      <c r="R152" s="38"/>
      <c r="T152" s="172" t="s">
        <v>22</v>
      </c>
      <c r="U152" s="45" t="s">
        <v>44</v>
      </c>
      <c r="V152" s="37"/>
      <c r="W152" s="173">
        <f>V152*K152</f>
        <v>0</v>
      </c>
      <c r="X152" s="173">
        <v>0</v>
      </c>
      <c r="Y152" s="173">
        <f>X152*K152</f>
        <v>0</v>
      </c>
      <c r="Z152" s="173">
        <v>0</v>
      </c>
      <c r="AA152" s="174">
        <f>Z152*K152</f>
        <v>0</v>
      </c>
      <c r="AR152" s="20" t="s">
        <v>172</v>
      </c>
      <c r="AT152" s="20" t="s">
        <v>157</v>
      </c>
      <c r="AU152" s="20" t="s">
        <v>115</v>
      </c>
      <c r="AY152" s="20" t="s">
        <v>156</v>
      </c>
      <c r="BE152" s="111">
        <f>IF(U152="základní",N152,0)</f>
        <v>0</v>
      </c>
      <c r="BF152" s="111">
        <f>IF(U152="snížená",N152,0)</f>
        <v>0</v>
      </c>
      <c r="BG152" s="111">
        <f>IF(U152="zákl. přenesená",N152,0)</f>
        <v>0</v>
      </c>
      <c r="BH152" s="111">
        <f>IF(U152="sníž. přenesená",N152,0)</f>
        <v>0</v>
      </c>
      <c r="BI152" s="111">
        <f>IF(U152="nulová",N152,0)</f>
        <v>0</v>
      </c>
      <c r="BJ152" s="20" t="s">
        <v>87</v>
      </c>
      <c r="BK152" s="111">
        <f>ROUND(L152*K152,2)</f>
        <v>0</v>
      </c>
      <c r="BL152" s="20" t="s">
        <v>172</v>
      </c>
      <c r="BM152" s="20" t="s">
        <v>879</v>
      </c>
    </row>
    <row r="153" spans="2:65" s="1" customFormat="1" ht="25.5" customHeight="1">
      <c r="B153" s="36"/>
      <c r="C153" s="168" t="s">
        <v>161</v>
      </c>
      <c r="D153" s="168" t="s">
        <v>157</v>
      </c>
      <c r="E153" s="169" t="s">
        <v>714</v>
      </c>
      <c r="F153" s="262" t="s">
        <v>715</v>
      </c>
      <c r="G153" s="262"/>
      <c r="H153" s="262"/>
      <c r="I153" s="262"/>
      <c r="J153" s="170" t="s">
        <v>666</v>
      </c>
      <c r="K153" s="171">
        <v>168.93</v>
      </c>
      <c r="L153" s="263">
        <v>0</v>
      </c>
      <c r="M153" s="264"/>
      <c r="N153" s="265">
        <f>ROUND(L153*K153,2)</f>
        <v>0</v>
      </c>
      <c r="O153" s="265"/>
      <c r="P153" s="265"/>
      <c r="Q153" s="265"/>
      <c r="R153" s="38"/>
      <c r="T153" s="172" t="s">
        <v>22</v>
      </c>
      <c r="U153" s="45" t="s">
        <v>44</v>
      </c>
      <c r="V153" s="37"/>
      <c r="W153" s="173">
        <f>V153*K153</f>
        <v>0</v>
      </c>
      <c r="X153" s="173">
        <v>0</v>
      </c>
      <c r="Y153" s="173">
        <f>X153*K153</f>
        <v>0</v>
      </c>
      <c r="Z153" s="173">
        <v>0</v>
      </c>
      <c r="AA153" s="174">
        <f>Z153*K153</f>
        <v>0</v>
      </c>
      <c r="AR153" s="20" t="s">
        <v>172</v>
      </c>
      <c r="AT153" s="20" t="s">
        <v>157</v>
      </c>
      <c r="AU153" s="20" t="s">
        <v>115</v>
      </c>
      <c r="AY153" s="20" t="s">
        <v>156</v>
      </c>
      <c r="BE153" s="111">
        <f>IF(U153="základní",N153,0)</f>
        <v>0</v>
      </c>
      <c r="BF153" s="111">
        <f>IF(U153="snížená",N153,0)</f>
        <v>0</v>
      </c>
      <c r="BG153" s="111">
        <f>IF(U153="zákl. přenesená",N153,0)</f>
        <v>0</v>
      </c>
      <c r="BH153" s="111">
        <f>IF(U153="sníž. přenesená",N153,0)</f>
        <v>0</v>
      </c>
      <c r="BI153" s="111">
        <f>IF(U153="nulová",N153,0)</f>
        <v>0</v>
      </c>
      <c r="BJ153" s="20" t="s">
        <v>87</v>
      </c>
      <c r="BK153" s="111">
        <f>ROUND(L153*K153,2)</f>
        <v>0</v>
      </c>
      <c r="BL153" s="20" t="s">
        <v>172</v>
      </c>
      <c r="BM153" s="20" t="s">
        <v>880</v>
      </c>
    </row>
    <row r="154" spans="2:65" s="1" customFormat="1" ht="38.25" customHeight="1">
      <c r="B154" s="36"/>
      <c r="C154" s="168" t="s">
        <v>222</v>
      </c>
      <c r="D154" s="168" t="s">
        <v>157</v>
      </c>
      <c r="E154" s="169" t="s">
        <v>881</v>
      </c>
      <c r="F154" s="262" t="s">
        <v>882</v>
      </c>
      <c r="G154" s="262"/>
      <c r="H154" s="262"/>
      <c r="I154" s="262"/>
      <c r="J154" s="170" t="s">
        <v>666</v>
      </c>
      <c r="K154" s="171">
        <v>16.893000000000001</v>
      </c>
      <c r="L154" s="263">
        <v>0</v>
      </c>
      <c r="M154" s="264"/>
      <c r="N154" s="265">
        <f>ROUND(L154*K154,2)</f>
        <v>0</v>
      </c>
      <c r="O154" s="265"/>
      <c r="P154" s="265"/>
      <c r="Q154" s="265"/>
      <c r="R154" s="38"/>
      <c r="T154" s="172" t="s">
        <v>22</v>
      </c>
      <c r="U154" s="45" t="s">
        <v>44</v>
      </c>
      <c r="V154" s="37"/>
      <c r="W154" s="173">
        <f>V154*K154</f>
        <v>0</v>
      </c>
      <c r="X154" s="173">
        <v>0</v>
      </c>
      <c r="Y154" s="173">
        <f>X154*K154</f>
        <v>0</v>
      </c>
      <c r="Z154" s="173">
        <v>0</v>
      </c>
      <c r="AA154" s="174">
        <f>Z154*K154</f>
        <v>0</v>
      </c>
      <c r="AR154" s="20" t="s">
        <v>172</v>
      </c>
      <c r="AT154" s="20" t="s">
        <v>157</v>
      </c>
      <c r="AU154" s="20" t="s">
        <v>115</v>
      </c>
      <c r="AY154" s="20" t="s">
        <v>156</v>
      </c>
      <c r="BE154" s="111">
        <f>IF(U154="základní",N154,0)</f>
        <v>0</v>
      </c>
      <c r="BF154" s="111">
        <f>IF(U154="snížená",N154,0)</f>
        <v>0</v>
      </c>
      <c r="BG154" s="111">
        <f>IF(U154="zákl. přenesená",N154,0)</f>
        <v>0</v>
      </c>
      <c r="BH154" s="111">
        <f>IF(U154="sníž. přenesená",N154,0)</f>
        <v>0</v>
      </c>
      <c r="BI154" s="111">
        <f>IF(U154="nulová",N154,0)</f>
        <v>0</v>
      </c>
      <c r="BJ154" s="20" t="s">
        <v>87</v>
      </c>
      <c r="BK154" s="111">
        <f>ROUND(L154*K154,2)</f>
        <v>0</v>
      </c>
      <c r="BL154" s="20" t="s">
        <v>172</v>
      </c>
      <c r="BM154" s="20" t="s">
        <v>883</v>
      </c>
    </row>
    <row r="155" spans="2:65" s="9" customFormat="1" ht="37.35" customHeight="1">
      <c r="B155" s="157"/>
      <c r="C155" s="158"/>
      <c r="D155" s="159" t="s">
        <v>125</v>
      </c>
      <c r="E155" s="159"/>
      <c r="F155" s="159"/>
      <c r="G155" s="159"/>
      <c r="H155" s="159"/>
      <c r="I155" s="159"/>
      <c r="J155" s="159"/>
      <c r="K155" s="159"/>
      <c r="L155" s="159"/>
      <c r="M155" s="159"/>
      <c r="N155" s="285">
        <f>BK155</f>
        <v>0</v>
      </c>
      <c r="O155" s="286"/>
      <c r="P155" s="286"/>
      <c r="Q155" s="286"/>
      <c r="R155" s="160"/>
      <c r="T155" s="161"/>
      <c r="U155" s="158"/>
      <c r="V155" s="158"/>
      <c r="W155" s="162">
        <f>W156+W159+W188</f>
        <v>0</v>
      </c>
      <c r="X155" s="158"/>
      <c r="Y155" s="162">
        <f>Y156+Y159+Y188</f>
        <v>8.2951999999999998E-2</v>
      </c>
      <c r="Z155" s="158"/>
      <c r="AA155" s="163">
        <f>AA156+AA159+AA188</f>
        <v>0</v>
      </c>
      <c r="AR155" s="164" t="s">
        <v>115</v>
      </c>
      <c r="AT155" s="165" t="s">
        <v>78</v>
      </c>
      <c r="AU155" s="165" t="s">
        <v>79</v>
      </c>
      <c r="AY155" s="164" t="s">
        <v>156</v>
      </c>
      <c r="BK155" s="166">
        <f>BK156+BK159+BK188</f>
        <v>0</v>
      </c>
    </row>
    <row r="156" spans="2:65" s="9" customFormat="1" ht="19.899999999999999" customHeight="1">
      <c r="B156" s="157"/>
      <c r="C156" s="158"/>
      <c r="D156" s="167" t="s">
        <v>831</v>
      </c>
      <c r="E156" s="167"/>
      <c r="F156" s="167"/>
      <c r="G156" s="167"/>
      <c r="H156" s="167"/>
      <c r="I156" s="167"/>
      <c r="J156" s="167"/>
      <c r="K156" s="167"/>
      <c r="L156" s="167"/>
      <c r="M156" s="167"/>
      <c r="N156" s="281">
        <f>BK156</f>
        <v>0</v>
      </c>
      <c r="O156" s="282"/>
      <c r="P156" s="282"/>
      <c r="Q156" s="282"/>
      <c r="R156" s="160"/>
      <c r="T156" s="161"/>
      <c r="U156" s="158"/>
      <c r="V156" s="158"/>
      <c r="W156" s="162">
        <f>SUM(W157:W158)</f>
        <v>0</v>
      </c>
      <c r="X156" s="158"/>
      <c r="Y156" s="162">
        <f>SUM(Y157:Y158)</f>
        <v>0</v>
      </c>
      <c r="Z156" s="158"/>
      <c r="AA156" s="163">
        <f>SUM(AA157:AA158)</f>
        <v>0</v>
      </c>
      <c r="AR156" s="164" t="s">
        <v>115</v>
      </c>
      <c r="AT156" s="165" t="s">
        <v>78</v>
      </c>
      <c r="AU156" s="165" t="s">
        <v>87</v>
      </c>
      <c r="AY156" s="164" t="s">
        <v>156</v>
      </c>
      <c r="BK156" s="166">
        <f>SUM(BK157:BK158)</f>
        <v>0</v>
      </c>
    </row>
    <row r="157" spans="2:65" s="1" customFormat="1" ht="38.25" customHeight="1">
      <c r="B157" s="36"/>
      <c r="C157" s="168" t="s">
        <v>284</v>
      </c>
      <c r="D157" s="168" t="s">
        <v>157</v>
      </c>
      <c r="E157" s="169" t="s">
        <v>884</v>
      </c>
      <c r="F157" s="262" t="s">
        <v>885</v>
      </c>
      <c r="G157" s="262"/>
      <c r="H157" s="262"/>
      <c r="I157" s="262"/>
      <c r="J157" s="170" t="s">
        <v>257</v>
      </c>
      <c r="K157" s="171">
        <v>1</v>
      </c>
      <c r="L157" s="263">
        <v>0</v>
      </c>
      <c r="M157" s="264"/>
      <c r="N157" s="265">
        <f>ROUND(L157*K157,2)</f>
        <v>0</v>
      </c>
      <c r="O157" s="265"/>
      <c r="P157" s="265"/>
      <c r="Q157" s="265"/>
      <c r="R157" s="38"/>
      <c r="T157" s="172" t="s">
        <v>22</v>
      </c>
      <c r="U157" s="45" t="s">
        <v>44</v>
      </c>
      <c r="V157" s="37"/>
      <c r="W157" s="173">
        <f>V157*K157</f>
        <v>0</v>
      </c>
      <c r="X157" s="173">
        <v>0</v>
      </c>
      <c r="Y157" s="173">
        <f>X157*K157</f>
        <v>0</v>
      </c>
      <c r="Z157" s="173">
        <v>0</v>
      </c>
      <c r="AA157" s="174">
        <f>Z157*K157</f>
        <v>0</v>
      </c>
      <c r="AR157" s="20" t="s">
        <v>161</v>
      </c>
      <c r="AT157" s="20" t="s">
        <v>157</v>
      </c>
      <c r="AU157" s="20" t="s">
        <v>115</v>
      </c>
      <c r="AY157" s="20" t="s">
        <v>156</v>
      </c>
      <c r="BE157" s="111">
        <f>IF(U157="základní",N157,0)</f>
        <v>0</v>
      </c>
      <c r="BF157" s="111">
        <f>IF(U157="snížená",N157,0)</f>
        <v>0</v>
      </c>
      <c r="BG157" s="111">
        <f>IF(U157="zákl. přenesená",N157,0)</f>
        <v>0</v>
      </c>
      <c r="BH157" s="111">
        <f>IF(U157="sníž. přenesená",N157,0)</f>
        <v>0</v>
      </c>
      <c r="BI157" s="111">
        <f>IF(U157="nulová",N157,0)</f>
        <v>0</v>
      </c>
      <c r="BJ157" s="20" t="s">
        <v>87</v>
      </c>
      <c r="BK157" s="111">
        <f>ROUND(L157*K157,2)</f>
        <v>0</v>
      </c>
      <c r="BL157" s="20" t="s">
        <v>161</v>
      </c>
      <c r="BM157" s="20" t="s">
        <v>886</v>
      </c>
    </row>
    <row r="158" spans="2:65" s="1" customFormat="1" ht="16.5" customHeight="1">
      <c r="B158" s="36"/>
      <c r="C158" s="37"/>
      <c r="D158" s="37"/>
      <c r="E158" s="37"/>
      <c r="F158" s="270" t="s">
        <v>887</v>
      </c>
      <c r="G158" s="271"/>
      <c r="H158" s="271"/>
      <c r="I158" s="271"/>
      <c r="J158" s="37"/>
      <c r="K158" s="37"/>
      <c r="L158" s="37"/>
      <c r="M158" s="37"/>
      <c r="N158" s="37"/>
      <c r="O158" s="37"/>
      <c r="P158" s="37"/>
      <c r="Q158" s="37"/>
      <c r="R158" s="38"/>
      <c r="T158" s="144"/>
      <c r="U158" s="37"/>
      <c r="V158" s="37"/>
      <c r="W158" s="37"/>
      <c r="X158" s="37"/>
      <c r="Y158" s="37"/>
      <c r="Z158" s="37"/>
      <c r="AA158" s="79"/>
      <c r="AT158" s="20" t="s">
        <v>260</v>
      </c>
      <c r="AU158" s="20" t="s">
        <v>115</v>
      </c>
    </row>
    <row r="159" spans="2:65" s="9" customFormat="1" ht="29.85" customHeight="1">
      <c r="B159" s="157"/>
      <c r="C159" s="158"/>
      <c r="D159" s="167" t="s">
        <v>132</v>
      </c>
      <c r="E159" s="167"/>
      <c r="F159" s="167"/>
      <c r="G159" s="167"/>
      <c r="H159" s="167"/>
      <c r="I159" s="167"/>
      <c r="J159" s="167"/>
      <c r="K159" s="167"/>
      <c r="L159" s="167"/>
      <c r="M159" s="167"/>
      <c r="N159" s="281">
        <f>BK159</f>
        <v>0</v>
      </c>
      <c r="O159" s="282"/>
      <c r="P159" s="282"/>
      <c r="Q159" s="282"/>
      <c r="R159" s="160"/>
      <c r="T159" s="161"/>
      <c r="U159" s="158"/>
      <c r="V159" s="158"/>
      <c r="W159" s="162">
        <f>SUM(W160:W187)</f>
        <v>0</v>
      </c>
      <c r="X159" s="158"/>
      <c r="Y159" s="162">
        <f>SUM(Y160:Y187)</f>
        <v>8.2951999999999998E-2</v>
      </c>
      <c r="Z159" s="158"/>
      <c r="AA159" s="163">
        <f>SUM(AA160:AA187)</f>
        <v>0</v>
      </c>
      <c r="AR159" s="164" t="s">
        <v>115</v>
      </c>
      <c r="AT159" s="165" t="s">
        <v>78</v>
      </c>
      <c r="AU159" s="165" t="s">
        <v>87</v>
      </c>
      <c r="AY159" s="164" t="s">
        <v>156</v>
      </c>
      <c r="BK159" s="166">
        <f>SUM(BK160:BK187)</f>
        <v>0</v>
      </c>
    </row>
    <row r="160" spans="2:65" s="1" customFormat="1" ht="25.5" customHeight="1">
      <c r="B160" s="36"/>
      <c r="C160" s="168" t="s">
        <v>227</v>
      </c>
      <c r="D160" s="168" t="s">
        <v>157</v>
      </c>
      <c r="E160" s="169" t="s">
        <v>888</v>
      </c>
      <c r="F160" s="262" t="s">
        <v>889</v>
      </c>
      <c r="G160" s="262"/>
      <c r="H160" s="262"/>
      <c r="I160" s="262"/>
      <c r="J160" s="170" t="s">
        <v>615</v>
      </c>
      <c r="K160" s="171">
        <v>2.1</v>
      </c>
      <c r="L160" s="263">
        <v>0</v>
      </c>
      <c r="M160" s="264"/>
      <c r="N160" s="265">
        <f>ROUND(L160*K160,2)</f>
        <v>0</v>
      </c>
      <c r="O160" s="265"/>
      <c r="P160" s="265"/>
      <c r="Q160" s="265"/>
      <c r="R160" s="38"/>
      <c r="T160" s="172" t="s">
        <v>22</v>
      </c>
      <c r="U160" s="45" t="s">
        <v>44</v>
      </c>
      <c r="V160" s="37"/>
      <c r="W160" s="173">
        <f>V160*K160</f>
        <v>0</v>
      </c>
      <c r="X160" s="173">
        <v>6.9999999999999994E-5</v>
      </c>
      <c r="Y160" s="173">
        <f>X160*K160</f>
        <v>1.47E-4</v>
      </c>
      <c r="Z160" s="173">
        <v>0</v>
      </c>
      <c r="AA160" s="174">
        <f>Z160*K160</f>
        <v>0</v>
      </c>
      <c r="AR160" s="20" t="s">
        <v>161</v>
      </c>
      <c r="AT160" s="20" t="s">
        <v>157</v>
      </c>
      <c r="AU160" s="20" t="s">
        <v>115</v>
      </c>
      <c r="AY160" s="20" t="s">
        <v>156</v>
      </c>
      <c r="BE160" s="111">
        <f>IF(U160="základní",N160,0)</f>
        <v>0</v>
      </c>
      <c r="BF160" s="111">
        <f>IF(U160="snížená",N160,0)</f>
        <v>0</v>
      </c>
      <c r="BG160" s="111">
        <f>IF(U160="zákl. přenesená",N160,0)</f>
        <v>0</v>
      </c>
      <c r="BH160" s="111">
        <f>IF(U160="sníž. přenesená",N160,0)</f>
        <v>0</v>
      </c>
      <c r="BI160" s="111">
        <f>IF(U160="nulová",N160,0)</f>
        <v>0</v>
      </c>
      <c r="BJ160" s="20" t="s">
        <v>87</v>
      </c>
      <c r="BK160" s="111">
        <f>ROUND(L160*K160,2)</f>
        <v>0</v>
      </c>
      <c r="BL160" s="20" t="s">
        <v>161</v>
      </c>
      <c r="BM160" s="20" t="s">
        <v>890</v>
      </c>
    </row>
    <row r="161" spans="2:65" s="10" customFormat="1" ht="16.5" customHeight="1">
      <c r="B161" s="179"/>
      <c r="C161" s="180"/>
      <c r="D161" s="180"/>
      <c r="E161" s="181" t="s">
        <v>22</v>
      </c>
      <c r="F161" s="272" t="s">
        <v>891</v>
      </c>
      <c r="G161" s="273"/>
      <c r="H161" s="273"/>
      <c r="I161" s="273"/>
      <c r="J161" s="180"/>
      <c r="K161" s="182">
        <v>2.1</v>
      </c>
      <c r="L161" s="180"/>
      <c r="M161" s="180"/>
      <c r="N161" s="180"/>
      <c r="O161" s="180"/>
      <c r="P161" s="180"/>
      <c r="Q161" s="180"/>
      <c r="R161" s="183"/>
      <c r="T161" s="184"/>
      <c r="U161" s="180"/>
      <c r="V161" s="180"/>
      <c r="W161" s="180"/>
      <c r="X161" s="180"/>
      <c r="Y161" s="180"/>
      <c r="Z161" s="180"/>
      <c r="AA161" s="185"/>
      <c r="AT161" s="186" t="s">
        <v>599</v>
      </c>
      <c r="AU161" s="186" t="s">
        <v>115</v>
      </c>
      <c r="AV161" s="10" t="s">
        <v>115</v>
      </c>
      <c r="AW161" s="10" t="s">
        <v>36</v>
      </c>
      <c r="AX161" s="10" t="s">
        <v>87</v>
      </c>
      <c r="AY161" s="186" t="s">
        <v>156</v>
      </c>
    </row>
    <row r="162" spans="2:65" s="1" customFormat="1" ht="25.5" customHeight="1">
      <c r="B162" s="36"/>
      <c r="C162" s="168" t="s">
        <v>231</v>
      </c>
      <c r="D162" s="168" t="s">
        <v>157</v>
      </c>
      <c r="E162" s="169" t="s">
        <v>892</v>
      </c>
      <c r="F162" s="262" t="s">
        <v>893</v>
      </c>
      <c r="G162" s="262"/>
      <c r="H162" s="262"/>
      <c r="I162" s="262"/>
      <c r="J162" s="170" t="s">
        <v>615</v>
      </c>
      <c r="K162" s="171">
        <v>12.1</v>
      </c>
      <c r="L162" s="263">
        <v>0</v>
      </c>
      <c r="M162" s="264"/>
      <c r="N162" s="265">
        <f>ROUND(L162*K162,2)</f>
        <v>0</v>
      </c>
      <c r="O162" s="265"/>
      <c r="P162" s="265"/>
      <c r="Q162" s="265"/>
      <c r="R162" s="38"/>
      <c r="T162" s="172" t="s">
        <v>22</v>
      </c>
      <c r="U162" s="45" t="s">
        <v>44</v>
      </c>
      <c r="V162" s="37"/>
      <c r="W162" s="173">
        <f>V162*K162</f>
        <v>0</v>
      </c>
      <c r="X162" s="173">
        <v>6.9999999999999994E-5</v>
      </c>
      <c r="Y162" s="173">
        <f>X162*K162</f>
        <v>8.4699999999999988E-4</v>
      </c>
      <c r="Z162" s="173">
        <v>0</v>
      </c>
      <c r="AA162" s="174">
        <f>Z162*K162</f>
        <v>0</v>
      </c>
      <c r="AR162" s="20" t="s">
        <v>161</v>
      </c>
      <c r="AT162" s="20" t="s">
        <v>157</v>
      </c>
      <c r="AU162" s="20" t="s">
        <v>115</v>
      </c>
      <c r="AY162" s="20" t="s">
        <v>156</v>
      </c>
      <c r="BE162" s="111">
        <f>IF(U162="základní",N162,0)</f>
        <v>0</v>
      </c>
      <c r="BF162" s="111">
        <f>IF(U162="snížená",N162,0)</f>
        <v>0</v>
      </c>
      <c r="BG162" s="111">
        <f>IF(U162="zákl. přenesená",N162,0)</f>
        <v>0</v>
      </c>
      <c r="BH162" s="111">
        <f>IF(U162="sníž. přenesená",N162,0)</f>
        <v>0</v>
      </c>
      <c r="BI162" s="111">
        <f>IF(U162="nulová",N162,0)</f>
        <v>0</v>
      </c>
      <c r="BJ162" s="20" t="s">
        <v>87</v>
      </c>
      <c r="BK162" s="111">
        <f>ROUND(L162*K162,2)</f>
        <v>0</v>
      </c>
      <c r="BL162" s="20" t="s">
        <v>161</v>
      </c>
      <c r="BM162" s="20" t="s">
        <v>894</v>
      </c>
    </row>
    <row r="163" spans="2:65" s="10" customFormat="1" ht="16.5" customHeight="1">
      <c r="B163" s="179"/>
      <c r="C163" s="180"/>
      <c r="D163" s="180"/>
      <c r="E163" s="181" t="s">
        <v>22</v>
      </c>
      <c r="F163" s="272" t="s">
        <v>895</v>
      </c>
      <c r="G163" s="273"/>
      <c r="H163" s="273"/>
      <c r="I163" s="273"/>
      <c r="J163" s="180"/>
      <c r="K163" s="182">
        <v>1.4</v>
      </c>
      <c r="L163" s="180"/>
      <c r="M163" s="180"/>
      <c r="N163" s="180"/>
      <c r="O163" s="180"/>
      <c r="P163" s="180"/>
      <c r="Q163" s="180"/>
      <c r="R163" s="183"/>
      <c r="T163" s="184"/>
      <c r="U163" s="180"/>
      <c r="V163" s="180"/>
      <c r="W163" s="180"/>
      <c r="X163" s="180"/>
      <c r="Y163" s="180"/>
      <c r="Z163" s="180"/>
      <c r="AA163" s="185"/>
      <c r="AT163" s="186" t="s">
        <v>599</v>
      </c>
      <c r="AU163" s="186" t="s">
        <v>115</v>
      </c>
      <c r="AV163" s="10" t="s">
        <v>115</v>
      </c>
      <c r="AW163" s="10" t="s">
        <v>36</v>
      </c>
      <c r="AX163" s="10" t="s">
        <v>79</v>
      </c>
      <c r="AY163" s="186" t="s">
        <v>156</v>
      </c>
    </row>
    <row r="164" spans="2:65" s="10" customFormat="1" ht="16.5" customHeight="1">
      <c r="B164" s="179"/>
      <c r="C164" s="180"/>
      <c r="D164" s="180"/>
      <c r="E164" s="181" t="s">
        <v>22</v>
      </c>
      <c r="F164" s="274" t="s">
        <v>896</v>
      </c>
      <c r="G164" s="275"/>
      <c r="H164" s="275"/>
      <c r="I164" s="275"/>
      <c r="J164" s="180"/>
      <c r="K164" s="182">
        <v>6.8</v>
      </c>
      <c r="L164" s="180"/>
      <c r="M164" s="180"/>
      <c r="N164" s="180"/>
      <c r="O164" s="180"/>
      <c r="P164" s="180"/>
      <c r="Q164" s="180"/>
      <c r="R164" s="183"/>
      <c r="T164" s="184"/>
      <c r="U164" s="180"/>
      <c r="V164" s="180"/>
      <c r="W164" s="180"/>
      <c r="X164" s="180"/>
      <c r="Y164" s="180"/>
      <c r="Z164" s="180"/>
      <c r="AA164" s="185"/>
      <c r="AT164" s="186" t="s">
        <v>599</v>
      </c>
      <c r="AU164" s="186" t="s">
        <v>115</v>
      </c>
      <c r="AV164" s="10" t="s">
        <v>115</v>
      </c>
      <c r="AW164" s="10" t="s">
        <v>36</v>
      </c>
      <c r="AX164" s="10" t="s">
        <v>79</v>
      </c>
      <c r="AY164" s="186" t="s">
        <v>156</v>
      </c>
    </row>
    <row r="165" spans="2:65" s="10" customFormat="1" ht="16.5" customHeight="1">
      <c r="B165" s="179"/>
      <c r="C165" s="180"/>
      <c r="D165" s="180"/>
      <c r="E165" s="181" t="s">
        <v>22</v>
      </c>
      <c r="F165" s="274" t="s">
        <v>897</v>
      </c>
      <c r="G165" s="275"/>
      <c r="H165" s="275"/>
      <c r="I165" s="275"/>
      <c r="J165" s="180"/>
      <c r="K165" s="182">
        <v>1.8</v>
      </c>
      <c r="L165" s="180"/>
      <c r="M165" s="180"/>
      <c r="N165" s="180"/>
      <c r="O165" s="180"/>
      <c r="P165" s="180"/>
      <c r="Q165" s="180"/>
      <c r="R165" s="183"/>
      <c r="T165" s="184"/>
      <c r="U165" s="180"/>
      <c r="V165" s="180"/>
      <c r="W165" s="180"/>
      <c r="X165" s="180"/>
      <c r="Y165" s="180"/>
      <c r="Z165" s="180"/>
      <c r="AA165" s="185"/>
      <c r="AT165" s="186" t="s">
        <v>599</v>
      </c>
      <c r="AU165" s="186" t="s">
        <v>115</v>
      </c>
      <c r="AV165" s="10" t="s">
        <v>115</v>
      </c>
      <c r="AW165" s="10" t="s">
        <v>36</v>
      </c>
      <c r="AX165" s="10" t="s">
        <v>79</v>
      </c>
      <c r="AY165" s="186" t="s">
        <v>156</v>
      </c>
    </row>
    <row r="166" spans="2:65" s="10" customFormat="1" ht="16.5" customHeight="1">
      <c r="B166" s="179"/>
      <c r="C166" s="180"/>
      <c r="D166" s="180"/>
      <c r="E166" s="181" t="s">
        <v>22</v>
      </c>
      <c r="F166" s="274" t="s">
        <v>891</v>
      </c>
      <c r="G166" s="275"/>
      <c r="H166" s="275"/>
      <c r="I166" s="275"/>
      <c r="J166" s="180"/>
      <c r="K166" s="182">
        <v>2.1</v>
      </c>
      <c r="L166" s="180"/>
      <c r="M166" s="180"/>
      <c r="N166" s="180"/>
      <c r="O166" s="180"/>
      <c r="P166" s="180"/>
      <c r="Q166" s="180"/>
      <c r="R166" s="183"/>
      <c r="T166" s="184"/>
      <c r="U166" s="180"/>
      <c r="V166" s="180"/>
      <c r="W166" s="180"/>
      <c r="X166" s="180"/>
      <c r="Y166" s="180"/>
      <c r="Z166" s="180"/>
      <c r="AA166" s="185"/>
      <c r="AT166" s="186" t="s">
        <v>599</v>
      </c>
      <c r="AU166" s="186" t="s">
        <v>115</v>
      </c>
      <c r="AV166" s="10" t="s">
        <v>115</v>
      </c>
      <c r="AW166" s="10" t="s">
        <v>36</v>
      </c>
      <c r="AX166" s="10" t="s">
        <v>79</v>
      </c>
      <c r="AY166" s="186" t="s">
        <v>156</v>
      </c>
    </row>
    <row r="167" spans="2:65" s="11" customFormat="1" ht="16.5" customHeight="1">
      <c r="B167" s="187"/>
      <c r="C167" s="188"/>
      <c r="D167" s="188"/>
      <c r="E167" s="189" t="s">
        <v>22</v>
      </c>
      <c r="F167" s="276" t="s">
        <v>601</v>
      </c>
      <c r="G167" s="277"/>
      <c r="H167" s="277"/>
      <c r="I167" s="277"/>
      <c r="J167" s="188"/>
      <c r="K167" s="190">
        <v>12.1</v>
      </c>
      <c r="L167" s="188"/>
      <c r="M167" s="188"/>
      <c r="N167" s="188"/>
      <c r="O167" s="188"/>
      <c r="P167" s="188"/>
      <c r="Q167" s="188"/>
      <c r="R167" s="191"/>
      <c r="T167" s="192"/>
      <c r="U167" s="188"/>
      <c r="V167" s="188"/>
      <c r="W167" s="188"/>
      <c r="X167" s="188"/>
      <c r="Y167" s="188"/>
      <c r="Z167" s="188"/>
      <c r="AA167" s="193"/>
      <c r="AT167" s="194" t="s">
        <v>599</v>
      </c>
      <c r="AU167" s="194" t="s">
        <v>115</v>
      </c>
      <c r="AV167" s="11" t="s">
        <v>172</v>
      </c>
      <c r="AW167" s="11" t="s">
        <v>36</v>
      </c>
      <c r="AX167" s="11" t="s">
        <v>87</v>
      </c>
      <c r="AY167" s="194" t="s">
        <v>156</v>
      </c>
    </row>
    <row r="168" spans="2:65" s="1" customFormat="1" ht="25.5" customHeight="1">
      <c r="B168" s="36"/>
      <c r="C168" s="168" t="s">
        <v>235</v>
      </c>
      <c r="D168" s="168" t="s">
        <v>157</v>
      </c>
      <c r="E168" s="169" t="s">
        <v>898</v>
      </c>
      <c r="F168" s="262" t="s">
        <v>899</v>
      </c>
      <c r="G168" s="262"/>
      <c r="H168" s="262"/>
      <c r="I168" s="262"/>
      <c r="J168" s="170" t="s">
        <v>615</v>
      </c>
      <c r="K168" s="171">
        <v>12.1</v>
      </c>
      <c r="L168" s="263">
        <v>0</v>
      </c>
      <c r="M168" s="264"/>
      <c r="N168" s="265">
        <f>ROUND(L168*K168,2)</f>
        <v>0</v>
      </c>
      <c r="O168" s="265"/>
      <c r="P168" s="265"/>
      <c r="Q168" s="265"/>
      <c r="R168" s="38"/>
      <c r="T168" s="172" t="s">
        <v>22</v>
      </c>
      <c r="U168" s="45" t="s">
        <v>44</v>
      </c>
      <c r="V168" s="37"/>
      <c r="W168" s="173">
        <f>V168*K168</f>
        <v>0</v>
      </c>
      <c r="X168" s="173">
        <v>1.3999999999999999E-4</v>
      </c>
      <c r="Y168" s="173">
        <f>X168*K168</f>
        <v>1.6939999999999998E-3</v>
      </c>
      <c r="Z168" s="173">
        <v>0</v>
      </c>
      <c r="AA168" s="174">
        <f>Z168*K168</f>
        <v>0</v>
      </c>
      <c r="AR168" s="20" t="s">
        <v>161</v>
      </c>
      <c r="AT168" s="20" t="s">
        <v>157</v>
      </c>
      <c r="AU168" s="20" t="s">
        <v>115</v>
      </c>
      <c r="AY168" s="20" t="s">
        <v>156</v>
      </c>
      <c r="BE168" s="111">
        <f>IF(U168="základní",N168,0)</f>
        <v>0</v>
      </c>
      <c r="BF168" s="111">
        <f>IF(U168="snížená",N168,0)</f>
        <v>0</v>
      </c>
      <c r="BG168" s="111">
        <f>IF(U168="zákl. přenesená",N168,0)</f>
        <v>0</v>
      </c>
      <c r="BH168" s="111">
        <f>IF(U168="sníž. přenesená",N168,0)</f>
        <v>0</v>
      </c>
      <c r="BI168" s="111">
        <f>IF(U168="nulová",N168,0)</f>
        <v>0</v>
      </c>
      <c r="BJ168" s="20" t="s">
        <v>87</v>
      </c>
      <c r="BK168" s="111">
        <f>ROUND(L168*K168,2)</f>
        <v>0</v>
      </c>
      <c r="BL168" s="20" t="s">
        <v>161</v>
      </c>
      <c r="BM168" s="20" t="s">
        <v>900</v>
      </c>
    </row>
    <row r="169" spans="2:65" s="10" customFormat="1" ht="16.5" customHeight="1">
      <c r="B169" s="179"/>
      <c r="C169" s="180"/>
      <c r="D169" s="180"/>
      <c r="E169" s="181" t="s">
        <v>22</v>
      </c>
      <c r="F169" s="272" t="s">
        <v>895</v>
      </c>
      <c r="G169" s="273"/>
      <c r="H169" s="273"/>
      <c r="I169" s="273"/>
      <c r="J169" s="180"/>
      <c r="K169" s="182">
        <v>1.4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599</v>
      </c>
      <c r="AU169" s="186" t="s">
        <v>115</v>
      </c>
      <c r="AV169" s="10" t="s">
        <v>115</v>
      </c>
      <c r="AW169" s="10" t="s">
        <v>36</v>
      </c>
      <c r="AX169" s="10" t="s">
        <v>79</v>
      </c>
      <c r="AY169" s="186" t="s">
        <v>156</v>
      </c>
    </row>
    <row r="170" spans="2:65" s="10" customFormat="1" ht="16.5" customHeight="1">
      <c r="B170" s="179"/>
      <c r="C170" s="180"/>
      <c r="D170" s="180"/>
      <c r="E170" s="181" t="s">
        <v>22</v>
      </c>
      <c r="F170" s="274" t="s">
        <v>896</v>
      </c>
      <c r="G170" s="275"/>
      <c r="H170" s="275"/>
      <c r="I170" s="275"/>
      <c r="J170" s="180"/>
      <c r="K170" s="182">
        <v>6.8</v>
      </c>
      <c r="L170" s="180"/>
      <c r="M170" s="180"/>
      <c r="N170" s="180"/>
      <c r="O170" s="180"/>
      <c r="P170" s="180"/>
      <c r="Q170" s="180"/>
      <c r="R170" s="183"/>
      <c r="T170" s="184"/>
      <c r="U170" s="180"/>
      <c r="V170" s="180"/>
      <c r="W170" s="180"/>
      <c r="X170" s="180"/>
      <c r="Y170" s="180"/>
      <c r="Z170" s="180"/>
      <c r="AA170" s="185"/>
      <c r="AT170" s="186" t="s">
        <v>599</v>
      </c>
      <c r="AU170" s="186" t="s">
        <v>115</v>
      </c>
      <c r="AV170" s="10" t="s">
        <v>115</v>
      </c>
      <c r="AW170" s="10" t="s">
        <v>36</v>
      </c>
      <c r="AX170" s="10" t="s">
        <v>79</v>
      </c>
      <c r="AY170" s="186" t="s">
        <v>156</v>
      </c>
    </row>
    <row r="171" spans="2:65" s="10" customFormat="1" ht="16.5" customHeight="1">
      <c r="B171" s="179"/>
      <c r="C171" s="180"/>
      <c r="D171" s="180"/>
      <c r="E171" s="181" t="s">
        <v>22</v>
      </c>
      <c r="F171" s="274" t="s">
        <v>897</v>
      </c>
      <c r="G171" s="275"/>
      <c r="H171" s="275"/>
      <c r="I171" s="275"/>
      <c r="J171" s="180"/>
      <c r="K171" s="182">
        <v>1.8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599</v>
      </c>
      <c r="AU171" s="186" t="s">
        <v>115</v>
      </c>
      <c r="AV171" s="10" t="s">
        <v>115</v>
      </c>
      <c r="AW171" s="10" t="s">
        <v>36</v>
      </c>
      <c r="AX171" s="10" t="s">
        <v>79</v>
      </c>
      <c r="AY171" s="186" t="s">
        <v>156</v>
      </c>
    </row>
    <row r="172" spans="2:65" s="10" customFormat="1" ht="16.5" customHeight="1">
      <c r="B172" s="179"/>
      <c r="C172" s="180"/>
      <c r="D172" s="180"/>
      <c r="E172" s="181" t="s">
        <v>22</v>
      </c>
      <c r="F172" s="274" t="s">
        <v>891</v>
      </c>
      <c r="G172" s="275"/>
      <c r="H172" s="275"/>
      <c r="I172" s="275"/>
      <c r="J172" s="180"/>
      <c r="K172" s="182">
        <v>2.1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599</v>
      </c>
      <c r="AU172" s="186" t="s">
        <v>115</v>
      </c>
      <c r="AV172" s="10" t="s">
        <v>115</v>
      </c>
      <c r="AW172" s="10" t="s">
        <v>36</v>
      </c>
      <c r="AX172" s="10" t="s">
        <v>79</v>
      </c>
      <c r="AY172" s="186" t="s">
        <v>156</v>
      </c>
    </row>
    <row r="173" spans="2:65" s="11" customFormat="1" ht="16.5" customHeight="1">
      <c r="B173" s="187"/>
      <c r="C173" s="188"/>
      <c r="D173" s="188"/>
      <c r="E173" s="189" t="s">
        <v>22</v>
      </c>
      <c r="F173" s="276" t="s">
        <v>601</v>
      </c>
      <c r="G173" s="277"/>
      <c r="H173" s="277"/>
      <c r="I173" s="277"/>
      <c r="J173" s="188"/>
      <c r="K173" s="190">
        <v>12.1</v>
      </c>
      <c r="L173" s="188"/>
      <c r="M173" s="188"/>
      <c r="N173" s="188"/>
      <c r="O173" s="188"/>
      <c r="P173" s="188"/>
      <c r="Q173" s="188"/>
      <c r="R173" s="191"/>
      <c r="T173" s="192"/>
      <c r="U173" s="188"/>
      <c r="V173" s="188"/>
      <c r="W173" s="188"/>
      <c r="X173" s="188"/>
      <c r="Y173" s="188"/>
      <c r="Z173" s="188"/>
      <c r="AA173" s="193"/>
      <c r="AT173" s="194" t="s">
        <v>599</v>
      </c>
      <c r="AU173" s="194" t="s">
        <v>115</v>
      </c>
      <c r="AV173" s="11" t="s">
        <v>172</v>
      </c>
      <c r="AW173" s="11" t="s">
        <v>36</v>
      </c>
      <c r="AX173" s="11" t="s">
        <v>87</v>
      </c>
      <c r="AY173" s="194" t="s">
        <v>156</v>
      </c>
    </row>
    <row r="174" spans="2:65" s="1" customFormat="1" ht="25.5" customHeight="1">
      <c r="B174" s="36"/>
      <c r="C174" s="168" t="s">
        <v>10</v>
      </c>
      <c r="D174" s="168" t="s">
        <v>157</v>
      </c>
      <c r="E174" s="169" t="s">
        <v>901</v>
      </c>
      <c r="F174" s="262" t="s">
        <v>902</v>
      </c>
      <c r="G174" s="262"/>
      <c r="H174" s="262"/>
      <c r="I174" s="262"/>
      <c r="J174" s="170" t="s">
        <v>615</v>
      </c>
      <c r="K174" s="171">
        <v>2.1</v>
      </c>
      <c r="L174" s="263">
        <v>0</v>
      </c>
      <c r="M174" s="264"/>
      <c r="N174" s="265">
        <f>ROUND(L174*K174,2)</f>
        <v>0</v>
      </c>
      <c r="O174" s="265"/>
      <c r="P174" s="265"/>
      <c r="Q174" s="265"/>
      <c r="R174" s="38"/>
      <c r="T174" s="172" t="s">
        <v>22</v>
      </c>
      <c r="U174" s="45" t="s">
        <v>44</v>
      </c>
      <c r="V174" s="37"/>
      <c r="W174" s="173">
        <f>V174*K174</f>
        <v>0</v>
      </c>
      <c r="X174" s="173">
        <v>1.2E-4</v>
      </c>
      <c r="Y174" s="173">
        <f>X174*K174</f>
        <v>2.52E-4</v>
      </c>
      <c r="Z174" s="173">
        <v>0</v>
      </c>
      <c r="AA174" s="174">
        <f>Z174*K174</f>
        <v>0</v>
      </c>
      <c r="AR174" s="20" t="s">
        <v>161</v>
      </c>
      <c r="AT174" s="20" t="s">
        <v>157</v>
      </c>
      <c r="AU174" s="20" t="s">
        <v>115</v>
      </c>
      <c r="AY174" s="20" t="s">
        <v>156</v>
      </c>
      <c r="BE174" s="111">
        <f>IF(U174="základní",N174,0)</f>
        <v>0</v>
      </c>
      <c r="BF174" s="111">
        <f>IF(U174="snížená",N174,0)</f>
        <v>0</v>
      </c>
      <c r="BG174" s="111">
        <f>IF(U174="zákl. přenesená",N174,0)</f>
        <v>0</v>
      </c>
      <c r="BH174" s="111">
        <f>IF(U174="sníž. přenesená",N174,0)</f>
        <v>0</v>
      </c>
      <c r="BI174" s="111">
        <f>IF(U174="nulová",N174,0)</f>
        <v>0</v>
      </c>
      <c r="BJ174" s="20" t="s">
        <v>87</v>
      </c>
      <c r="BK174" s="111">
        <f>ROUND(L174*K174,2)</f>
        <v>0</v>
      </c>
      <c r="BL174" s="20" t="s">
        <v>161</v>
      </c>
      <c r="BM174" s="20" t="s">
        <v>903</v>
      </c>
    </row>
    <row r="175" spans="2:65" s="10" customFormat="1" ht="16.5" customHeight="1">
      <c r="B175" s="179"/>
      <c r="C175" s="180"/>
      <c r="D175" s="180"/>
      <c r="E175" s="181" t="s">
        <v>22</v>
      </c>
      <c r="F175" s="272" t="s">
        <v>891</v>
      </c>
      <c r="G175" s="273"/>
      <c r="H175" s="273"/>
      <c r="I175" s="273"/>
      <c r="J175" s="180"/>
      <c r="K175" s="182">
        <v>2.1</v>
      </c>
      <c r="L175" s="180"/>
      <c r="M175" s="180"/>
      <c r="N175" s="180"/>
      <c r="O175" s="180"/>
      <c r="P175" s="180"/>
      <c r="Q175" s="180"/>
      <c r="R175" s="183"/>
      <c r="T175" s="184"/>
      <c r="U175" s="180"/>
      <c r="V175" s="180"/>
      <c r="W175" s="180"/>
      <c r="X175" s="180"/>
      <c r="Y175" s="180"/>
      <c r="Z175" s="180"/>
      <c r="AA175" s="185"/>
      <c r="AT175" s="186" t="s">
        <v>599</v>
      </c>
      <c r="AU175" s="186" t="s">
        <v>115</v>
      </c>
      <c r="AV175" s="10" t="s">
        <v>115</v>
      </c>
      <c r="AW175" s="10" t="s">
        <v>36</v>
      </c>
      <c r="AX175" s="10" t="s">
        <v>87</v>
      </c>
      <c r="AY175" s="186" t="s">
        <v>156</v>
      </c>
    </row>
    <row r="176" spans="2:65" s="1" customFormat="1" ht="25.5" customHeight="1">
      <c r="B176" s="36"/>
      <c r="C176" s="168" t="s">
        <v>242</v>
      </c>
      <c r="D176" s="168" t="s">
        <v>157</v>
      </c>
      <c r="E176" s="169" t="s">
        <v>904</v>
      </c>
      <c r="F176" s="262" t="s">
        <v>905</v>
      </c>
      <c r="G176" s="262"/>
      <c r="H176" s="262"/>
      <c r="I176" s="262"/>
      <c r="J176" s="170" t="s">
        <v>615</v>
      </c>
      <c r="K176" s="171">
        <v>12.1</v>
      </c>
      <c r="L176" s="263">
        <v>0</v>
      </c>
      <c r="M176" s="264"/>
      <c r="N176" s="265">
        <f>ROUND(L176*K176,2)</f>
        <v>0</v>
      </c>
      <c r="O176" s="265"/>
      <c r="P176" s="265"/>
      <c r="Q176" s="265"/>
      <c r="R176" s="38"/>
      <c r="T176" s="172" t="s">
        <v>22</v>
      </c>
      <c r="U176" s="45" t="s">
        <v>44</v>
      </c>
      <c r="V176" s="37"/>
      <c r="W176" s="173">
        <f>V176*K176</f>
        <v>0</v>
      </c>
      <c r="X176" s="173">
        <v>1.2E-4</v>
      </c>
      <c r="Y176" s="173">
        <f>X176*K176</f>
        <v>1.4519999999999999E-3</v>
      </c>
      <c r="Z176" s="173">
        <v>0</v>
      </c>
      <c r="AA176" s="174">
        <f>Z176*K176</f>
        <v>0</v>
      </c>
      <c r="AR176" s="20" t="s">
        <v>161</v>
      </c>
      <c r="AT176" s="20" t="s">
        <v>157</v>
      </c>
      <c r="AU176" s="20" t="s">
        <v>115</v>
      </c>
      <c r="AY176" s="20" t="s">
        <v>156</v>
      </c>
      <c r="BE176" s="111">
        <f>IF(U176="základní",N176,0)</f>
        <v>0</v>
      </c>
      <c r="BF176" s="111">
        <f>IF(U176="snížená",N176,0)</f>
        <v>0</v>
      </c>
      <c r="BG176" s="111">
        <f>IF(U176="zákl. přenesená",N176,0)</f>
        <v>0</v>
      </c>
      <c r="BH176" s="111">
        <f>IF(U176="sníž. přenesená",N176,0)</f>
        <v>0</v>
      </c>
      <c r="BI176" s="111">
        <f>IF(U176="nulová",N176,0)</f>
        <v>0</v>
      </c>
      <c r="BJ176" s="20" t="s">
        <v>87</v>
      </c>
      <c r="BK176" s="111">
        <f>ROUND(L176*K176,2)</f>
        <v>0</v>
      </c>
      <c r="BL176" s="20" t="s">
        <v>161</v>
      </c>
      <c r="BM176" s="20" t="s">
        <v>906</v>
      </c>
    </row>
    <row r="177" spans="2:65" s="10" customFormat="1" ht="16.5" customHeight="1">
      <c r="B177" s="179"/>
      <c r="C177" s="180"/>
      <c r="D177" s="180"/>
      <c r="E177" s="181" t="s">
        <v>22</v>
      </c>
      <c r="F177" s="272" t="s">
        <v>895</v>
      </c>
      <c r="G177" s="273"/>
      <c r="H177" s="273"/>
      <c r="I177" s="273"/>
      <c r="J177" s="180"/>
      <c r="K177" s="182">
        <v>1.4</v>
      </c>
      <c r="L177" s="180"/>
      <c r="M177" s="180"/>
      <c r="N177" s="180"/>
      <c r="O177" s="180"/>
      <c r="P177" s="180"/>
      <c r="Q177" s="180"/>
      <c r="R177" s="183"/>
      <c r="T177" s="184"/>
      <c r="U177" s="180"/>
      <c r="V177" s="180"/>
      <c r="W177" s="180"/>
      <c r="X177" s="180"/>
      <c r="Y177" s="180"/>
      <c r="Z177" s="180"/>
      <c r="AA177" s="185"/>
      <c r="AT177" s="186" t="s">
        <v>599</v>
      </c>
      <c r="AU177" s="186" t="s">
        <v>115</v>
      </c>
      <c r="AV177" s="10" t="s">
        <v>115</v>
      </c>
      <c r="AW177" s="10" t="s">
        <v>36</v>
      </c>
      <c r="AX177" s="10" t="s">
        <v>79</v>
      </c>
      <c r="AY177" s="186" t="s">
        <v>156</v>
      </c>
    </row>
    <row r="178" spans="2:65" s="10" customFormat="1" ht="16.5" customHeight="1">
      <c r="B178" s="179"/>
      <c r="C178" s="180"/>
      <c r="D178" s="180"/>
      <c r="E178" s="181" t="s">
        <v>22</v>
      </c>
      <c r="F178" s="274" t="s">
        <v>896</v>
      </c>
      <c r="G178" s="275"/>
      <c r="H178" s="275"/>
      <c r="I178" s="275"/>
      <c r="J178" s="180"/>
      <c r="K178" s="182">
        <v>6.8</v>
      </c>
      <c r="L178" s="180"/>
      <c r="M178" s="180"/>
      <c r="N178" s="180"/>
      <c r="O178" s="180"/>
      <c r="P178" s="180"/>
      <c r="Q178" s="180"/>
      <c r="R178" s="183"/>
      <c r="T178" s="184"/>
      <c r="U178" s="180"/>
      <c r="V178" s="180"/>
      <c r="W178" s="180"/>
      <c r="X178" s="180"/>
      <c r="Y178" s="180"/>
      <c r="Z178" s="180"/>
      <c r="AA178" s="185"/>
      <c r="AT178" s="186" t="s">
        <v>599</v>
      </c>
      <c r="AU178" s="186" t="s">
        <v>115</v>
      </c>
      <c r="AV178" s="10" t="s">
        <v>115</v>
      </c>
      <c r="AW178" s="10" t="s">
        <v>36</v>
      </c>
      <c r="AX178" s="10" t="s">
        <v>79</v>
      </c>
      <c r="AY178" s="186" t="s">
        <v>156</v>
      </c>
    </row>
    <row r="179" spans="2:65" s="10" customFormat="1" ht="16.5" customHeight="1">
      <c r="B179" s="179"/>
      <c r="C179" s="180"/>
      <c r="D179" s="180"/>
      <c r="E179" s="181" t="s">
        <v>22</v>
      </c>
      <c r="F179" s="274" t="s">
        <v>897</v>
      </c>
      <c r="G179" s="275"/>
      <c r="H179" s="275"/>
      <c r="I179" s="275"/>
      <c r="J179" s="180"/>
      <c r="K179" s="182">
        <v>1.8</v>
      </c>
      <c r="L179" s="180"/>
      <c r="M179" s="180"/>
      <c r="N179" s="180"/>
      <c r="O179" s="180"/>
      <c r="P179" s="180"/>
      <c r="Q179" s="180"/>
      <c r="R179" s="183"/>
      <c r="T179" s="184"/>
      <c r="U179" s="180"/>
      <c r="V179" s="180"/>
      <c r="W179" s="180"/>
      <c r="X179" s="180"/>
      <c r="Y179" s="180"/>
      <c r="Z179" s="180"/>
      <c r="AA179" s="185"/>
      <c r="AT179" s="186" t="s">
        <v>599</v>
      </c>
      <c r="AU179" s="186" t="s">
        <v>115</v>
      </c>
      <c r="AV179" s="10" t="s">
        <v>115</v>
      </c>
      <c r="AW179" s="10" t="s">
        <v>36</v>
      </c>
      <c r="AX179" s="10" t="s">
        <v>79</v>
      </c>
      <c r="AY179" s="186" t="s">
        <v>156</v>
      </c>
    </row>
    <row r="180" spans="2:65" s="10" customFormat="1" ht="16.5" customHeight="1">
      <c r="B180" s="179"/>
      <c r="C180" s="180"/>
      <c r="D180" s="180"/>
      <c r="E180" s="181" t="s">
        <v>22</v>
      </c>
      <c r="F180" s="274" t="s">
        <v>891</v>
      </c>
      <c r="G180" s="275"/>
      <c r="H180" s="275"/>
      <c r="I180" s="275"/>
      <c r="J180" s="180"/>
      <c r="K180" s="182">
        <v>2.1</v>
      </c>
      <c r="L180" s="180"/>
      <c r="M180" s="180"/>
      <c r="N180" s="180"/>
      <c r="O180" s="180"/>
      <c r="P180" s="180"/>
      <c r="Q180" s="180"/>
      <c r="R180" s="183"/>
      <c r="T180" s="184"/>
      <c r="U180" s="180"/>
      <c r="V180" s="180"/>
      <c r="W180" s="180"/>
      <c r="X180" s="180"/>
      <c r="Y180" s="180"/>
      <c r="Z180" s="180"/>
      <c r="AA180" s="185"/>
      <c r="AT180" s="186" t="s">
        <v>599</v>
      </c>
      <c r="AU180" s="186" t="s">
        <v>115</v>
      </c>
      <c r="AV180" s="10" t="s">
        <v>115</v>
      </c>
      <c r="AW180" s="10" t="s">
        <v>36</v>
      </c>
      <c r="AX180" s="10" t="s">
        <v>79</v>
      </c>
      <c r="AY180" s="186" t="s">
        <v>156</v>
      </c>
    </row>
    <row r="181" spans="2:65" s="11" customFormat="1" ht="16.5" customHeight="1">
      <c r="B181" s="187"/>
      <c r="C181" s="188"/>
      <c r="D181" s="188"/>
      <c r="E181" s="189" t="s">
        <v>22</v>
      </c>
      <c r="F181" s="276" t="s">
        <v>601</v>
      </c>
      <c r="G181" s="277"/>
      <c r="H181" s="277"/>
      <c r="I181" s="277"/>
      <c r="J181" s="188"/>
      <c r="K181" s="190">
        <v>12.1</v>
      </c>
      <c r="L181" s="188"/>
      <c r="M181" s="188"/>
      <c r="N181" s="188"/>
      <c r="O181" s="188"/>
      <c r="P181" s="188"/>
      <c r="Q181" s="188"/>
      <c r="R181" s="191"/>
      <c r="T181" s="192"/>
      <c r="U181" s="188"/>
      <c r="V181" s="188"/>
      <c r="W181" s="188"/>
      <c r="X181" s="188"/>
      <c r="Y181" s="188"/>
      <c r="Z181" s="188"/>
      <c r="AA181" s="193"/>
      <c r="AT181" s="194" t="s">
        <v>599</v>
      </c>
      <c r="AU181" s="194" t="s">
        <v>115</v>
      </c>
      <c r="AV181" s="11" t="s">
        <v>172</v>
      </c>
      <c r="AW181" s="11" t="s">
        <v>36</v>
      </c>
      <c r="AX181" s="11" t="s">
        <v>87</v>
      </c>
      <c r="AY181" s="194" t="s">
        <v>156</v>
      </c>
    </row>
    <row r="182" spans="2:65" s="1" customFormat="1" ht="25.5" customHeight="1">
      <c r="B182" s="36"/>
      <c r="C182" s="168" t="s">
        <v>246</v>
      </c>
      <c r="D182" s="168" t="s">
        <v>157</v>
      </c>
      <c r="E182" s="169" t="s">
        <v>907</v>
      </c>
      <c r="F182" s="262" t="s">
        <v>908</v>
      </c>
      <c r="G182" s="262"/>
      <c r="H182" s="262"/>
      <c r="I182" s="262"/>
      <c r="J182" s="170" t="s">
        <v>615</v>
      </c>
      <c r="K182" s="171">
        <v>91</v>
      </c>
      <c r="L182" s="263">
        <v>0</v>
      </c>
      <c r="M182" s="264"/>
      <c r="N182" s="265">
        <f>ROUND(L182*K182,2)</f>
        <v>0</v>
      </c>
      <c r="O182" s="265"/>
      <c r="P182" s="265"/>
      <c r="Q182" s="265"/>
      <c r="R182" s="38"/>
      <c r="T182" s="172" t="s">
        <v>22</v>
      </c>
      <c r="U182" s="45" t="s">
        <v>44</v>
      </c>
      <c r="V182" s="37"/>
      <c r="W182" s="173">
        <f>V182*K182</f>
        <v>0</v>
      </c>
      <c r="X182" s="173">
        <v>0</v>
      </c>
      <c r="Y182" s="173">
        <f>X182*K182</f>
        <v>0</v>
      </c>
      <c r="Z182" s="173">
        <v>0</v>
      </c>
      <c r="AA182" s="174">
        <f>Z182*K182</f>
        <v>0</v>
      </c>
      <c r="AR182" s="20" t="s">
        <v>161</v>
      </c>
      <c r="AT182" s="20" t="s">
        <v>157</v>
      </c>
      <c r="AU182" s="20" t="s">
        <v>115</v>
      </c>
      <c r="AY182" s="20" t="s">
        <v>156</v>
      </c>
      <c r="BE182" s="111">
        <f>IF(U182="základní",N182,0)</f>
        <v>0</v>
      </c>
      <c r="BF182" s="111">
        <f>IF(U182="snížená",N182,0)</f>
        <v>0</v>
      </c>
      <c r="BG182" s="111">
        <f>IF(U182="zákl. přenesená",N182,0)</f>
        <v>0</v>
      </c>
      <c r="BH182" s="111">
        <f>IF(U182="sníž. přenesená",N182,0)</f>
        <v>0</v>
      </c>
      <c r="BI182" s="111">
        <f>IF(U182="nulová",N182,0)</f>
        <v>0</v>
      </c>
      <c r="BJ182" s="20" t="s">
        <v>87</v>
      </c>
      <c r="BK182" s="111">
        <f>ROUND(L182*K182,2)</f>
        <v>0</v>
      </c>
      <c r="BL182" s="20" t="s">
        <v>161</v>
      </c>
      <c r="BM182" s="20" t="s">
        <v>909</v>
      </c>
    </row>
    <row r="183" spans="2:65" s="1" customFormat="1" ht="25.5" customHeight="1">
      <c r="B183" s="36"/>
      <c r="C183" s="168" t="s">
        <v>250</v>
      </c>
      <c r="D183" s="168" t="s">
        <v>157</v>
      </c>
      <c r="E183" s="169" t="s">
        <v>910</v>
      </c>
      <c r="F183" s="262" t="s">
        <v>911</v>
      </c>
      <c r="G183" s="262"/>
      <c r="H183" s="262"/>
      <c r="I183" s="262"/>
      <c r="J183" s="170" t="s">
        <v>615</v>
      </c>
      <c r="K183" s="171">
        <v>91</v>
      </c>
      <c r="L183" s="263">
        <v>0</v>
      </c>
      <c r="M183" s="264"/>
      <c r="N183" s="265">
        <f>ROUND(L183*K183,2)</f>
        <v>0</v>
      </c>
      <c r="O183" s="265"/>
      <c r="P183" s="265"/>
      <c r="Q183" s="265"/>
      <c r="R183" s="38"/>
      <c r="T183" s="172" t="s">
        <v>22</v>
      </c>
      <c r="U183" s="45" t="s">
        <v>44</v>
      </c>
      <c r="V183" s="37"/>
      <c r="W183" s="173">
        <f>V183*K183</f>
        <v>0</v>
      </c>
      <c r="X183" s="173">
        <v>3.6000000000000002E-4</v>
      </c>
      <c r="Y183" s="173">
        <f>X183*K183</f>
        <v>3.2760000000000004E-2</v>
      </c>
      <c r="Z183" s="173">
        <v>0</v>
      </c>
      <c r="AA183" s="174">
        <f>Z183*K183</f>
        <v>0</v>
      </c>
      <c r="AR183" s="20" t="s">
        <v>161</v>
      </c>
      <c r="AT183" s="20" t="s">
        <v>157</v>
      </c>
      <c r="AU183" s="20" t="s">
        <v>115</v>
      </c>
      <c r="AY183" s="20" t="s">
        <v>156</v>
      </c>
      <c r="BE183" s="111">
        <f>IF(U183="základní",N183,0)</f>
        <v>0</v>
      </c>
      <c r="BF183" s="111">
        <f>IF(U183="snížená",N183,0)</f>
        <v>0</v>
      </c>
      <c r="BG183" s="111">
        <f>IF(U183="zákl. přenesená",N183,0)</f>
        <v>0</v>
      </c>
      <c r="BH183" s="111">
        <f>IF(U183="sníž. přenesená",N183,0)</f>
        <v>0</v>
      </c>
      <c r="BI183" s="111">
        <f>IF(U183="nulová",N183,0)</f>
        <v>0</v>
      </c>
      <c r="BJ183" s="20" t="s">
        <v>87</v>
      </c>
      <c r="BK183" s="111">
        <f>ROUND(L183*K183,2)</f>
        <v>0</v>
      </c>
      <c r="BL183" s="20" t="s">
        <v>161</v>
      </c>
      <c r="BM183" s="20" t="s">
        <v>912</v>
      </c>
    </row>
    <row r="184" spans="2:65" s="1" customFormat="1" ht="16.5" customHeight="1">
      <c r="B184" s="36"/>
      <c r="C184" s="37"/>
      <c r="D184" s="37"/>
      <c r="E184" s="37"/>
      <c r="F184" s="270" t="s">
        <v>913</v>
      </c>
      <c r="G184" s="271"/>
      <c r="H184" s="271"/>
      <c r="I184" s="271"/>
      <c r="J184" s="37"/>
      <c r="K184" s="37"/>
      <c r="L184" s="37"/>
      <c r="M184" s="37"/>
      <c r="N184" s="37"/>
      <c r="O184" s="37"/>
      <c r="P184" s="37"/>
      <c r="Q184" s="37"/>
      <c r="R184" s="38"/>
      <c r="T184" s="144"/>
      <c r="U184" s="37"/>
      <c r="V184" s="37"/>
      <c r="W184" s="37"/>
      <c r="X184" s="37"/>
      <c r="Y184" s="37"/>
      <c r="Z184" s="37"/>
      <c r="AA184" s="79"/>
      <c r="AT184" s="20" t="s">
        <v>260</v>
      </c>
      <c r="AU184" s="20" t="s">
        <v>115</v>
      </c>
    </row>
    <row r="185" spans="2:65" s="1" customFormat="1" ht="25.5" customHeight="1">
      <c r="B185" s="36"/>
      <c r="C185" s="168" t="s">
        <v>254</v>
      </c>
      <c r="D185" s="168" t="s">
        <v>157</v>
      </c>
      <c r="E185" s="169" t="s">
        <v>914</v>
      </c>
      <c r="F185" s="262" t="s">
        <v>915</v>
      </c>
      <c r="G185" s="262"/>
      <c r="H185" s="262"/>
      <c r="I185" s="262"/>
      <c r="J185" s="170" t="s">
        <v>615</v>
      </c>
      <c r="K185" s="171">
        <v>91</v>
      </c>
      <c r="L185" s="263">
        <v>0</v>
      </c>
      <c r="M185" s="264"/>
      <c r="N185" s="265">
        <f>ROUND(L185*K185,2)</f>
        <v>0</v>
      </c>
      <c r="O185" s="265"/>
      <c r="P185" s="265"/>
      <c r="Q185" s="265"/>
      <c r="R185" s="38"/>
      <c r="T185" s="172" t="s">
        <v>22</v>
      </c>
      <c r="U185" s="45" t="s">
        <v>44</v>
      </c>
      <c r="V185" s="37"/>
      <c r="W185" s="173">
        <f>V185*K185</f>
        <v>0</v>
      </c>
      <c r="X185" s="173">
        <v>5.0000000000000001E-4</v>
      </c>
      <c r="Y185" s="173">
        <f>X185*K185</f>
        <v>4.5499999999999999E-2</v>
      </c>
      <c r="Z185" s="173">
        <v>0</v>
      </c>
      <c r="AA185" s="174">
        <f>Z185*K185</f>
        <v>0</v>
      </c>
      <c r="AR185" s="20" t="s">
        <v>161</v>
      </c>
      <c r="AT185" s="20" t="s">
        <v>157</v>
      </c>
      <c r="AU185" s="20" t="s">
        <v>115</v>
      </c>
      <c r="AY185" s="20" t="s">
        <v>156</v>
      </c>
      <c r="BE185" s="111">
        <f>IF(U185="základní",N185,0)</f>
        <v>0</v>
      </c>
      <c r="BF185" s="111">
        <f>IF(U185="snížená",N185,0)</f>
        <v>0</v>
      </c>
      <c r="BG185" s="111">
        <f>IF(U185="zákl. přenesená",N185,0)</f>
        <v>0</v>
      </c>
      <c r="BH185" s="111">
        <f>IF(U185="sníž. přenesená",N185,0)</f>
        <v>0</v>
      </c>
      <c r="BI185" s="111">
        <f>IF(U185="nulová",N185,0)</f>
        <v>0</v>
      </c>
      <c r="BJ185" s="20" t="s">
        <v>87</v>
      </c>
      <c r="BK185" s="111">
        <f>ROUND(L185*K185,2)</f>
        <v>0</v>
      </c>
      <c r="BL185" s="20" t="s">
        <v>161</v>
      </c>
      <c r="BM185" s="20" t="s">
        <v>916</v>
      </c>
    </row>
    <row r="186" spans="2:65" s="1" customFormat="1" ht="16.5" customHeight="1">
      <c r="B186" s="36"/>
      <c r="C186" s="37"/>
      <c r="D186" s="37"/>
      <c r="E186" s="37"/>
      <c r="F186" s="270" t="s">
        <v>913</v>
      </c>
      <c r="G186" s="271"/>
      <c r="H186" s="271"/>
      <c r="I186" s="271"/>
      <c r="J186" s="37"/>
      <c r="K186" s="37"/>
      <c r="L186" s="37"/>
      <c r="M186" s="37"/>
      <c r="N186" s="37"/>
      <c r="O186" s="37"/>
      <c r="P186" s="37"/>
      <c r="Q186" s="37"/>
      <c r="R186" s="38"/>
      <c r="T186" s="144"/>
      <c r="U186" s="37"/>
      <c r="V186" s="37"/>
      <c r="W186" s="37"/>
      <c r="X186" s="37"/>
      <c r="Y186" s="37"/>
      <c r="Z186" s="37"/>
      <c r="AA186" s="79"/>
      <c r="AT186" s="20" t="s">
        <v>260</v>
      </c>
      <c r="AU186" s="20" t="s">
        <v>115</v>
      </c>
    </row>
    <row r="187" spans="2:65" s="1" customFormat="1" ht="25.5" customHeight="1">
      <c r="B187" s="36"/>
      <c r="C187" s="168" t="s">
        <v>261</v>
      </c>
      <c r="D187" s="168" t="s">
        <v>157</v>
      </c>
      <c r="E187" s="169" t="s">
        <v>917</v>
      </c>
      <c r="F187" s="262" t="s">
        <v>918</v>
      </c>
      <c r="G187" s="262"/>
      <c r="H187" s="262"/>
      <c r="I187" s="262"/>
      <c r="J187" s="170" t="s">
        <v>160</v>
      </c>
      <c r="K187" s="171">
        <v>15</v>
      </c>
      <c r="L187" s="263">
        <v>0</v>
      </c>
      <c r="M187" s="264"/>
      <c r="N187" s="265">
        <f>ROUND(L187*K187,2)</f>
        <v>0</v>
      </c>
      <c r="O187" s="265"/>
      <c r="P187" s="265"/>
      <c r="Q187" s="265"/>
      <c r="R187" s="38"/>
      <c r="T187" s="172" t="s">
        <v>22</v>
      </c>
      <c r="U187" s="45" t="s">
        <v>44</v>
      </c>
      <c r="V187" s="37"/>
      <c r="W187" s="173">
        <f>V187*K187</f>
        <v>0</v>
      </c>
      <c r="X187" s="173">
        <v>2.0000000000000002E-5</v>
      </c>
      <c r="Y187" s="173">
        <f>X187*K187</f>
        <v>3.0000000000000003E-4</v>
      </c>
      <c r="Z187" s="173">
        <v>0</v>
      </c>
      <c r="AA187" s="174">
        <f>Z187*K187</f>
        <v>0</v>
      </c>
      <c r="AR187" s="20" t="s">
        <v>161</v>
      </c>
      <c r="AT187" s="20" t="s">
        <v>157</v>
      </c>
      <c r="AU187" s="20" t="s">
        <v>115</v>
      </c>
      <c r="AY187" s="20" t="s">
        <v>156</v>
      </c>
      <c r="BE187" s="111">
        <f>IF(U187="základní",N187,0)</f>
        <v>0</v>
      </c>
      <c r="BF187" s="111">
        <f>IF(U187="snížená",N187,0)</f>
        <v>0</v>
      </c>
      <c r="BG187" s="111">
        <f>IF(U187="zákl. přenesená",N187,0)</f>
        <v>0</v>
      </c>
      <c r="BH187" s="111">
        <f>IF(U187="sníž. přenesená",N187,0)</f>
        <v>0</v>
      </c>
      <c r="BI187" s="111">
        <f>IF(U187="nulová",N187,0)</f>
        <v>0</v>
      </c>
      <c r="BJ187" s="20" t="s">
        <v>87</v>
      </c>
      <c r="BK187" s="111">
        <f>ROUND(L187*K187,2)</f>
        <v>0</v>
      </c>
      <c r="BL187" s="20" t="s">
        <v>161</v>
      </c>
      <c r="BM187" s="20" t="s">
        <v>919</v>
      </c>
    </row>
    <row r="188" spans="2:65" s="9" customFormat="1" ht="29.85" customHeight="1">
      <c r="B188" s="157"/>
      <c r="C188" s="158"/>
      <c r="D188" s="167" t="s">
        <v>832</v>
      </c>
      <c r="E188" s="167"/>
      <c r="F188" s="167"/>
      <c r="G188" s="167"/>
      <c r="H188" s="167"/>
      <c r="I188" s="167"/>
      <c r="J188" s="167"/>
      <c r="K188" s="167"/>
      <c r="L188" s="167"/>
      <c r="M188" s="167"/>
      <c r="N188" s="283">
        <f>BK188</f>
        <v>0</v>
      </c>
      <c r="O188" s="284"/>
      <c r="P188" s="284"/>
      <c r="Q188" s="284"/>
      <c r="R188" s="160"/>
      <c r="T188" s="161"/>
      <c r="U188" s="158"/>
      <c r="V188" s="158"/>
      <c r="W188" s="162">
        <f>SUM(W189:W195)</f>
        <v>0</v>
      </c>
      <c r="X188" s="158"/>
      <c r="Y188" s="162">
        <f>SUM(Y189:Y195)</f>
        <v>0</v>
      </c>
      <c r="Z188" s="158"/>
      <c r="AA188" s="163">
        <f>SUM(AA189:AA195)</f>
        <v>0</v>
      </c>
      <c r="AR188" s="164" t="s">
        <v>115</v>
      </c>
      <c r="AT188" s="165" t="s">
        <v>78</v>
      </c>
      <c r="AU188" s="165" t="s">
        <v>87</v>
      </c>
      <c r="AY188" s="164" t="s">
        <v>156</v>
      </c>
      <c r="BK188" s="166">
        <f>SUM(BK189:BK195)</f>
        <v>0</v>
      </c>
    </row>
    <row r="189" spans="2:65" s="1" customFormat="1" ht="25.5" customHeight="1">
      <c r="B189" s="36"/>
      <c r="C189" s="168" t="s">
        <v>267</v>
      </c>
      <c r="D189" s="168" t="s">
        <v>157</v>
      </c>
      <c r="E189" s="169" t="s">
        <v>920</v>
      </c>
      <c r="F189" s="262" t="s">
        <v>921</v>
      </c>
      <c r="G189" s="262"/>
      <c r="H189" s="262"/>
      <c r="I189" s="262"/>
      <c r="J189" s="170" t="s">
        <v>615</v>
      </c>
      <c r="K189" s="171">
        <v>173</v>
      </c>
      <c r="L189" s="263">
        <v>0</v>
      </c>
      <c r="M189" s="264"/>
      <c r="N189" s="265">
        <f>ROUND(L189*K189,2)</f>
        <v>0</v>
      </c>
      <c r="O189" s="265"/>
      <c r="P189" s="265"/>
      <c r="Q189" s="265"/>
      <c r="R189" s="38"/>
      <c r="T189" s="172" t="s">
        <v>22</v>
      </c>
      <c r="U189" s="45" t="s">
        <v>44</v>
      </c>
      <c r="V189" s="37"/>
      <c r="W189" s="173">
        <f>V189*K189</f>
        <v>0</v>
      </c>
      <c r="X189" s="173">
        <v>0</v>
      </c>
      <c r="Y189" s="173">
        <f>X189*K189</f>
        <v>0</v>
      </c>
      <c r="Z189" s="173">
        <v>0</v>
      </c>
      <c r="AA189" s="174">
        <f>Z189*K189</f>
        <v>0</v>
      </c>
      <c r="AR189" s="20" t="s">
        <v>172</v>
      </c>
      <c r="AT189" s="20" t="s">
        <v>157</v>
      </c>
      <c r="AU189" s="20" t="s">
        <v>115</v>
      </c>
      <c r="AY189" s="20" t="s">
        <v>156</v>
      </c>
      <c r="BE189" s="111">
        <f>IF(U189="základní",N189,0)</f>
        <v>0</v>
      </c>
      <c r="BF189" s="111">
        <f>IF(U189="snížená",N189,0)</f>
        <v>0</v>
      </c>
      <c r="BG189" s="111">
        <f>IF(U189="zákl. přenesená",N189,0)</f>
        <v>0</v>
      </c>
      <c r="BH189" s="111">
        <f>IF(U189="sníž. přenesená",N189,0)</f>
        <v>0</v>
      </c>
      <c r="BI189" s="111">
        <f>IF(U189="nulová",N189,0)</f>
        <v>0</v>
      </c>
      <c r="BJ189" s="20" t="s">
        <v>87</v>
      </c>
      <c r="BK189" s="111">
        <f>ROUND(L189*K189,2)</f>
        <v>0</v>
      </c>
      <c r="BL189" s="20" t="s">
        <v>172</v>
      </c>
      <c r="BM189" s="20" t="s">
        <v>922</v>
      </c>
    </row>
    <row r="190" spans="2:65" s="1" customFormat="1" ht="25.5" customHeight="1">
      <c r="B190" s="36"/>
      <c r="C190" s="168" t="s">
        <v>272</v>
      </c>
      <c r="D190" s="168" t="s">
        <v>157</v>
      </c>
      <c r="E190" s="169" t="s">
        <v>923</v>
      </c>
      <c r="F190" s="262" t="s">
        <v>924</v>
      </c>
      <c r="G190" s="262"/>
      <c r="H190" s="262"/>
      <c r="I190" s="262"/>
      <c r="J190" s="170" t="s">
        <v>615</v>
      </c>
      <c r="K190" s="171">
        <v>347.25</v>
      </c>
      <c r="L190" s="263">
        <v>0</v>
      </c>
      <c r="M190" s="264"/>
      <c r="N190" s="265">
        <f>ROUND(L190*K190,2)</f>
        <v>0</v>
      </c>
      <c r="O190" s="265"/>
      <c r="P190" s="265"/>
      <c r="Q190" s="265"/>
      <c r="R190" s="38"/>
      <c r="T190" s="172" t="s">
        <v>22</v>
      </c>
      <c r="U190" s="45" t="s">
        <v>44</v>
      </c>
      <c r="V190" s="37"/>
      <c r="W190" s="173">
        <f>V190*K190</f>
        <v>0</v>
      </c>
      <c r="X190" s="173">
        <v>0</v>
      </c>
      <c r="Y190" s="173">
        <f>X190*K190</f>
        <v>0</v>
      </c>
      <c r="Z190" s="173">
        <v>0</v>
      </c>
      <c r="AA190" s="174">
        <f>Z190*K190</f>
        <v>0</v>
      </c>
      <c r="AR190" s="20" t="s">
        <v>172</v>
      </c>
      <c r="AT190" s="20" t="s">
        <v>157</v>
      </c>
      <c r="AU190" s="20" t="s">
        <v>115</v>
      </c>
      <c r="AY190" s="20" t="s">
        <v>156</v>
      </c>
      <c r="BE190" s="111">
        <f>IF(U190="základní",N190,0)</f>
        <v>0</v>
      </c>
      <c r="BF190" s="111">
        <f>IF(U190="snížená",N190,0)</f>
        <v>0</v>
      </c>
      <c r="BG190" s="111">
        <f>IF(U190="zákl. přenesená",N190,0)</f>
        <v>0</v>
      </c>
      <c r="BH190" s="111">
        <f>IF(U190="sníž. přenesená",N190,0)</f>
        <v>0</v>
      </c>
      <c r="BI190" s="111">
        <f>IF(U190="nulová",N190,0)</f>
        <v>0</v>
      </c>
      <c r="BJ190" s="20" t="s">
        <v>87</v>
      </c>
      <c r="BK190" s="111">
        <f>ROUND(L190*K190,2)</f>
        <v>0</v>
      </c>
      <c r="BL190" s="20" t="s">
        <v>172</v>
      </c>
      <c r="BM190" s="20" t="s">
        <v>925</v>
      </c>
    </row>
    <row r="191" spans="2:65" s="10" customFormat="1" ht="25.5" customHeight="1">
      <c r="B191" s="179"/>
      <c r="C191" s="180"/>
      <c r="D191" s="180"/>
      <c r="E191" s="181" t="s">
        <v>22</v>
      </c>
      <c r="F191" s="272" t="s">
        <v>926</v>
      </c>
      <c r="G191" s="273"/>
      <c r="H191" s="273"/>
      <c r="I191" s="273"/>
      <c r="J191" s="180"/>
      <c r="K191" s="182">
        <v>347.25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599</v>
      </c>
      <c r="AU191" s="186" t="s">
        <v>115</v>
      </c>
      <c r="AV191" s="10" t="s">
        <v>115</v>
      </c>
      <c r="AW191" s="10" t="s">
        <v>36</v>
      </c>
      <c r="AX191" s="10" t="s">
        <v>87</v>
      </c>
      <c r="AY191" s="186" t="s">
        <v>156</v>
      </c>
    </row>
    <row r="192" spans="2:65" s="1" customFormat="1" ht="38.25" customHeight="1">
      <c r="B192" s="36"/>
      <c r="C192" s="168" t="s">
        <v>276</v>
      </c>
      <c r="D192" s="168" t="s">
        <v>157</v>
      </c>
      <c r="E192" s="169" t="s">
        <v>927</v>
      </c>
      <c r="F192" s="262" t="s">
        <v>928</v>
      </c>
      <c r="G192" s="262"/>
      <c r="H192" s="262"/>
      <c r="I192" s="262"/>
      <c r="J192" s="170" t="s">
        <v>615</v>
      </c>
      <c r="K192" s="171">
        <v>268.38</v>
      </c>
      <c r="L192" s="263">
        <v>0</v>
      </c>
      <c r="M192" s="264"/>
      <c r="N192" s="265">
        <f>ROUND(L192*K192,2)</f>
        <v>0</v>
      </c>
      <c r="O192" s="265"/>
      <c r="P192" s="265"/>
      <c r="Q192" s="265"/>
      <c r="R192" s="38"/>
      <c r="T192" s="172" t="s">
        <v>22</v>
      </c>
      <c r="U192" s="45" t="s">
        <v>44</v>
      </c>
      <c r="V192" s="37"/>
      <c r="W192" s="173">
        <f>V192*K192</f>
        <v>0</v>
      </c>
      <c r="X192" s="173">
        <v>0</v>
      </c>
      <c r="Y192" s="173">
        <f>X192*K192</f>
        <v>0</v>
      </c>
      <c r="Z192" s="173">
        <v>0</v>
      </c>
      <c r="AA192" s="174">
        <f>Z192*K192</f>
        <v>0</v>
      </c>
      <c r="AR192" s="20" t="s">
        <v>172</v>
      </c>
      <c r="AT192" s="20" t="s">
        <v>157</v>
      </c>
      <c r="AU192" s="20" t="s">
        <v>115</v>
      </c>
      <c r="AY192" s="20" t="s">
        <v>156</v>
      </c>
      <c r="BE192" s="111">
        <f>IF(U192="základní",N192,0)</f>
        <v>0</v>
      </c>
      <c r="BF192" s="111">
        <f>IF(U192="snížená",N192,0)</f>
        <v>0</v>
      </c>
      <c r="BG192" s="111">
        <f>IF(U192="zákl. přenesená",N192,0)</f>
        <v>0</v>
      </c>
      <c r="BH192" s="111">
        <f>IF(U192="sníž. přenesená",N192,0)</f>
        <v>0</v>
      </c>
      <c r="BI192" s="111">
        <f>IF(U192="nulová",N192,0)</f>
        <v>0</v>
      </c>
      <c r="BJ192" s="20" t="s">
        <v>87</v>
      </c>
      <c r="BK192" s="111">
        <f>ROUND(L192*K192,2)</f>
        <v>0</v>
      </c>
      <c r="BL192" s="20" t="s">
        <v>172</v>
      </c>
      <c r="BM192" s="20" t="s">
        <v>929</v>
      </c>
    </row>
    <row r="193" spans="2:65" s="10" customFormat="1" ht="25.5" customHeight="1">
      <c r="B193" s="179"/>
      <c r="C193" s="180"/>
      <c r="D193" s="180"/>
      <c r="E193" s="181" t="s">
        <v>22</v>
      </c>
      <c r="F193" s="272" t="s">
        <v>930</v>
      </c>
      <c r="G193" s="273"/>
      <c r="H193" s="273"/>
      <c r="I193" s="273"/>
      <c r="J193" s="180"/>
      <c r="K193" s="182">
        <v>268.38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599</v>
      </c>
      <c r="AU193" s="186" t="s">
        <v>115</v>
      </c>
      <c r="AV193" s="10" t="s">
        <v>115</v>
      </c>
      <c r="AW193" s="10" t="s">
        <v>36</v>
      </c>
      <c r="AX193" s="10" t="s">
        <v>87</v>
      </c>
      <c r="AY193" s="186" t="s">
        <v>156</v>
      </c>
    </row>
    <row r="194" spans="2:65" s="1" customFormat="1" ht="16.5" customHeight="1">
      <c r="B194" s="36"/>
      <c r="C194" s="168" t="s">
        <v>280</v>
      </c>
      <c r="D194" s="168" t="s">
        <v>157</v>
      </c>
      <c r="E194" s="169" t="s">
        <v>931</v>
      </c>
      <c r="F194" s="262" t="s">
        <v>932</v>
      </c>
      <c r="G194" s="262"/>
      <c r="H194" s="262"/>
      <c r="I194" s="262"/>
      <c r="J194" s="170" t="s">
        <v>615</v>
      </c>
      <c r="K194" s="171">
        <v>78.87</v>
      </c>
      <c r="L194" s="263">
        <v>0</v>
      </c>
      <c r="M194" s="264"/>
      <c r="N194" s="265">
        <f>ROUND(L194*K194,2)</f>
        <v>0</v>
      </c>
      <c r="O194" s="265"/>
      <c r="P194" s="265"/>
      <c r="Q194" s="265"/>
      <c r="R194" s="38"/>
      <c r="T194" s="172" t="s">
        <v>22</v>
      </c>
      <c r="U194" s="45" t="s">
        <v>44</v>
      </c>
      <c r="V194" s="37"/>
      <c r="W194" s="173">
        <f>V194*K194</f>
        <v>0</v>
      </c>
      <c r="X194" s="173">
        <v>0</v>
      </c>
      <c r="Y194" s="173">
        <f>X194*K194</f>
        <v>0</v>
      </c>
      <c r="Z194" s="173">
        <v>0</v>
      </c>
      <c r="AA194" s="174">
        <f>Z194*K194</f>
        <v>0</v>
      </c>
      <c r="AR194" s="20" t="s">
        <v>172</v>
      </c>
      <c r="AT194" s="20" t="s">
        <v>157</v>
      </c>
      <c r="AU194" s="20" t="s">
        <v>115</v>
      </c>
      <c r="AY194" s="20" t="s">
        <v>156</v>
      </c>
      <c r="BE194" s="111">
        <f>IF(U194="základní",N194,0)</f>
        <v>0</v>
      </c>
      <c r="BF194" s="111">
        <f>IF(U194="snížená",N194,0)</f>
        <v>0</v>
      </c>
      <c r="BG194" s="111">
        <f>IF(U194="zákl. přenesená",N194,0)</f>
        <v>0</v>
      </c>
      <c r="BH194" s="111">
        <f>IF(U194="sníž. přenesená",N194,0)</f>
        <v>0</v>
      </c>
      <c r="BI194" s="111">
        <f>IF(U194="nulová",N194,0)</f>
        <v>0</v>
      </c>
      <c r="BJ194" s="20" t="s">
        <v>87</v>
      </c>
      <c r="BK194" s="111">
        <f>ROUND(L194*K194,2)</f>
        <v>0</v>
      </c>
      <c r="BL194" s="20" t="s">
        <v>172</v>
      </c>
      <c r="BM194" s="20" t="s">
        <v>933</v>
      </c>
    </row>
    <row r="195" spans="2:65" s="10" customFormat="1" ht="25.5" customHeight="1">
      <c r="B195" s="179"/>
      <c r="C195" s="180"/>
      <c r="D195" s="180"/>
      <c r="E195" s="181" t="s">
        <v>22</v>
      </c>
      <c r="F195" s="272" t="s">
        <v>934</v>
      </c>
      <c r="G195" s="273"/>
      <c r="H195" s="273"/>
      <c r="I195" s="273"/>
      <c r="J195" s="180"/>
      <c r="K195" s="182">
        <v>78.87</v>
      </c>
      <c r="L195" s="180"/>
      <c r="M195" s="180"/>
      <c r="N195" s="180"/>
      <c r="O195" s="180"/>
      <c r="P195" s="180"/>
      <c r="Q195" s="180"/>
      <c r="R195" s="183"/>
      <c r="T195" s="184"/>
      <c r="U195" s="180"/>
      <c r="V195" s="180"/>
      <c r="W195" s="180"/>
      <c r="X195" s="180"/>
      <c r="Y195" s="180"/>
      <c r="Z195" s="180"/>
      <c r="AA195" s="185"/>
      <c r="AT195" s="186" t="s">
        <v>599</v>
      </c>
      <c r="AU195" s="186" t="s">
        <v>115</v>
      </c>
      <c r="AV195" s="10" t="s">
        <v>115</v>
      </c>
      <c r="AW195" s="10" t="s">
        <v>36</v>
      </c>
      <c r="AX195" s="10" t="s">
        <v>87</v>
      </c>
      <c r="AY195" s="186" t="s">
        <v>156</v>
      </c>
    </row>
    <row r="196" spans="2:65" s="1" customFormat="1" ht="49.9" customHeight="1">
      <c r="B196" s="36"/>
      <c r="C196" s="37"/>
      <c r="D196" s="159" t="s">
        <v>634</v>
      </c>
      <c r="E196" s="37"/>
      <c r="F196" s="37"/>
      <c r="G196" s="37"/>
      <c r="H196" s="37"/>
      <c r="I196" s="37"/>
      <c r="J196" s="37"/>
      <c r="K196" s="37"/>
      <c r="L196" s="37"/>
      <c r="M196" s="37"/>
      <c r="N196" s="280">
        <f>BK196</f>
        <v>0</v>
      </c>
      <c r="O196" s="256"/>
      <c r="P196" s="256"/>
      <c r="Q196" s="256"/>
      <c r="R196" s="38"/>
      <c r="T196" s="148"/>
      <c r="U196" s="57"/>
      <c r="V196" s="57"/>
      <c r="W196" s="57"/>
      <c r="X196" s="57"/>
      <c r="Y196" s="57"/>
      <c r="Z196" s="57"/>
      <c r="AA196" s="59"/>
      <c r="AT196" s="20" t="s">
        <v>78</v>
      </c>
      <c r="AU196" s="20" t="s">
        <v>79</v>
      </c>
      <c r="AY196" s="20" t="s">
        <v>635</v>
      </c>
      <c r="BK196" s="111">
        <v>0</v>
      </c>
    </row>
    <row r="197" spans="2:65" s="1" customFormat="1" ht="6.95" customHeight="1"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2"/>
    </row>
  </sheetData>
  <sheetProtection algorithmName="SHA-512" hashValue="l8Oadjynx+U8ympahwJDwmtZAZgRzi2VWJZwdxSzlzrO2Iq6xQm0FHgsAl/vYKwejHl+5dCh6xCX+2dkBFb+Og==" saltValue="7p7OaM7WhTqt1NKq2LQRjki8ZNXFQihkya8i3wykiWPF8haE8CGUof6LgG2bZHe/lpKgpZf/1PWxPNIeCcm3wQ==" spinCount="10" sheet="1" objects="1" scenarios="1" formatColumns="0" formatRows="0"/>
  <mergeCells count="206">
    <mergeCell ref="N196:Q196"/>
    <mergeCell ref="H1:K1"/>
    <mergeCell ref="S2:AC2"/>
    <mergeCell ref="F195:I195"/>
    <mergeCell ref="N126:Q126"/>
    <mergeCell ref="N127:Q127"/>
    <mergeCell ref="N128:Q128"/>
    <mergeCell ref="N132:Q132"/>
    <mergeCell ref="N134:Q134"/>
    <mergeCell ref="N138:Q138"/>
    <mergeCell ref="N144:Q144"/>
    <mergeCell ref="N150:Q150"/>
    <mergeCell ref="N155:Q155"/>
    <mergeCell ref="N156:Q156"/>
    <mergeCell ref="N159:Q159"/>
    <mergeCell ref="N188:Q188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9:I189"/>
    <mergeCell ref="L189:M189"/>
    <mergeCell ref="N189:Q189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83:I183"/>
    <mergeCell ref="L183:M183"/>
    <mergeCell ref="N183:Q183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L176:M176"/>
    <mergeCell ref="N176:Q176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58:I158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53:I153"/>
    <mergeCell ref="L153:M153"/>
    <mergeCell ref="N153:Q153"/>
    <mergeCell ref="F154:I154"/>
    <mergeCell ref="L154:M154"/>
    <mergeCell ref="N154:Q154"/>
    <mergeCell ref="F157:I157"/>
    <mergeCell ref="L157:M157"/>
    <mergeCell ref="N157:Q157"/>
    <mergeCell ref="F148:I148"/>
    <mergeCell ref="F149:I149"/>
    <mergeCell ref="L149:M149"/>
    <mergeCell ref="N149:Q149"/>
    <mergeCell ref="F151:I151"/>
    <mergeCell ref="L151:M151"/>
    <mergeCell ref="N151:Q151"/>
    <mergeCell ref="F152:I152"/>
    <mergeCell ref="L152:M152"/>
    <mergeCell ref="N152:Q152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F143:I14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3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110</v>
      </c>
      <c r="G1" s="15"/>
      <c r="H1" s="287" t="s">
        <v>111</v>
      </c>
      <c r="I1" s="287"/>
      <c r="J1" s="287"/>
      <c r="K1" s="287"/>
      <c r="L1" s="15" t="s">
        <v>112</v>
      </c>
      <c r="M1" s="13"/>
      <c r="N1" s="13"/>
      <c r="O1" s="14" t="s">
        <v>113</v>
      </c>
      <c r="P1" s="13"/>
      <c r="Q1" s="13"/>
      <c r="R1" s="13"/>
      <c r="S1" s="15" t="s">
        <v>114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S2" s="240" t="s">
        <v>8</v>
      </c>
      <c r="T2" s="241"/>
      <c r="U2" s="241"/>
      <c r="V2" s="241"/>
      <c r="W2" s="241"/>
      <c r="X2" s="241"/>
      <c r="Y2" s="241"/>
      <c r="Z2" s="241"/>
      <c r="AA2" s="241"/>
      <c r="AB2" s="241"/>
      <c r="AC2" s="241"/>
      <c r="AT2" s="20" t="s">
        <v>97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115</v>
      </c>
    </row>
    <row r="4" spans="1:66" ht="36.950000000000003" customHeight="1">
      <c r="B4" s="24"/>
      <c r="C4" s="197" t="s">
        <v>116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42" t="str">
        <f>'Rekapitulace stavby'!K6</f>
        <v>SO 04 Rekonstrukce plynové kotelny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7"/>
      <c r="R6" s="25"/>
    </row>
    <row r="7" spans="1:66" s="1" customFormat="1" ht="32.85" customHeight="1">
      <c r="B7" s="36"/>
      <c r="C7" s="37"/>
      <c r="D7" s="30" t="s">
        <v>117</v>
      </c>
      <c r="E7" s="37"/>
      <c r="F7" s="203" t="s">
        <v>935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5" t="str">
        <f>'Rekapitulace stavby'!AN8</f>
        <v>26. 1. 2021</v>
      </c>
      <c r="P9" s="24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1" t="s">
        <v>22</v>
      </c>
      <c r="P11" s="201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01" t="s">
        <v>22</v>
      </c>
      <c r="P12" s="201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7" t="str">
        <f>IF('Rekapitulace stavby'!AN13="","",'Rekapitulace stavby'!AN13)</f>
        <v>Vyplň údaj</v>
      </c>
      <c r="P14" s="201"/>
      <c r="Q14" s="37"/>
      <c r="R14" s="38"/>
    </row>
    <row r="15" spans="1:66" s="1" customFormat="1" ht="18" customHeight="1">
      <c r="B15" s="36"/>
      <c r="C15" s="37"/>
      <c r="D15" s="37"/>
      <c r="E15" s="247" t="str">
        <f>IF('Rekapitulace stavby'!E14="","",'Rekapitulace stavby'!E14)</f>
        <v>Vyplň údaj</v>
      </c>
      <c r="F15" s="248"/>
      <c r="G15" s="248"/>
      <c r="H15" s="248"/>
      <c r="I15" s="248"/>
      <c r="J15" s="248"/>
      <c r="K15" s="248"/>
      <c r="L15" s="248"/>
      <c r="M15" s="31" t="s">
        <v>31</v>
      </c>
      <c r="N15" s="37"/>
      <c r="O15" s="247" t="str">
        <f>IF('Rekapitulace stavby'!AN14="","",'Rekapitulace stavby'!AN14)</f>
        <v>Vyplň údaj</v>
      </c>
      <c r="P15" s="201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1" t="s">
        <v>22</v>
      </c>
      <c r="P17" s="201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01" t="s">
        <v>22</v>
      </c>
      <c r="P18" s="201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1" t="s">
        <v>22</v>
      </c>
      <c r="P20" s="201"/>
      <c r="Q20" s="37"/>
      <c r="R20" s="38"/>
    </row>
    <row r="21" spans="2:18" s="1" customFormat="1" ht="18" customHeight="1">
      <c r="B21" s="36"/>
      <c r="C21" s="37"/>
      <c r="D21" s="37"/>
      <c r="E21" s="29" t="s">
        <v>35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01" t="s">
        <v>22</v>
      </c>
      <c r="P21" s="201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6" t="s">
        <v>22</v>
      </c>
      <c r="F24" s="206"/>
      <c r="G24" s="206"/>
      <c r="H24" s="206"/>
      <c r="I24" s="206"/>
      <c r="J24" s="206"/>
      <c r="K24" s="206"/>
      <c r="L24" s="206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119</v>
      </c>
      <c r="E27" s="37"/>
      <c r="F27" s="37"/>
      <c r="G27" s="37"/>
      <c r="H27" s="37"/>
      <c r="I27" s="37"/>
      <c r="J27" s="37"/>
      <c r="K27" s="37"/>
      <c r="L27" s="37"/>
      <c r="M27" s="207">
        <f>N88</f>
        <v>0</v>
      </c>
      <c r="N27" s="207"/>
      <c r="O27" s="207"/>
      <c r="P27" s="207"/>
      <c r="Q27" s="37"/>
      <c r="R27" s="38"/>
    </row>
    <row r="28" spans="2:18" s="1" customFormat="1" ht="14.45" customHeight="1">
      <c r="B28" s="36"/>
      <c r="C28" s="37"/>
      <c r="D28" s="35" t="s">
        <v>104</v>
      </c>
      <c r="E28" s="37"/>
      <c r="F28" s="37"/>
      <c r="G28" s="37"/>
      <c r="H28" s="37"/>
      <c r="I28" s="37"/>
      <c r="J28" s="37"/>
      <c r="K28" s="37"/>
      <c r="L28" s="37"/>
      <c r="M28" s="207">
        <f>N92</f>
        <v>0</v>
      </c>
      <c r="N28" s="207"/>
      <c r="O28" s="207"/>
      <c r="P28" s="207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42</v>
      </c>
      <c r="E30" s="37"/>
      <c r="F30" s="37"/>
      <c r="G30" s="37"/>
      <c r="H30" s="37"/>
      <c r="I30" s="37"/>
      <c r="J30" s="37"/>
      <c r="K30" s="37"/>
      <c r="L30" s="37"/>
      <c r="M30" s="249">
        <f>ROUND(M27+M28,2)</f>
        <v>0</v>
      </c>
      <c r="N30" s="244"/>
      <c r="O30" s="244"/>
      <c r="P30" s="244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0.21</v>
      </c>
      <c r="G32" s="123" t="s">
        <v>45</v>
      </c>
      <c r="H32" s="250">
        <f>(SUM(BE92:BE99)+SUM(BE117:BE130))</f>
        <v>0</v>
      </c>
      <c r="I32" s="244"/>
      <c r="J32" s="244"/>
      <c r="K32" s="37"/>
      <c r="L32" s="37"/>
      <c r="M32" s="250">
        <f>ROUND((SUM(BE92:BE99)+SUM(BE117:BE130)), 2)*F32</f>
        <v>0</v>
      </c>
      <c r="N32" s="244"/>
      <c r="O32" s="244"/>
      <c r="P32" s="244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0.15</v>
      </c>
      <c r="G33" s="123" t="s">
        <v>45</v>
      </c>
      <c r="H33" s="250">
        <f>(SUM(BF92:BF99)+SUM(BF117:BF130))</f>
        <v>0</v>
      </c>
      <c r="I33" s="244"/>
      <c r="J33" s="244"/>
      <c r="K33" s="37"/>
      <c r="L33" s="37"/>
      <c r="M33" s="250">
        <f>ROUND((SUM(BF92:BF99)+SUM(BF117:BF130)), 2)*F33</f>
        <v>0</v>
      </c>
      <c r="N33" s="244"/>
      <c r="O33" s="244"/>
      <c r="P33" s="244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0.21</v>
      </c>
      <c r="G34" s="123" t="s">
        <v>45</v>
      </c>
      <c r="H34" s="250">
        <f>(SUM(BG92:BG99)+SUM(BG117:BG130))</f>
        <v>0</v>
      </c>
      <c r="I34" s="244"/>
      <c r="J34" s="244"/>
      <c r="K34" s="37"/>
      <c r="L34" s="37"/>
      <c r="M34" s="250">
        <v>0</v>
      </c>
      <c r="N34" s="244"/>
      <c r="O34" s="244"/>
      <c r="P34" s="244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0.15</v>
      </c>
      <c r="G35" s="123" t="s">
        <v>45</v>
      </c>
      <c r="H35" s="250">
        <f>(SUM(BH92:BH99)+SUM(BH117:BH130))</f>
        <v>0</v>
      </c>
      <c r="I35" s="244"/>
      <c r="J35" s="244"/>
      <c r="K35" s="37"/>
      <c r="L35" s="37"/>
      <c r="M35" s="250">
        <v>0</v>
      </c>
      <c r="N35" s="244"/>
      <c r="O35" s="244"/>
      <c r="P35" s="244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23" t="s">
        <v>45</v>
      </c>
      <c r="H36" s="250">
        <f>(SUM(BI92:BI99)+SUM(BI117:BI130))</f>
        <v>0</v>
      </c>
      <c r="I36" s="244"/>
      <c r="J36" s="244"/>
      <c r="K36" s="37"/>
      <c r="L36" s="37"/>
      <c r="M36" s="250">
        <v>0</v>
      </c>
      <c r="N36" s="244"/>
      <c r="O36" s="244"/>
      <c r="P36" s="244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50</v>
      </c>
      <c r="E38" s="80"/>
      <c r="F38" s="80"/>
      <c r="G38" s="125" t="s">
        <v>51</v>
      </c>
      <c r="H38" s="126" t="s">
        <v>52</v>
      </c>
      <c r="I38" s="80"/>
      <c r="J38" s="80"/>
      <c r="K38" s="80"/>
      <c r="L38" s="251">
        <f>SUM(M30:M36)</f>
        <v>0</v>
      </c>
      <c r="M38" s="251"/>
      <c r="N38" s="251"/>
      <c r="O38" s="251"/>
      <c r="P38" s="252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7" t="s">
        <v>120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42" t="str">
        <f>F6</f>
        <v>SO 04 Rekonstrukce plynové kotelny</v>
      </c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117</v>
      </c>
      <c r="D79" s="37"/>
      <c r="E79" s="37"/>
      <c r="F79" s="217" t="str">
        <f>F7</f>
        <v>7/2021d - ostatní a vedlejší náklady</v>
      </c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>ZŠ Lomnice</v>
      </c>
      <c r="G81" s="37"/>
      <c r="H81" s="37"/>
      <c r="I81" s="37"/>
      <c r="J81" s="37"/>
      <c r="K81" s="31" t="s">
        <v>26</v>
      </c>
      <c r="L81" s="37"/>
      <c r="M81" s="246" t="str">
        <f>IF(O9="","",O9)</f>
        <v>26. 1. 2021</v>
      </c>
      <c r="N81" s="246"/>
      <c r="O81" s="246"/>
      <c r="P81" s="246"/>
      <c r="Q81" s="37"/>
      <c r="R81" s="38"/>
      <c r="T81" s="130"/>
      <c r="U81" s="130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>
      <c r="B83" s="36"/>
      <c r="C83" s="31" t="s">
        <v>28</v>
      </c>
      <c r="D83" s="37"/>
      <c r="E83" s="37"/>
      <c r="F83" s="29" t="str">
        <f>E12</f>
        <v>Městys Lomnice</v>
      </c>
      <c r="G83" s="37"/>
      <c r="H83" s="37"/>
      <c r="I83" s="37"/>
      <c r="J83" s="37"/>
      <c r="K83" s="31" t="s">
        <v>34</v>
      </c>
      <c r="L83" s="37"/>
      <c r="M83" s="201" t="str">
        <f>E18</f>
        <v>Filip Marek</v>
      </c>
      <c r="N83" s="201"/>
      <c r="O83" s="201"/>
      <c r="P83" s="201"/>
      <c r="Q83" s="201"/>
      <c r="R83" s="38"/>
      <c r="T83" s="130"/>
      <c r="U83" s="130"/>
    </row>
    <row r="84" spans="2:65" s="1" customFormat="1" ht="14.4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01" t="str">
        <f>E21</f>
        <v>Filip Marek</v>
      </c>
      <c r="N84" s="201"/>
      <c r="O84" s="201"/>
      <c r="P84" s="201"/>
      <c r="Q84" s="201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53" t="s">
        <v>121</v>
      </c>
      <c r="D86" s="254"/>
      <c r="E86" s="254"/>
      <c r="F86" s="254"/>
      <c r="G86" s="254"/>
      <c r="H86" s="119"/>
      <c r="I86" s="119"/>
      <c r="J86" s="119"/>
      <c r="K86" s="119"/>
      <c r="L86" s="119"/>
      <c r="M86" s="119"/>
      <c r="N86" s="253" t="s">
        <v>122</v>
      </c>
      <c r="O86" s="254"/>
      <c r="P86" s="254"/>
      <c r="Q86" s="254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123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8">
        <f>N117</f>
        <v>0</v>
      </c>
      <c r="O88" s="255"/>
      <c r="P88" s="255"/>
      <c r="Q88" s="255"/>
      <c r="R88" s="38"/>
      <c r="T88" s="130"/>
      <c r="U88" s="130"/>
      <c r="AU88" s="20" t="s">
        <v>124</v>
      </c>
    </row>
    <row r="89" spans="2:65" s="6" customFormat="1" ht="24.95" customHeight="1">
      <c r="B89" s="132"/>
      <c r="C89" s="133"/>
      <c r="D89" s="134" t="s">
        <v>936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6">
        <f>N118</f>
        <v>0</v>
      </c>
      <c r="O89" s="257"/>
      <c r="P89" s="257"/>
      <c r="Q89" s="257"/>
      <c r="R89" s="135"/>
      <c r="T89" s="136"/>
      <c r="U89" s="136"/>
    </row>
    <row r="90" spans="2:65" s="7" customFormat="1" ht="19.899999999999999" customHeight="1">
      <c r="B90" s="137"/>
      <c r="C90" s="138"/>
      <c r="D90" s="107" t="s">
        <v>937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4">
        <f>N120</f>
        <v>0</v>
      </c>
      <c r="O90" s="258"/>
      <c r="P90" s="258"/>
      <c r="Q90" s="258"/>
      <c r="R90" s="139"/>
      <c r="T90" s="140"/>
      <c r="U90" s="140"/>
    </row>
    <row r="91" spans="2:65" s="1" customFormat="1" ht="21.75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8"/>
      <c r="T91" s="130"/>
      <c r="U91" s="130"/>
    </row>
    <row r="92" spans="2:65" s="1" customFormat="1" ht="29.25" customHeight="1">
      <c r="B92" s="36"/>
      <c r="C92" s="131" t="s">
        <v>133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255">
        <f>ROUND(N93+N94+N95+N96+N97+N98,2)</f>
        <v>0</v>
      </c>
      <c r="O92" s="259"/>
      <c r="P92" s="259"/>
      <c r="Q92" s="259"/>
      <c r="R92" s="38"/>
      <c r="T92" s="141"/>
      <c r="U92" s="142" t="s">
        <v>43</v>
      </c>
    </row>
    <row r="93" spans="2:65" s="1" customFormat="1" ht="18" customHeight="1">
      <c r="B93" s="36"/>
      <c r="C93" s="37"/>
      <c r="D93" s="235" t="s">
        <v>134</v>
      </c>
      <c r="E93" s="236"/>
      <c r="F93" s="236"/>
      <c r="G93" s="236"/>
      <c r="H93" s="236"/>
      <c r="I93" s="37"/>
      <c r="J93" s="37"/>
      <c r="K93" s="37"/>
      <c r="L93" s="37"/>
      <c r="M93" s="37"/>
      <c r="N93" s="233">
        <f>ROUND(N88*T93,2)</f>
        <v>0</v>
      </c>
      <c r="O93" s="234"/>
      <c r="P93" s="234"/>
      <c r="Q93" s="234"/>
      <c r="R93" s="38"/>
      <c r="S93" s="143"/>
      <c r="T93" s="144"/>
      <c r="U93" s="145" t="s">
        <v>44</v>
      </c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6" t="s">
        <v>135</v>
      </c>
      <c r="AZ93" s="143"/>
      <c r="BA93" s="143"/>
      <c r="BB93" s="143"/>
      <c r="BC93" s="143"/>
      <c r="BD93" s="143"/>
      <c r="BE93" s="147">
        <f t="shared" ref="BE93:BE98" si="0">IF(U93="základní",N93,0)</f>
        <v>0</v>
      </c>
      <c r="BF93" s="147">
        <f t="shared" ref="BF93:BF98" si="1">IF(U93="snížená",N93,0)</f>
        <v>0</v>
      </c>
      <c r="BG93" s="147">
        <f t="shared" ref="BG93:BG98" si="2">IF(U93="zákl. přenesená",N93,0)</f>
        <v>0</v>
      </c>
      <c r="BH93" s="147">
        <f t="shared" ref="BH93:BH98" si="3">IF(U93="sníž. přenesená",N93,0)</f>
        <v>0</v>
      </c>
      <c r="BI93" s="147">
        <f t="shared" ref="BI93:BI98" si="4">IF(U93="nulová",N93,0)</f>
        <v>0</v>
      </c>
      <c r="BJ93" s="146" t="s">
        <v>87</v>
      </c>
      <c r="BK93" s="143"/>
      <c r="BL93" s="143"/>
      <c r="BM93" s="143"/>
    </row>
    <row r="94" spans="2:65" s="1" customFormat="1" ht="18" customHeight="1">
      <c r="B94" s="36"/>
      <c r="C94" s="37"/>
      <c r="D94" s="235" t="s">
        <v>136</v>
      </c>
      <c r="E94" s="236"/>
      <c r="F94" s="236"/>
      <c r="G94" s="236"/>
      <c r="H94" s="236"/>
      <c r="I94" s="37"/>
      <c r="J94" s="37"/>
      <c r="K94" s="37"/>
      <c r="L94" s="37"/>
      <c r="M94" s="37"/>
      <c r="N94" s="233">
        <f>ROUND(N88*T94,2)</f>
        <v>0</v>
      </c>
      <c r="O94" s="234"/>
      <c r="P94" s="234"/>
      <c r="Q94" s="234"/>
      <c r="R94" s="38"/>
      <c r="S94" s="143"/>
      <c r="T94" s="144"/>
      <c r="U94" s="145" t="s">
        <v>44</v>
      </c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6" t="s">
        <v>135</v>
      </c>
      <c r="AZ94" s="143"/>
      <c r="BA94" s="143"/>
      <c r="BB94" s="143"/>
      <c r="BC94" s="143"/>
      <c r="BD94" s="143"/>
      <c r="BE94" s="147">
        <f t="shared" si="0"/>
        <v>0</v>
      </c>
      <c r="BF94" s="147">
        <f t="shared" si="1"/>
        <v>0</v>
      </c>
      <c r="BG94" s="147">
        <f t="shared" si="2"/>
        <v>0</v>
      </c>
      <c r="BH94" s="147">
        <f t="shared" si="3"/>
        <v>0</v>
      </c>
      <c r="BI94" s="147">
        <f t="shared" si="4"/>
        <v>0</v>
      </c>
      <c r="BJ94" s="146" t="s">
        <v>87</v>
      </c>
      <c r="BK94" s="143"/>
      <c r="BL94" s="143"/>
      <c r="BM94" s="143"/>
    </row>
    <row r="95" spans="2:65" s="1" customFormat="1" ht="18" customHeight="1">
      <c r="B95" s="36"/>
      <c r="C95" s="37"/>
      <c r="D95" s="235" t="s">
        <v>137</v>
      </c>
      <c r="E95" s="236"/>
      <c r="F95" s="236"/>
      <c r="G95" s="236"/>
      <c r="H95" s="236"/>
      <c r="I95" s="37"/>
      <c r="J95" s="37"/>
      <c r="K95" s="37"/>
      <c r="L95" s="37"/>
      <c r="M95" s="37"/>
      <c r="N95" s="233">
        <f>ROUND(N88*T95,2)</f>
        <v>0</v>
      </c>
      <c r="O95" s="234"/>
      <c r="P95" s="234"/>
      <c r="Q95" s="234"/>
      <c r="R95" s="38"/>
      <c r="S95" s="143"/>
      <c r="T95" s="144"/>
      <c r="U95" s="145" t="s">
        <v>44</v>
      </c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6" t="s">
        <v>135</v>
      </c>
      <c r="AZ95" s="143"/>
      <c r="BA95" s="143"/>
      <c r="BB95" s="143"/>
      <c r="BC95" s="143"/>
      <c r="BD95" s="143"/>
      <c r="BE95" s="147">
        <f t="shared" si="0"/>
        <v>0</v>
      </c>
      <c r="BF95" s="147">
        <f t="shared" si="1"/>
        <v>0</v>
      </c>
      <c r="BG95" s="147">
        <f t="shared" si="2"/>
        <v>0</v>
      </c>
      <c r="BH95" s="147">
        <f t="shared" si="3"/>
        <v>0</v>
      </c>
      <c r="BI95" s="147">
        <f t="shared" si="4"/>
        <v>0</v>
      </c>
      <c r="BJ95" s="146" t="s">
        <v>87</v>
      </c>
      <c r="BK95" s="143"/>
      <c r="BL95" s="143"/>
      <c r="BM95" s="143"/>
    </row>
    <row r="96" spans="2:65" s="1" customFormat="1" ht="18" customHeight="1">
      <c r="B96" s="36"/>
      <c r="C96" s="37"/>
      <c r="D96" s="235" t="s">
        <v>138</v>
      </c>
      <c r="E96" s="236"/>
      <c r="F96" s="236"/>
      <c r="G96" s="236"/>
      <c r="H96" s="236"/>
      <c r="I96" s="37"/>
      <c r="J96" s="37"/>
      <c r="K96" s="37"/>
      <c r="L96" s="37"/>
      <c r="M96" s="37"/>
      <c r="N96" s="233">
        <f>ROUND(N88*T96,2)</f>
        <v>0</v>
      </c>
      <c r="O96" s="234"/>
      <c r="P96" s="234"/>
      <c r="Q96" s="234"/>
      <c r="R96" s="38"/>
      <c r="S96" s="143"/>
      <c r="T96" s="144"/>
      <c r="U96" s="145" t="s">
        <v>44</v>
      </c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6" t="s">
        <v>135</v>
      </c>
      <c r="AZ96" s="143"/>
      <c r="BA96" s="143"/>
      <c r="BB96" s="143"/>
      <c r="BC96" s="143"/>
      <c r="BD96" s="143"/>
      <c r="BE96" s="147">
        <f t="shared" si="0"/>
        <v>0</v>
      </c>
      <c r="BF96" s="147">
        <f t="shared" si="1"/>
        <v>0</v>
      </c>
      <c r="BG96" s="147">
        <f t="shared" si="2"/>
        <v>0</v>
      </c>
      <c r="BH96" s="147">
        <f t="shared" si="3"/>
        <v>0</v>
      </c>
      <c r="BI96" s="147">
        <f t="shared" si="4"/>
        <v>0</v>
      </c>
      <c r="BJ96" s="146" t="s">
        <v>87</v>
      </c>
      <c r="BK96" s="143"/>
      <c r="BL96" s="143"/>
      <c r="BM96" s="143"/>
    </row>
    <row r="97" spans="2:65" s="1" customFormat="1" ht="18" customHeight="1">
      <c r="B97" s="36"/>
      <c r="C97" s="37"/>
      <c r="D97" s="235" t="s">
        <v>139</v>
      </c>
      <c r="E97" s="236"/>
      <c r="F97" s="236"/>
      <c r="G97" s="236"/>
      <c r="H97" s="236"/>
      <c r="I97" s="37"/>
      <c r="J97" s="37"/>
      <c r="K97" s="37"/>
      <c r="L97" s="37"/>
      <c r="M97" s="37"/>
      <c r="N97" s="233">
        <f>ROUND(N88*T97,2)</f>
        <v>0</v>
      </c>
      <c r="O97" s="234"/>
      <c r="P97" s="234"/>
      <c r="Q97" s="234"/>
      <c r="R97" s="38"/>
      <c r="S97" s="143"/>
      <c r="T97" s="144"/>
      <c r="U97" s="145" t="s">
        <v>44</v>
      </c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6" t="s">
        <v>135</v>
      </c>
      <c r="AZ97" s="143"/>
      <c r="BA97" s="143"/>
      <c r="BB97" s="143"/>
      <c r="BC97" s="143"/>
      <c r="BD97" s="143"/>
      <c r="BE97" s="147">
        <f t="shared" si="0"/>
        <v>0</v>
      </c>
      <c r="BF97" s="147">
        <f t="shared" si="1"/>
        <v>0</v>
      </c>
      <c r="BG97" s="147">
        <f t="shared" si="2"/>
        <v>0</v>
      </c>
      <c r="BH97" s="147">
        <f t="shared" si="3"/>
        <v>0</v>
      </c>
      <c r="BI97" s="147">
        <f t="shared" si="4"/>
        <v>0</v>
      </c>
      <c r="BJ97" s="146" t="s">
        <v>87</v>
      </c>
      <c r="BK97" s="143"/>
      <c r="BL97" s="143"/>
      <c r="BM97" s="143"/>
    </row>
    <row r="98" spans="2:65" s="1" customFormat="1" ht="18" customHeight="1">
      <c r="B98" s="36"/>
      <c r="C98" s="37"/>
      <c r="D98" s="107" t="s">
        <v>140</v>
      </c>
      <c r="E98" s="37"/>
      <c r="F98" s="37"/>
      <c r="G98" s="37"/>
      <c r="H98" s="37"/>
      <c r="I98" s="37"/>
      <c r="J98" s="37"/>
      <c r="K98" s="37"/>
      <c r="L98" s="37"/>
      <c r="M98" s="37"/>
      <c r="N98" s="233">
        <f>ROUND(N88*T98,2)</f>
        <v>0</v>
      </c>
      <c r="O98" s="234"/>
      <c r="P98" s="234"/>
      <c r="Q98" s="234"/>
      <c r="R98" s="38"/>
      <c r="S98" s="143"/>
      <c r="T98" s="148"/>
      <c r="U98" s="149" t="s">
        <v>44</v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6" t="s">
        <v>141</v>
      </c>
      <c r="AZ98" s="143"/>
      <c r="BA98" s="143"/>
      <c r="BB98" s="143"/>
      <c r="BC98" s="143"/>
      <c r="BD98" s="143"/>
      <c r="BE98" s="147">
        <f t="shared" si="0"/>
        <v>0</v>
      </c>
      <c r="BF98" s="147">
        <f t="shared" si="1"/>
        <v>0</v>
      </c>
      <c r="BG98" s="147">
        <f t="shared" si="2"/>
        <v>0</v>
      </c>
      <c r="BH98" s="147">
        <f t="shared" si="3"/>
        <v>0</v>
      </c>
      <c r="BI98" s="147">
        <f t="shared" si="4"/>
        <v>0</v>
      </c>
      <c r="BJ98" s="146" t="s">
        <v>87</v>
      </c>
      <c r="BK98" s="143"/>
      <c r="BL98" s="143"/>
      <c r="BM98" s="143"/>
    </row>
    <row r="99" spans="2:65" s="1" customFormat="1" ht="13.5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0"/>
      <c r="U99" s="130"/>
    </row>
    <row r="100" spans="2:65" s="1" customFormat="1" ht="29.25" customHeight="1">
      <c r="B100" s="36"/>
      <c r="C100" s="118" t="s">
        <v>109</v>
      </c>
      <c r="D100" s="119"/>
      <c r="E100" s="119"/>
      <c r="F100" s="119"/>
      <c r="G100" s="119"/>
      <c r="H100" s="119"/>
      <c r="I100" s="119"/>
      <c r="J100" s="119"/>
      <c r="K100" s="119"/>
      <c r="L100" s="239">
        <f>ROUND(SUM(N88+N92),2)</f>
        <v>0</v>
      </c>
      <c r="M100" s="239"/>
      <c r="N100" s="239"/>
      <c r="O100" s="239"/>
      <c r="P100" s="239"/>
      <c r="Q100" s="239"/>
      <c r="R100" s="38"/>
      <c r="T100" s="130"/>
      <c r="U100" s="130"/>
    </row>
    <row r="101" spans="2:65" s="1" customFormat="1" ht="6.95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T101" s="130"/>
      <c r="U101" s="130"/>
    </row>
    <row r="105" spans="2:65" s="1" customFormat="1" ht="6.95" customHeight="1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5"/>
    </row>
    <row r="106" spans="2:65" s="1" customFormat="1" ht="36.950000000000003" customHeight="1">
      <c r="B106" s="36"/>
      <c r="C106" s="197" t="s">
        <v>142</v>
      </c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38"/>
    </row>
    <row r="107" spans="2:65" s="1" customFormat="1" ht="6.95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</row>
    <row r="108" spans="2:65" s="1" customFormat="1" ht="30" customHeight="1">
      <c r="B108" s="36"/>
      <c r="C108" s="31" t="s">
        <v>19</v>
      </c>
      <c r="D108" s="37"/>
      <c r="E108" s="37"/>
      <c r="F108" s="242" t="str">
        <f>F6</f>
        <v>SO 04 Rekonstrukce plynové kotelny</v>
      </c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37"/>
      <c r="R108" s="38"/>
    </row>
    <row r="109" spans="2:65" s="1" customFormat="1" ht="36.950000000000003" customHeight="1">
      <c r="B109" s="36"/>
      <c r="C109" s="70" t="s">
        <v>117</v>
      </c>
      <c r="D109" s="37"/>
      <c r="E109" s="37"/>
      <c r="F109" s="217" t="str">
        <f>F7</f>
        <v>7/2021d - ostatní a vedlejší náklady</v>
      </c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37"/>
      <c r="R109" s="38"/>
    </row>
    <row r="110" spans="2:65" s="1" customFormat="1" ht="6.9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18" customHeight="1">
      <c r="B111" s="36"/>
      <c r="C111" s="31" t="s">
        <v>24</v>
      </c>
      <c r="D111" s="37"/>
      <c r="E111" s="37"/>
      <c r="F111" s="29" t="str">
        <f>F9</f>
        <v>ZŠ Lomnice</v>
      </c>
      <c r="G111" s="37"/>
      <c r="H111" s="37"/>
      <c r="I111" s="37"/>
      <c r="J111" s="37"/>
      <c r="K111" s="31" t="s">
        <v>26</v>
      </c>
      <c r="L111" s="37"/>
      <c r="M111" s="246" t="str">
        <f>IF(O9="","",O9)</f>
        <v>26. 1. 2021</v>
      </c>
      <c r="N111" s="246"/>
      <c r="O111" s="246"/>
      <c r="P111" s="246"/>
      <c r="Q111" s="37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>
      <c r="B113" s="36"/>
      <c r="C113" s="31" t="s">
        <v>28</v>
      </c>
      <c r="D113" s="37"/>
      <c r="E113" s="37"/>
      <c r="F113" s="29" t="str">
        <f>E12</f>
        <v>Městys Lomnice</v>
      </c>
      <c r="G113" s="37"/>
      <c r="H113" s="37"/>
      <c r="I113" s="37"/>
      <c r="J113" s="37"/>
      <c r="K113" s="31" t="s">
        <v>34</v>
      </c>
      <c r="L113" s="37"/>
      <c r="M113" s="201" t="str">
        <f>E18</f>
        <v>Filip Marek</v>
      </c>
      <c r="N113" s="201"/>
      <c r="O113" s="201"/>
      <c r="P113" s="201"/>
      <c r="Q113" s="201"/>
      <c r="R113" s="38"/>
    </row>
    <row r="114" spans="2:65" s="1" customFormat="1" ht="14.45" customHeight="1">
      <c r="B114" s="36"/>
      <c r="C114" s="31" t="s">
        <v>32</v>
      </c>
      <c r="D114" s="37"/>
      <c r="E114" s="37"/>
      <c r="F114" s="29" t="str">
        <f>IF(E15="","",E15)</f>
        <v>Vyplň údaj</v>
      </c>
      <c r="G114" s="37"/>
      <c r="H114" s="37"/>
      <c r="I114" s="37"/>
      <c r="J114" s="37"/>
      <c r="K114" s="31" t="s">
        <v>37</v>
      </c>
      <c r="L114" s="37"/>
      <c r="M114" s="201" t="str">
        <f>E21</f>
        <v>Filip Marek</v>
      </c>
      <c r="N114" s="201"/>
      <c r="O114" s="201"/>
      <c r="P114" s="201"/>
      <c r="Q114" s="201"/>
      <c r="R114" s="38"/>
    </row>
    <row r="115" spans="2:65" s="1" customFormat="1" ht="10.3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8" customFormat="1" ht="29.25" customHeight="1">
      <c r="B116" s="150"/>
      <c r="C116" s="151" t="s">
        <v>143</v>
      </c>
      <c r="D116" s="152" t="s">
        <v>144</v>
      </c>
      <c r="E116" s="152" t="s">
        <v>61</v>
      </c>
      <c r="F116" s="260" t="s">
        <v>145</v>
      </c>
      <c r="G116" s="260"/>
      <c r="H116" s="260"/>
      <c r="I116" s="260"/>
      <c r="J116" s="152" t="s">
        <v>146</v>
      </c>
      <c r="K116" s="152" t="s">
        <v>147</v>
      </c>
      <c r="L116" s="260" t="s">
        <v>148</v>
      </c>
      <c r="M116" s="260"/>
      <c r="N116" s="260" t="s">
        <v>122</v>
      </c>
      <c r="O116" s="260"/>
      <c r="P116" s="260"/>
      <c r="Q116" s="261"/>
      <c r="R116" s="153"/>
      <c r="T116" s="81" t="s">
        <v>149</v>
      </c>
      <c r="U116" s="82" t="s">
        <v>43</v>
      </c>
      <c r="V116" s="82" t="s">
        <v>150</v>
      </c>
      <c r="W116" s="82" t="s">
        <v>151</v>
      </c>
      <c r="X116" s="82" t="s">
        <v>152</v>
      </c>
      <c r="Y116" s="82" t="s">
        <v>153</v>
      </c>
      <c r="Z116" s="82" t="s">
        <v>154</v>
      </c>
      <c r="AA116" s="83" t="s">
        <v>155</v>
      </c>
    </row>
    <row r="117" spans="2:65" s="1" customFormat="1" ht="29.25" customHeight="1">
      <c r="B117" s="36"/>
      <c r="C117" s="85" t="s">
        <v>119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278">
        <f>BK117</f>
        <v>0</v>
      </c>
      <c r="O117" s="279"/>
      <c r="P117" s="279"/>
      <c r="Q117" s="279"/>
      <c r="R117" s="38"/>
      <c r="T117" s="84"/>
      <c r="U117" s="52"/>
      <c r="V117" s="52"/>
      <c r="W117" s="154">
        <f>W118+W131</f>
        <v>0</v>
      </c>
      <c r="X117" s="52"/>
      <c r="Y117" s="154">
        <f>Y118+Y131</f>
        <v>0</v>
      </c>
      <c r="Z117" s="52"/>
      <c r="AA117" s="155">
        <f>AA118+AA131</f>
        <v>0</v>
      </c>
      <c r="AT117" s="20" t="s">
        <v>78</v>
      </c>
      <c r="AU117" s="20" t="s">
        <v>124</v>
      </c>
      <c r="BK117" s="156">
        <f>BK118+BK131</f>
        <v>0</v>
      </c>
    </row>
    <row r="118" spans="2:65" s="9" customFormat="1" ht="37.35" customHeight="1">
      <c r="B118" s="157"/>
      <c r="C118" s="158"/>
      <c r="D118" s="159" t="s">
        <v>936</v>
      </c>
      <c r="E118" s="159"/>
      <c r="F118" s="159"/>
      <c r="G118" s="159"/>
      <c r="H118" s="159"/>
      <c r="I118" s="159"/>
      <c r="J118" s="159"/>
      <c r="K118" s="159"/>
      <c r="L118" s="159"/>
      <c r="M118" s="159"/>
      <c r="N118" s="288">
        <f>BK118</f>
        <v>0</v>
      </c>
      <c r="O118" s="289"/>
      <c r="P118" s="289"/>
      <c r="Q118" s="289"/>
      <c r="R118" s="160"/>
      <c r="T118" s="161"/>
      <c r="U118" s="158"/>
      <c r="V118" s="158"/>
      <c r="W118" s="162">
        <f>W119+W120</f>
        <v>0</v>
      </c>
      <c r="X118" s="158"/>
      <c r="Y118" s="162">
        <f>Y119+Y120</f>
        <v>0</v>
      </c>
      <c r="Z118" s="158"/>
      <c r="AA118" s="163">
        <f>AA119+AA120</f>
        <v>0</v>
      </c>
      <c r="AR118" s="164" t="s">
        <v>176</v>
      </c>
      <c r="AT118" s="165" t="s">
        <v>78</v>
      </c>
      <c r="AU118" s="165" t="s">
        <v>79</v>
      </c>
      <c r="AY118" s="164" t="s">
        <v>156</v>
      </c>
      <c r="BK118" s="166">
        <f>BK119+BK120</f>
        <v>0</v>
      </c>
    </row>
    <row r="119" spans="2:65" s="1" customFormat="1" ht="16.5" customHeight="1">
      <c r="B119" s="36"/>
      <c r="C119" s="168" t="s">
        <v>87</v>
      </c>
      <c r="D119" s="168" t="s">
        <v>157</v>
      </c>
      <c r="E119" s="169" t="s">
        <v>938</v>
      </c>
      <c r="F119" s="262" t="s">
        <v>134</v>
      </c>
      <c r="G119" s="262"/>
      <c r="H119" s="262"/>
      <c r="I119" s="262"/>
      <c r="J119" s="170" t="s">
        <v>939</v>
      </c>
      <c r="K119" s="171">
        <v>1</v>
      </c>
      <c r="L119" s="263">
        <v>0</v>
      </c>
      <c r="M119" s="264"/>
      <c r="N119" s="265">
        <f>ROUND(L119*K119,2)</f>
        <v>0</v>
      </c>
      <c r="O119" s="265"/>
      <c r="P119" s="265"/>
      <c r="Q119" s="265"/>
      <c r="R119" s="38"/>
      <c r="T119" s="172" t="s">
        <v>22</v>
      </c>
      <c r="U119" s="45" t="s">
        <v>44</v>
      </c>
      <c r="V119" s="37"/>
      <c r="W119" s="173">
        <f>V119*K119</f>
        <v>0</v>
      </c>
      <c r="X119" s="173">
        <v>0</v>
      </c>
      <c r="Y119" s="173">
        <f>X119*K119</f>
        <v>0</v>
      </c>
      <c r="Z119" s="173">
        <v>0</v>
      </c>
      <c r="AA119" s="174">
        <f>Z119*K119</f>
        <v>0</v>
      </c>
      <c r="AR119" s="20" t="s">
        <v>940</v>
      </c>
      <c r="AT119" s="20" t="s">
        <v>157</v>
      </c>
      <c r="AU119" s="20" t="s">
        <v>87</v>
      </c>
      <c r="AY119" s="20" t="s">
        <v>156</v>
      </c>
      <c r="BE119" s="111">
        <f>IF(U119="základní",N119,0)</f>
        <v>0</v>
      </c>
      <c r="BF119" s="111">
        <f>IF(U119="snížená",N119,0)</f>
        <v>0</v>
      </c>
      <c r="BG119" s="111">
        <f>IF(U119="zákl. přenesená",N119,0)</f>
        <v>0</v>
      </c>
      <c r="BH119" s="111">
        <f>IF(U119="sníž. přenesená",N119,0)</f>
        <v>0</v>
      </c>
      <c r="BI119" s="111">
        <f>IF(U119="nulová",N119,0)</f>
        <v>0</v>
      </c>
      <c r="BJ119" s="20" t="s">
        <v>87</v>
      </c>
      <c r="BK119" s="111">
        <f>ROUND(L119*K119,2)</f>
        <v>0</v>
      </c>
      <c r="BL119" s="20" t="s">
        <v>940</v>
      </c>
      <c r="BM119" s="20" t="s">
        <v>941</v>
      </c>
    </row>
    <row r="120" spans="2:65" s="9" customFormat="1" ht="29.85" customHeight="1">
      <c r="B120" s="157"/>
      <c r="C120" s="158"/>
      <c r="D120" s="167" t="s">
        <v>937</v>
      </c>
      <c r="E120" s="167"/>
      <c r="F120" s="167"/>
      <c r="G120" s="167"/>
      <c r="H120" s="167"/>
      <c r="I120" s="167"/>
      <c r="J120" s="167"/>
      <c r="K120" s="167"/>
      <c r="L120" s="167"/>
      <c r="M120" s="167"/>
      <c r="N120" s="283">
        <f>BK120</f>
        <v>0</v>
      </c>
      <c r="O120" s="284"/>
      <c r="P120" s="284"/>
      <c r="Q120" s="284"/>
      <c r="R120" s="160"/>
      <c r="T120" s="161"/>
      <c r="U120" s="158"/>
      <c r="V120" s="158"/>
      <c r="W120" s="162">
        <f>SUM(W121:W130)</f>
        <v>0</v>
      </c>
      <c r="X120" s="158"/>
      <c r="Y120" s="162">
        <f>SUM(Y121:Y130)</f>
        <v>0</v>
      </c>
      <c r="Z120" s="158"/>
      <c r="AA120" s="163">
        <f>SUM(AA121:AA130)</f>
        <v>0</v>
      </c>
      <c r="AR120" s="164" t="s">
        <v>176</v>
      </c>
      <c r="AT120" s="165" t="s">
        <v>78</v>
      </c>
      <c r="AU120" s="165" t="s">
        <v>87</v>
      </c>
      <c r="AY120" s="164" t="s">
        <v>156</v>
      </c>
      <c r="BK120" s="166">
        <f>SUM(BK121:BK130)</f>
        <v>0</v>
      </c>
    </row>
    <row r="121" spans="2:65" s="1" customFormat="1" ht="25.5" customHeight="1">
      <c r="B121" s="36"/>
      <c r="C121" s="168" t="s">
        <v>115</v>
      </c>
      <c r="D121" s="168" t="s">
        <v>157</v>
      </c>
      <c r="E121" s="169" t="s">
        <v>942</v>
      </c>
      <c r="F121" s="262" t="s">
        <v>943</v>
      </c>
      <c r="G121" s="262"/>
      <c r="H121" s="262"/>
      <c r="I121" s="262"/>
      <c r="J121" s="170" t="s">
        <v>257</v>
      </c>
      <c r="K121" s="171">
        <v>1</v>
      </c>
      <c r="L121" s="263">
        <v>0</v>
      </c>
      <c r="M121" s="264"/>
      <c r="N121" s="265">
        <f>ROUND(L121*K121,2)</f>
        <v>0</v>
      </c>
      <c r="O121" s="265"/>
      <c r="P121" s="265"/>
      <c r="Q121" s="265"/>
      <c r="R121" s="38"/>
      <c r="T121" s="172" t="s">
        <v>22</v>
      </c>
      <c r="U121" s="45" t="s">
        <v>44</v>
      </c>
      <c r="V121" s="37"/>
      <c r="W121" s="173">
        <f>V121*K121</f>
        <v>0</v>
      </c>
      <c r="X121" s="173">
        <v>0</v>
      </c>
      <c r="Y121" s="173">
        <f>X121*K121</f>
        <v>0</v>
      </c>
      <c r="Z121" s="173">
        <v>0</v>
      </c>
      <c r="AA121" s="174">
        <f>Z121*K121</f>
        <v>0</v>
      </c>
      <c r="AR121" s="20" t="s">
        <v>940</v>
      </c>
      <c r="AT121" s="20" t="s">
        <v>157</v>
      </c>
      <c r="AU121" s="20" t="s">
        <v>115</v>
      </c>
      <c r="AY121" s="20" t="s">
        <v>156</v>
      </c>
      <c r="BE121" s="111">
        <f>IF(U121="základní",N121,0)</f>
        <v>0</v>
      </c>
      <c r="BF121" s="111">
        <f>IF(U121="snížená",N121,0)</f>
        <v>0</v>
      </c>
      <c r="BG121" s="111">
        <f>IF(U121="zákl. přenesená",N121,0)</f>
        <v>0</v>
      </c>
      <c r="BH121" s="111">
        <f>IF(U121="sníž. přenesená",N121,0)</f>
        <v>0</v>
      </c>
      <c r="BI121" s="111">
        <f>IF(U121="nulová",N121,0)</f>
        <v>0</v>
      </c>
      <c r="BJ121" s="20" t="s">
        <v>87</v>
      </c>
      <c r="BK121" s="111">
        <f>ROUND(L121*K121,2)</f>
        <v>0</v>
      </c>
      <c r="BL121" s="20" t="s">
        <v>940</v>
      </c>
      <c r="BM121" s="20" t="s">
        <v>944</v>
      </c>
    </row>
    <row r="122" spans="2:65" s="1" customFormat="1" ht="16.5" customHeight="1">
      <c r="B122" s="36"/>
      <c r="C122" s="168" t="s">
        <v>166</v>
      </c>
      <c r="D122" s="168" t="s">
        <v>157</v>
      </c>
      <c r="E122" s="169" t="s">
        <v>945</v>
      </c>
      <c r="F122" s="262" t="s">
        <v>946</v>
      </c>
      <c r="G122" s="262"/>
      <c r="H122" s="262"/>
      <c r="I122" s="262"/>
      <c r="J122" s="170" t="s">
        <v>257</v>
      </c>
      <c r="K122" s="171">
        <v>1</v>
      </c>
      <c r="L122" s="263">
        <v>0</v>
      </c>
      <c r="M122" s="264"/>
      <c r="N122" s="265">
        <f>ROUND(L122*K122,2)</f>
        <v>0</v>
      </c>
      <c r="O122" s="265"/>
      <c r="P122" s="265"/>
      <c r="Q122" s="265"/>
      <c r="R122" s="38"/>
      <c r="T122" s="172" t="s">
        <v>22</v>
      </c>
      <c r="U122" s="45" t="s">
        <v>44</v>
      </c>
      <c r="V122" s="37"/>
      <c r="W122" s="173">
        <f>V122*K122</f>
        <v>0</v>
      </c>
      <c r="X122" s="173">
        <v>0</v>
      </c>
      <c r="Y122" s="173">
        <f>X122*K122</f>
        <v>0</v>
      </c>
      <c r="Z122" s="173">
        <v>0</v>
      </c>
      <c r="AA122" s="174">
        <f>Z122*K122</f>
        <v>0</v>
      </c>
      <c r="AR122" s="20" t="s">
        <v>940</v>
      </c>
      <c r="AT122" s="20" t="s">
        <v>157</v>
      </c>
      <c r="AU122" s="20" t="s">
        <v>115</v>
      </c>
      <c r="AY122" s="20" t="s">
        <v>156</v>
      </c>
      <c r="BE122" s="111">
        <f>IF(U122="základní",N122,0)</f>
        <v>0</v>
      </c>
      <c r="BF122" s="111">
        <f>IF(U122="snížená",N122,0)</f>
        <v>0</v>
      </c>
      <c r="BG122" s="111">
        <f>IF(U122="zákl. přenesená",N122,0)</f>
        <v>0</v>
      </c>
      <c r="BH122" s="111">
        <f>IF(U122="sníž. přenesená",N122,0)</f>
        <v>0</v>
      </c>
      <c r="BI122" s="111">
        <f>IF(U122="nulová",N122,0)</f>
        <v>0</v>
      </c>
      <c r="BJ122" s="20" t="s">
        <v>87</v>
      </c>
      <c r="BK122" s="111">
        <f>ROUND(L122*K122,2)</f>
        <v>0</v>
      </c>
      <c r="BL122" s="20" t="s">
        <v>940</v>
      </c>
      <c r="BM122" s="20" t="s">
        <v>947</v>
      </c>
    </row>
    <row r="123" spans="2:65" s="1" customFormat="1" ht="16.5" customHeight="1">
      <c r="B123" s="36"/>
      <c r="C123" s="168" t="s">
        <v>172</v>
      </c>
      <c r="D123" s="168" t="s">
        <v>157</v>
      </c>
      <c r="E123" s="169" t="s">
        <v>948</v>
      </c>
      <c r="F123" s="262" t="s">
        <v>949</v>
      </c>
      <c r="G123" s="262"/>
      <c r="H123" s="262"/>
      <c r="I123" s="262"/>
      <c r="J123" s="170" t="s">
        <v>257</v>
      </c>
      <c r="K123" s="171">
        <v>1</v>
      </c>
      <c r="L123" s="263">
        <v>0</v>
      </c>
      <c r="M123" s="264"/>
      <c r="N123" s="265">
        <f>ROUND(L123*K123,2)</f>
        <v>0</v>
      </c>
      <c r="O123" s="265"/>
      <c r="P123" s="265"/>
      <c r="Q123" s="265"/>
      <c r="R123" s="38"/>
      <c r="T123" s="172" t="s">
        <v>22</v>
      </c>
      <c r="U123" s="45" t="s">
        <v>44</v>
      </c>
      <c r="V123" s="37"/>
      <c r="W123" s="173">
        <f>V123*K123</f>
        <v>0</v>
      </c>
      <c r="X123" s="173">
        <v>0</v>
      </c>
      <c r="Y123" s="173">
        <f>X123*K123</f>
        <v>0</v>
      </c>
      <c r="Z123" s="173">
        <v>0</v>
      </c>
      <c r="AA123" s="174">
        <f>Z123*K123</f>
        <v>0</v>
      </c>
      <c r="AR123" s="20" t="s">
        <v>940</v>
      </c>
      <c r="AT123" s="20" t="s">
        <v>157</v>
      </c>
      <c r="AU123" s="20" t="s">
        <v>115</v>
      </c>
      <c r="AY123" s="20" t="s">
        <v>156</v>
      </c>
      <c r="BE123" s="111">
        <f>IF(U123="základní",N123,0)</f>
        <v>0</v>
      </c>
      <c r="BF123" s="111">
        <f>IF(U123="snížená",N123,0)</f>
        <v>0</v>
      </c>
      <c r="BG123" s="111">
        <f>IF(U123="zákl. přenesená",N123,0)</f>
        <v>0</v>
      </c>
      <c r="BH123" s="111">
        <f>IF(U123="sníž. přenesená",N123,0)</f>
        <v>0</v>
      </c>
      <c r="BI123" s="111">
        <f>IF(U123="nulová",N123,0)</f>
        <v>0</v>
      </c>
      <c r="BJ123" s="20" t="s">
        <v>87</v>
      </c>
      <c r="BK123" s="111">
        <f>ROUND(L123*K123,2)</f>
        <v>0</v>
      </c>
      <c r="BL123" s="20" t="s">
        <v>940</v>
      </c>
      <c r="BM123" s="20" t="s">
        <v>950</v>
      </c>
    </row>
    <row r="124" spans="2:65" s="1" customFormat="1" ht="48" customHeight="1">
      <c r="B124" s="36"/>
      <c r="C124" s="37"/>
      <c r="D124" s="37"/>
      <c r="E124" s="37"/>
      <c r="F124" s="270" t="s">
        <v>951</v>
      </c>
      <c r="G124" s="271"/>
      <c r="H124" s="271"/>
      <c r="I124" s="271"/>
      <c r="J124" s="37"/>
      <c r="K124" s="37"/>
      <c r="L124" s="37"/>
      <c r="M124" s="37"/>
      <c r="N124" s="37"/>
      <c r="O124" s="37"/>
      <c r="P124" s="37"/>
      <c r="Q124" s="37"/>
      <c r="R124" s="38"/>
      <c r="T124" s="144"/>
      <c r="U124" s="37"/>
      <c r="V124" s="37"/>
      <c r="W124" s="37"/>
      <c r="X124" s="37"/>
      <c r="Y124" s="37"/>
      <c r="Z124" s="37"/>
      <c r="AA124" s="79"/>
      <c r="AT124" s="20" t="s">
        <v>260</v>
      </c>
      <c r="AU124" s="20" t="s">
        <v>115</v>
      </c>
    </row>
    <row r="125" spans="2:65" s="1" customFormat="1" ht="16.5" customHeight="1">
      <c r="B125" s="36"/>
      <c r="C125" s="168" t="s">
        <v>176</v>
      </c>
      <c r="D125" s="168" t="s">
        <v>157</v>
      </c>
      <c r="E125" s="169" t="s">
        <v>952</v>
      </c>
      <c r="F125" s="262" t="s">
        <v>953</v>
      </c>
      <c r="G125" s="262"/>
      <c r="H125" s="262"/>
      <c r="I125" s="262"/>
      <c r="J125" s="170" t="s">
        <v>257</v>
      </c>
      <c r="K125" s="171">
        <v>1</v>
      </c>
      <c r="L125" s="263">
        <v>0</v>
      </c>
      <c r="M125" s="264"/>
      <c r="N125" s="265">
        <f>ROUND(L125*K125,2)</f>
        <v>0</v>
      </c>
      <c r="O125" s="265"/>
      <c r="P125" s="265"/>
      <c r="Q125" s="265"/>
      <c r="R125" s="38"/>
      <c r="T125" s="172" t="s">
        <v>22</v>
      </c>
      <c r="U125" s="45" t="s">
        <v>44</v>
      </c>
      <c r="V125" s="37"/>
      <c r="W125" s="173">
        <f>V125*K125</f>
        <v>0</v>
      </c>
      <c r="X125" s="173">
        <v>0</v>
      </c>
      <c r="Y125" s="173">
        <f>X125*K125</f>
        <v>0</v>
      </c>
      <c r="Z125" s="173">
        <v>0</v>
      </c>
      <c r="AA125" s="174">
        <f>Z125*K125</f>
        <v>0</v>
      </c>
      <c r="AR125" s="20" t="s">
        <v>940</v>
      </c>
      <c r="AT125" s="20" t="s">
        <v>157</v>
      </c>
      <c r="AU125" s="20" t="s">
        <v>115</v>
      </c>
      <c r="AY125" s="20" t="s">
        <v>156</v>
      </c>
      <c r="BE125" s="111">
        <f>IF(U125="základní",N125,0)</f>
        <v>0</v>
      </c>
      <c r="BF125" s="111">
        <f>IF(U125="snížená",N125,0)</f>
        <v>0</v>
      </c>
      <c r="BG125" s="111">
        <f>IF(U125="zákl. přenesená",N125,0)</f>
        <v>0</v>
      </c>
      <c r="BH125" s="111">
        <f>IF(U125="sníž. přenesená",N125,0)</f>
        <v>0</v>
      </c>
      <c r="BI125" s="111">
        <f>IF(U125="nulová",N125,0)</f>
        <v>0</v>
      </c>
      <c r="BJ125" s="20" t="s">
        <v>87</v>
      </c>
      <c r="BK125" s="111">
        <f>ROUND(L125*K125,2)</f>
        <v>0</v>
      </c>
      <c r="BL125" s="20" t="s">
        <v>940</v>
      </c>
      <c r="BM125" s="20" t="s">
        <v>954</v>
      </c>
    </row>
    <row r="126" spans="2:65" s="1" customFormat="1" ht="24" customHeight="1">
      <c r="B126" s="36"/>
      <c r="C126" s="37"/>
      <c r="D126" s="37"/>
      <c r="E126" s="37"/>
      <c r="F126" s="270" t="s">
        <v>955</v>
      </c>
      <c r="G126" s="271"/>
      <c r="H126" s="271"/>
      <c r="I126" s="271"/>
      <c r="J126" s="37"/>
      <c r="K126" s="37"/>
      <c r="L126" s="37"/>
      <c r="M126" s="37"/>
      <c r="N126" s="37"/>
      <c r="O126" s="37"/>
      <c r="P126" s="37"/>
      <c r="Q126" s="37"/>
      <c r="R126" s="38"/>
      <c r="T126" s="144"/>
      <c r="U126" s="37"/>
      <c r="V126" s="37"/>
      <c r="W126" s="37"/>
      <c r="X126" s="37"/>
      <c r="Y126" s="37"/>
      <c r="Z126" s="37"/>
      <c r="AA126" s="79"/>
      <c r="AT126" s="20" t="s">
        <v>260</v>
      </c>
      <c r="AU126" s="20" t="s">
        <v>115</v>
      </c>
    </row>
    <row r="127" spans="2:65" s="1" customFormat="1" ht="25.5" customHeight="1">
      <c r="B127" s="36"/>
      <c r="C127" s="168" t="s">
        <v>180</v>
      </c>
      <c r="D127" s="168" t="s">
        <v>157</v>
      </c>
      <c r="E127" s="169" t="s">
        <v>956</v>
      </c>
      <c r="F127" s="262" t="s">
        <v>957</v>
      </c>
      <c r="G127" s="262"/>
      <c r="H127" s="262"/>
      <c r="I127" s="262"/>
      <c r="J127" s="170" t="s">
        <v>257</v>
      </c>
      <c r="K127" s="171">
        <v>1</v>
      </c>
      <c r="L127" s="263">
        <v>0</v>
      </c>
      <c r="M127" s="264"/>
      <c r="N127" s="265">
        <f>ROUND(L127*K127,2)</f>
        <v>0</v>
      </c>
      <c r="O127" s="265"/>
      <c r="P127" s="265"/>
      <c r="Q127" s="265"/>
      <c r="R127" s="38"/>
      <c r="T127" s="172" t="s">
        <v>22</v>
      </c>
      <c r="U127" s="45" t="s">
        <v>44</v>
      </c>
      <c r="V127" s="37"/>
      <c r="W127" s="173">
        <f>V127*K127</f>
        <v>0</v>
      </c>
      <c r="X127" s="173">
        <v>0</v>
      </c>
      <c r="Y127" s="173">
        <f>X127*K127</f>
        <v>0</v>
      </c>
      <c r="Z127" s="173">
        <v>0</v>
      </c>
      <c r="AA127" s="174">
        <f>Z127*K127</f>
        <v>0</v>
      </c>
      <c r="AR127" s="20" t="s">
        <v>958</v>
      </c>
      <c r="AT127" s="20" t="s">
        <v>157</v>
      </c>
      <c r="AU127" s="20" t="s">
        <v>115</v>
      </c>
      <c r="AY127" s="20" t="s">
        <v>156</v>
      </c>
      <c r="BE127" s="111">
        <f>IF(U127="základní",N127,0)</f>
        <v>0</v>
      </c>
      <c r="BF127" s="111">
        <f>IF(U127="snížená",N127,0)</f>
        <v>0</v>
      </c>
      <c r="BG127" s="111">
        <f>IF(U127="zákl. přenesená",N127,0)</f>
        <v>0</v>
      </c>
      <c r="BH127" s="111">
        <f>IF(U127="sníž. přenesená",N127,0)</f>
        <v>0</v>
      </c>
      <c r="BI127" s="111">
        <f>IF(U127="nulová",N127,0)</f>
        <v>0</v>
      </c>
      <c r="BJ127" s="20" t="s">
        <v>87</v>
      </c>
      <c r="BK127" s="111">
        <f>ROUND(L127*K127,2)</f>
        <v>0</v>
      </c>
      <c r="BL127" s="20" t="s">
        <v>958</v>
      </c>
      <c r="BM127" s="20" t="s">
        <v>959</v>
      </c>
    </row>
    <row r="128" spans="2:65" s="1" customFormat="1" ht="24" customHeight="1">
      <c r="B128" s="36"/>
      <c r="C128" s="37"/>
      <c r="D128" s="37"/>
      <c r="E128" s="37"/>
      <c r="F128" s="270" t="s">
        <v>960</v>
      </c>
      <c r="G128" s="271"/>
      <c r="H128" s="271"/>
      <c r="I128" s="271"/>
      <c r="J128" s="37"/>
      <c r="K128" s="37"/>
      <c r="L128" s="37"/>
      <c r="M128" s="37"/>
      <c r="N128" s="37"/>
      <c r="O128" s="37"/>
      <c r="P128" s="37"/>
      <c r="Q128" s="37"/>
      <c r="R128" s="38"/>
      <c r="T128" s="144"/>
      <c r="U128" s="37"/>
      <c r="V128" s="37"/>
      <c r="W128" s="37"/>
      <c r="X128" s="37"/>
      <c r="Y128" s="37"/>
      <c r="Z128" s="37"/>
      <c r="AA128" s="79"/>
      <c r="AT128" s="20" t="s">
        <v>260</v>
      </c>
      <c r="AU128" s="20" t="s">
        <v>115</v>
      </c>
    </row>
    <row r="129" spans="2:65" s="1" customFormat="1" ht="25.5" customHeight="1">
      <c r="B129" s="36"/>
      <c r="C129" s="168" t="s">
        <v>184</v>
      </c>
      <c r="D129" s="168" t="s">
        <v>157</v>
      </c>
      <c r="E129" s="169" t="s">
        <v>961</v>
      </c>
      <c r="F129" s="262" t="s">
        <v>962</v>
      </c>
      <c r="G129" s="262"/>
      <c r="H129" s="262"/>
      <c r="I129" s="262"/>
      <c r="J129" s="170" t="s">
        <v>264</v>
      </c>
      <c r="K129" s="171">
        <v>10</v>
      </c>
      <c r="L129" s="263">
        <v>0</v>
      </c>
      <c r="M129" s="264"/>
      <c r="N129" s="265">
        <f>ROUND(L129*K129,2)</f>
        <v>0</v>
      </c>
      <c r="O129" s="265"/>
      <c r="P129" s="265"/>
      <c r="Q129" s="265"/>
      <c r="R129" s="38"/>
      <c r="T129" s="172" t="s">
        <v>22</v>
      </c>
      <c r="U129" s="45" t="s">
        <v>44</v>
      </c>
      <c r="V129" s="37"/>
      <c r="W129" s="173">
        <f>V129*K129</f>
        <v>0</v>
      </c>
      <c r="X129" s="173">
        <v>0</v>
      </c>
      <c r="Y129" s="173">
        <f>X129*K129</f>
        <v>0</v>
      </c>
      <c r="Z129" s="173">
        <v>0</v>
      </c>
      <c r="AA129" s="174">
        <f>Z129*K129</f>
        <v>0</v>
      </c>
      <c r="AR129" s="20" t="s">
        <v>958</v>
      </c>
      <c r="AT129" s="20" t="s">
        <v>157</v>
      </c>
      <c r="AU129" s="20" t="s">
        <v>115</v>
      </c>
      <c r="AY129" s="20" t="s">
        <v>156</v>
      </c>
      <c r="BE129" s="111">
        <f>IF(U129="základní",N129,0)</f>
        <v>0</v>
      </c>
      <c r="BF129" s="111">
        <f>IF(U129="snížená",N129,0)</f>
        <v>0</v>
      </c>
      <c r="BG129" s="111">
        <f>IF(U129="zákl. přenesená",N129,0)</f>
        <v>0</v>
      </c>
      <c r="BH129" s="111">
        <f>IF(U129="sníž. přenesená",N129,0)</f>
        <v>0</v>
      </c>
      <c r="BI129" s="111">
        <f>IF(U129="nulová",N129,0)</f>
        <v>0</v>
      </c>
      <c r="BJ129" s="20" t="s">
        <v>87</v>
      </c>
      <c r="BK129" s="111">
        <f>ROUND(L129*K129,2)</f>
        <v>0</v>
      </c>
      <c r="BL129" s="20" t="s">
        <v>958</v>
      </c>
      <c r="BM129" s="20" t="s">
        <v>963</v>
      </c>
    </row>
    <row r="130" spans="2:65" s="1" customFormat="1" ht="48" customHeight="1">
      <c r="B130" s="36"/>
      <c r="C130" s="37"/>
      <c r="D130" s="37"/>
      <c r="E130" s="37"/>
      <c r="F130" s="270" t="s">
        <v>964</v>
      </c>
      <c r="G130" s="271"/>
      <c r="H130" s="271"/>
      <c r="I130" s="271"/>
      <c r="J130" s="37"/>
      <c r="K130" s="37"/>
      <c r="L130" s="37"/>
      <c r="M130" s="37"/>
      <c r="N130" s="37"/>
      <c r="O130" s="37"/>
      <c r="P130" s="37"/>
      <c r="Q130" s="37"/>
      <c r="R130" s="38"/>
      <c r="T130" s="144"/>
      <c r="U130" s="37"/>
      <c r="V130" s="37"/>
      <c r="W130" s="37"/>
      <c r="X130" s="37"/>
      <c r="Y130" s="37"/>
      <c r="Z130" s="37"/>
      <c r="AA130" s="79"/>
      <c r="AT130" s="20" t="s">
        <v>260</v>
      </c>
      <c r="AU130" s="20" t="s">
        <v>115</v>
      </c>
    </row>
    <row r="131" spans="2:65" s="1" customFormat="1" ht="49.9" customHeight="1">
      <c r="B131" s="36"/>
      <c r="C131" s="37"/>
      <c r="D131" s="159" t="s">
        <v>634</v>
      </c>
      <c r="E131" s="37"/>
      <c r="F131" s="37"/>
      <c r="G131" s="37"/>
      <c r="H131" s="37"/>
      <c r="I131" s="37"/>
      <c r="J131" s="37"/>
      <c r="K131" s="37"/>
      <c r="L131" s="37"/>
      <c r="M131" s="37"/>
      <c r="N131" s="280">
        <f>BK131</f>
        <v>0</v>
      </c>
      <c r="O131" s="256"/>
      <c r="P131" s="256"/>
      <c r="Q131" s="256"/>
      <c r="R131" s="38"/>
      <c r="T131" s="148"/>
      <c r="U131" s="57"/>
      <c r="V131" s="57"/>
      <c r="W131" s="57"/>
      <c r="X131" s="57"/>
      <c r="Y131" s="57"/>
      <c r="Z131" s="57"/>
      <c r="AA131" s="59"/>
      <c r="AT131" s="20" t="s">
        <v>78</v>
      </c>
      <c r="AU131" s="20" t="s">
        <v>79</v>
      </c>
      <c r="AY131" s="20" t="s">
        <v>635</v>
      </c>
      <c r="BK131" s="111">
        <v>0</v>
      </c>
    </row>
    <row r="132" spans="2:65" s="1" customFormat="1" ht="6.95" customHeight="1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2"/>
    </row>
  </sheetData>
  <sheetProtection algorithmName="SHA-512" hashValue="TKdUnveKEOLlNrlYZrx6FkkAcXVNqdK36/wsAOBkaEmlYXaa6L89eSP0PD9Ws2cY4gCj3wW1IbnTEpC8R9f94A==" saltValue="xjFwBmFDJxpOvrMYbm2Ar7smoF6I1F9NLfT2PAUX9uP4gYTH1oIcSH1kvjyPY28iHLW6HGpsnlBcnxMMoZJ58g==" spinCount="10" sheet="1" objects="1" scenarios="1" formatColumns="0" formatRows="0"/>
  <mergeCells count="93">
    <mergeCell ref="N131:Q131"/>
    <mergeCell ref="H1:K1"/>
    <mergeCell ref="S2:AC2"/>
    <mergeCell ref="F129:I129"/>
    <mergeCell ref="L129:M129"/>
    <mergeCell ref="N129:Q129"/>
    <mergeCell ref="F130:I130"/>
    <mergeCell ref="N117:Q117"/>
    <mergeCell ref="N118:Q118"/>
    <mergeCell ref="N120:Q120"/>
    <mergeCell ref="F126:I126"/>
    <mergeCell ref="F127:I127"/>
    <mergeCell ref="L127:M127"/>
    <mergeCell ref="N127:Q127"/>
    <mergeCell ref="F128:I128"/>
    <mergeCell ref="F123:I123"/>
    <mergeCell ref="L123:M123"/>
    <mergeCell ref="N123:Q123"/>
    <mergeCell ref="F124:I124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F116:I116"/>
    <mergeCell ref="L116:M116"/>
    <mergeCell ref="N116:Q116"/>
    <mergeCell ref="F119:I119"/>
    <mergeCell ref="L119:M119"/>
    <mergeCell ref="N119:Q119"/>
    <mergeCell ref="F108:P108"/>
    <mergeCell ref="F109:P109"/>
    <mergeCell ref="M111:P111"/>
    <mergeCell ref="M113:Q113"/>
    <mergeCell ref="M114:Q114"/>
    <mergeCell ref="D97:H97"/>
    <mergeCell ref="N97:Q97"/>
    <mergeCell ref="N98:Q98"/>
    <mergeCell ref="L100:Q100"/>
    <mergeCell ref="C106:Q106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2:Q92"/>
    <mergeCell ref="D93:H93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110</v>
      </c>
      <c r="G1" s="15"/>
      <c r="H1" s="287" t="s">
        <v>111</v>
      </c>
      <c r="I1" s="287"/>
      <c r="J1" s="287"/>
      <c r="K1" s="287"/>
      <c r="L1" s="15" t="s">
        <v>112</v>
      </c>
      <c r="M1" s="13"/>
      <c r="N1" s="13"/>
      <c r="O1" s="14" t="s">
        <v>113</v>
      </c>
      <c r="P1" s="13"/>
      <c r="Q1" s="13"/>
      <c r="R1" s="13"/>
      <c r="S1" s="15" t="s">
        <v>114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S2" s="240" t="s">
        <v>8</v>
      </c>
      <c r="T2" s="241"/>
      <c r="U2" s="241"/>
      <c r="V2" s="241"/>
      <c r="W2" s="241"/>
      <c r="X2" s="241"/>
      <c r="Y2" s="241"/>
      <c r="Z2" s="241"/>
      <c r="AA2" s="241"/>
      <c r="AB2" s="241"/>
      <c r="AC2" s="241"/>
      <c r="AT2" s="20" t="s">
        <v>100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115</v>
      </c>
    </row>
    <row r="4" spans="1:66" ht="36.950000000000003" customHeight="1">
      <c r="B4" s="24"/>
      <c r="C4" s="197" t="s">
        <v>116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42" t="str">
        <f>'Rekapitulace stavby'!K6</f>
        <v>SO 04 Rekonstrukce plynové kotelny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7"/>
      <c r="R6" s="25"/>
    </row>
    <row r="7" spans="1:66" s="1" customFormat="1" ht="32.85" customHeight="1">
      <c r="B7" s="36"/>
      <c r="C7" s="37"/>
      <c r="D7" s="30" t="s">
        <v>117</v>
      </c>
      <c r="E7" s="37"/>
      <c r="F7" s="203" t="s">
        <v>965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5" t="str">
        <f>'Rekapitulace stavby'!AN8</f>
        <v>26. 1. 2021</v>
      </c>
      <c r="P9" s="24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1" t="s">
        <v>22</v>
      </c>
      <c r="P11" s="201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01" t="s">
        <v>22</v>
      </c>
      <c r="P12" s="201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7" t="str">
        <f>IF('Rekapitulace stavby'!AN13="","",'Rekapitulace stavby'!AN13)</f>
        <v>Vyplň údaj</v>
      </c>
      <c r="P14" s="201"/>
      <c r="Q14" s="37"/>
      <c r="R14" s="38"/>
    </row>
    <row r="15" spans="1:66" s="1" customFormat="1" ht="18" customHeight="1">
      <c r="B15" s="36"/>
      <c r="C15" s="37"/>
      <c r="D15" s="37"/>
      <c r="E15" s="247" t="str">
        <f>IF('Rekapitulace stavby'!E14="","",'Rekapitulace stavby'!E14)</f>
        <v>Vyplň údaj</v>
      </c>
      <c r="F15" s="248"/>
      <c r="G15" s="248"/>
      <c r="H15" s="248"/>
      <c r="I15" s="248"/>
      <c r="J15" s="248"/>
      <c r="K15" s="248"/>
      <c r="L15" s="248"/>
      <c r="M15" s="31" t="s">
        <v>31</v>
      </c>
      <c r="N15" s="37"/>
      <c r="O15" s="247" t="str">
        <f>IF('Rekapitulace stavby'!AN14="","",'Rekapitulace stavby'!AN14)</f>
        <v>Vyplň údaj</v>
      </c>
      <c r="P15" s="201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1" t="s">
        <v>22</v>
      </c>
      <c r="P17" s="201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01" t="s">
        <v>22</v>
      </c>
      <c r="P18" s="201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1" t="s">
        <v>22</v>
      </c>
      <c r="P20" s="201"/>
      <c r="Q20" s="37"/>
      <c r="R20" s="38"/>
    </row>
    <row r="21" spans="2:18" s="1" customFormat="1" ht="18" customHeight="1">
      <c r="B21" s="36"/>
      <c r="C21" s="37"/>
      <c r="D21" s="37"/>
      <c r="E21" s="29" t="s">
        <v>35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01" t="s">
        <v>22</v>
      </c>
      <c r="P21" s="201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6" t="s">
        <v>22</v>
      </c>
      <c r="F24" s="206"/>
      <c r="G24" s="206"/>
      <c r="H24" s="206"/>
      <c r="I24" s="206"/>
      <c r="J24" s="206"/>
      <c r="K24" s="206"/>
      <c r="L24" s="206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119</v>
      </c>
      <c r="E27" s="37"/>
      <c r="F27" s="37"/>
      <c r="G27" s="37"/>
      <c r="H27" s="37"/>
      <c r="I27" s="37"/>
      <c r="J27" s="37"/>
      <c r="K27" s="37"/>
      <c r="L27" s="37"/>
      <c r="M27" s="207">
        <f>N88</f>
        <v>0</v>
      </c>
      <c r="N27" s="207"/>
      <c r="O27" s="207"/>
      <c r="P27" s="207"/>
      <c r="Q27" s="37"/>
      <c r="R27" s="38"/>
    </row>
    <row r="28" spans="2:18" s="1" customFormat="1" ht="14.45" customHeight="1">
      <c r="B28" s="36"/>
      <c r="C28" s="37"/>
      <c r="D28" s="35" t="s">
        <v>104</v>
      </c>
      <c r="E28" s="37"/>
      <c r="F28" s="37"/>
      <c r="G28" s="37"/>
      <c r="H28" s="37"/>
      <c r="I28" s="37"/>
      <c r="J28" s="37"/>
      <c r="K28" s="37"/>
      <c r="L28" s="37"/>
      <c r="M28" s="207">
        <f>N92</f>
        <v>0</v>
      </c>
      <c r="N28" s="207"/>
      <c r="O28" s="207"/>
      <c r="P28" s="207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42</v>
      </c>
      <c r="E30" s="37"/>
      <c r="F30" s="37"/>
      <c r="G30" s="37"/>
      <c r="H30" s="37"/>
      <c r="I30" s="37"/>
      <c r="J30" s="37"/>
      <c r="K30" s="37"/>
      <c r="L30" s="37"/>
      <c r="M30" s="249">
        <f>ROUND(M27+M28,2)</f>
        <v>0</v>
      </c>
      <c r="N30" s="244"/>
      <c r="O30" s="244"/>
      <c r="P30" s="244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0.21</v>
      </c>
      <c r="G32" s="123" t="s">
        <v>45</v>
      </c>
      <c r="H32" s="250">
        <f>(SUM(BE92:BE99)+SUM(BE117:BE174))</f>
        <v>0</v>
      </c>
      <c r="I32" s="244"/>
      <c r="J32" s="244"/>
      <c r="K32" s="37"/>
      <c r="L32" s="37"/>
      <c r="M32" s="250">
        <f>ROUND((SUM(BE92:BE99)+SUM(BE117:BE174)), 2)*F32</f>
        <v>0</v>
      </c>
      <c r="N32" s="244"/>
      <c r="O32" s="244"/>
      <c r="P32" s="244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0.15</v>
      </c>
      <c r="G33" s="123" t="s">
        <v>45</v>
      </c>
      <c r="H33" s="250">
        <f>(SUM(BF92:BF99)+SUM(BF117:BF174))</f>
        <v>0</v>
      </c>
      <c r="I33" s="244"/>
      <c r="J33" s="244"/>
      <c r="K33" s="37"/>
      <c r="L33" s="37"/>
      <c r="M33" s="250">
        <f>ROUND((SUM(BF92:BF99)+SUM(BF117:BF174)), 2)*F33</f>
        <v>0</v>
      </c>
      <c r="N33" s="244"/>
      <c r="O33" s="244"/>
      <c r="P33" s="244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0.21</v>
      </c>
      <c r="G34" s="123" t="s">
        <v>45</v>
      </c>
      <c r="H34" s="250">
        <f>(SUM(BG92:BG99)+SUM(BG117:BG174))</f>
        <v>0</v>
      </c>
      <c r="I34" s="244"/>
      <c r="J34" s="244"/>
      <c r="K34" s="37"/>
      <c r="L34" s="37"/>
      <c r="M34" s="250">
        <v>0</v>
      </c>
      <c r="N34" s="244"/>
      <c r="O34" s="244"/>
      <c r="P34" s="244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0.15</v>
      </c>
      <c r="G35" s="123" t="s">
        <v>45</v>
      </c>
      <c r="H35" s="250">
        <f>(SUM(BH92:BH99)+SUM(BH117:BH174))</f>
        <v>0</v>
      </c>
      <c r="I35" s="244"/>
      <c r="J35" s="244"/>
      <c r="K35" s="37"/>
      <c r="L35" s="37"/>
      <c r="M35" s="250">
        <v>0</v>
      </c>
      <c r="N35" s="244"/>
      <c r="O35" s="244"/>
      <c r="P35" s="244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23" t="s">
        <v>45</v>
      </c>
      <c r="H36" s="250">
        <f>(SUM(BI92:BI99)+SUM(BI117:BI174))</f>
        <v>0</v>
      </c>
      <c r="I36" s="244"/>
      <c r="J36" s="244"/>
      <c r="K36" s="37"/>
      <c r="L36" s="37"/>
      <c r="M36" s="250">
        <v>0</v>
      </c>
      <c r="N36" s="244"/>
      <c r="O36" s="244"/>
      <c r="P36" s="244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50</v>
      </c>
      <c r="E38" s="80"/>
      <c r="F38" s="80"/>
      <c r="G38" s="125" t="s">
        <v>51</v>
      </c>
      <c r="H38" s="126" t="s">
        <v>52</v>
      </c>
      <c r="I38" s="80"/>
      <c r="J38" s="80"/>
      <c r="K38" s="80"/>
      <c r="L38" s="251">
        <f>SUM(M30:M36)</f>
        <v>0</v>
      </c>
      <c r="M38" s="251"/>
      <c r="N38" s="251"/>
      <c r="O38" s="251"/>
      <c r="P38" s="252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7" t="s">
        <v>120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42" t="str">
        <f>F6</f>
        <v>SO 04 Rekonstrukce plynové kotelny</v>
      </c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117</v>
      </c>
      <c r="D79" s="37"/>
      <c r="E79" s="37"/>
      <c r="F79" s="217" t="str">
        <f>F7</f>
        <v>7/2021e - Silnoproudé rozvody</v>
      </c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>ZŠ Lomnice</v>
      </c>
      <c r="G81" s="37"/>
      <c r="H81" s="37"/>
      <c r="I81" s="37"/>
      <c r="J81" s="37"/>
      <c r="K81" s="31" t="s">
        <v>26</v>
      </c>
      <c r="L81" s="37"/>
      <c r="M81" s="246" t="str">
        <f>IF(O9="","",O9)</f>
        <v>26. 1. 2021</v>
      </c>
      <c r="N81" s="246"/>
      <c r="O81" s="246"/>
      <c r="P81" s="246"/>
      <c r="Q81" s="37"/>
      <c r="R81" s="38"/>
      <c r="T81" s="130"/>
      <c r="U81" s="130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>
      <c r="B83" s="36"/>
      <c r="C83" s="31" t="s">
        <v>28</v>
      </c>
      <c r="D83" s="37"/>
      <c r="E83" s="37"/>
      <c r="F83" s="29" t="str">
        <f>E12</f>
        <v>Městys Lomnice</v>
      </c>
      <c r="G83" s="37"/>
      <c r="H83" s="37"/>
      <c r="I83" s="37"/>
      <c r="J83" s="37"/>
      <c r="K83" s="31" t="s">
        <v>34</v>
      </c>
      <c r="L83" s="37"/>
      <c r="M83" s="201" t="str">
        <f>E18</f>
        <v>Filip Marek</v>
      </c>
      <c r="N83" s="201"/>
      <c r="O83" s="201"/>
      <c r="P83" s="201"/>
      <c r="Q83" s="201"/>
      <c r="R83" s="38"/>
      <c r="T83" s="130"/>
      <c r="U83" s="130"/>
    </row>
    <row r="84" spans="2:65" s="1" customFormat="1" ht="14.4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01" t="str">
        <f>E21</f>
        <v>Filip Marek</v>
      </c>
      <c r="N84" s="201"/>
      <c r="O84" s="201"/>
      <c r="P84" s="201"/>
      <c r="Q84" s="201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53" t="s">
        <v>121</v>
      </c>
      <c r="D86" s="254"/>
      <c r="E86" s="254"/>
      <c r="F86" s="254"/>
      <c r="G86" s="254"/>
      <c r="H86" s="119"/>
      <c r="I86" s="119"/>
      <c r="J86" s="119"/>
      <c r="K86" s="119"/>
      <c r="L86" s="119"/>
      <c r="M86" s="119"/>
      <c r="N86" s="253" t="s">
        <v>122</v>
      </c>
      <c r="O86" s="254"/>
      <c r="P86" s="254"/>
      <c r="Q86" s="254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123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8">
        <f>N117</f>
        <v>0</v>
      </c>
      <c r="O88" s="255"/>
      <c r="P88" s="255"/>
      <c r="Q88" s="255"/>
      <c r="R88" s="38"/>
      <c r="T88" s="130"/>
      <c r="U88" s="130"/>
      <c r="AU88" s="20" t="s">
        <v>124</v>
      </c>
    </row>
    <row r="89" spans="2:65" s="6" customFormat="1" ht="24.95" customHeight="1">
      <c r="B89" s="132"/>
      <c r="C89" s="133"/>
      <c r="D89" s="134" t="s">
        <v>966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6">
        <f>N158</f>
        <v>0</v>
      </c>
      <c r="O89" s="257"/>
      <c r="P89" s="257"/>
      <c r="Q89" s="257"/>
      <c r="R89" s="135"/>
      <c r="T89" s="136"/>
      <c r="U89" s="136"/>
    </row>
    <row r="90" spans="2:65" s="6" customFormat="1" ht="24.95" customHeight="1">
      <c r="B90" s="132"/>
      <c r="C90" s="133"/>
      <c r="D90" s="134" t="s">
        <v>936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56">
        <f>N170</f>
        <v>0</v>
      </c>
      <c r="O90" s="257"/>
      <c r="P90" s="257"/>
      <c r="Q90" s="257"/>
      <c r="R90" s="135"/>
      <c r="T90" s="136"/>
      <c r="U90" s="136"/>
    </row>
    <row r="91" spans="2:65" s="1" customFormat="1" ht="21.75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8"/>
      <c r="T91" s="130"/>
      <c r="U91" s="130"/>
    </row>
    <row r="92" spans="2:65" s="1" customFormat="1" ht="29.25" customHeight="1">
      <c r="B92" s="36"/>
      <c r="C92" s="131" t="s">
        <v>133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255">
        <f>ROUND(N93+N94+N95+N96+N97+N98,2)</f>
        <v>0</v>
      </c>
      <c r="O92" s="259"/>
      <c r="P92" s="259"/>
      <c r="Q92" s="259"/>
      <c r="R92" s="38"/>
      <c r="T92" s="141"/>
      <c r="U92" s="142" t="s">
        <v>43</v>
      </c>
    </row>
    <row r="93" spans="2:65" s="1" customFormat="1" ht="18" customHeight="1">
      <c r="B93" s="36"/>
      <c r="C93" s="37"/>
      <c r="D93" s="235" t="s">
        <v>134</v>
      </c>
      <c r="E93" s="236"/>
      <c r="F93" s="236"/>
      <c r="G93" s="236"/>
      <c r="H93" s="236"/>
      <c r="I93" s="37"/>
      <c r="J93" s="37"/>
      <c r="K93" s="37"/>
      <c r="L93" s="37"/>
      <c r="M93" s="37"/>
      <c r="N93" s="233">
        <f>ROUND(N88*T93,2)</f>
        <v>0</v>
      </c>
      <c r="O93" s="234"/>
      <c r="P93" s="234"/>
      <c r="Q93" s="234"/>
      <c r="R93" s="38"/>
      <c r="S93" s="143"/>
      <c r="T93" s="144"/>
      <c r="U93" s="145" t="s">
        <v>44</v>
      </c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6" t="s">
        <v>135</v>
      </c>
      <c r="AZ93" s="143"/>
      <c r="BA93" s="143"/>
      <c r="BB93" s="143"/>
      <c r="BC93" s="143"/>
      <c r="BD93" s="143"/>
      <c r="BE93" s="147">
        <f t="shared" ref="BE93:BE98" si="0">IF(U93="základní",N93,0)</f>
        <v>0</v>
      </c>
      <c r="BF93" s="147">
        <f t="shared" ref="BF93:BF98" si="1">IF(U93="snížená",N93,0)</f>
        <v>0</v>
      </c>
      <c r="BG93" s="147">
        <f t="shared" ref="BG93:BG98" si="2">IF(U93="zákl. přenesená",N93,0)</f>
        <v>0</v>
      </c>
      <c r="BH93" s="147">
        <f t="shared" ref="BH93:BH98" si="3">IF(U93="sníž. přenesená",N93,0)</f>
        <v>0</v>
      </c>
      <c r="BI93" s="147">
        <f t="shared" ref="BI93:BI98" si="4">IF(U93="nulová",N93,0)</f>
        <v>0</v>
      </c>
      <c r="BJ93" s="146" t="s">
        <v>87</v>
      </c>
      <c r="BK93" s="143"/>
      <c r="BL93" s="143"/>
      <c r="BM93" s="143"/>
    </row>
    <row r="94" spans="2:65" s="1" customFormat="1" ht="18" customHeight="1">
      <c r="B94" s="36"/>
      <c r="C94" s="37"/>
      <c r="D94" s="235" t="s">
        <v>136</v>
      </c>
      <c r="E94" s="236"/>
      <c r="F94" s="236"/>
      <c r="G94" s="236"/>
      <c r="H94" s="236"/>
      <c r="I94" s="37"/>
      <c r="J94" s="37"/>
      <c r="K94" s="37"/>
      <c r="L94" s="37"/>
      <c r="M94" s="37"/>
      <c r="N94" s="233">
        <f>ROUND(N88*T94,2)</f>
        <v>0</v>
      </c>
      <c r="O94" s="234"/>
      <c r="P94" s="234"/>
      <c r="Q94" s="234"/>
      <c r="R94" s="38"/>
      <c r="S94" s="143"/>
      <c r="T94" s="144"/>
      <c r="U94" s="145" t="s">
        <v>44</v>
      </c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6" t="s">
        <v>135</v>
      </c>
      <c r="AZ94" s="143"/>
      <c r="BA94" s="143"/>
      <c r="BB94" s="143"/>
      <c r="BC94" s="143"/>
      <c r="BD94" s="143"/>
      <c r="BE94" s="147">
        <f t="shared" si="0"/>
        <v>0</v>
      </c>
      <c r="BF94" s="147">
        <f t="shared" si="1"/>
        <v>0</v>
      </c>
      <c r="BG94" s="147">
        <f t="shared" si="2"/>
        <v>0</v>
      </c>
      <c r="BH94" s="147">
        <f t="shared" si="3"/>
        <v>0</v>
      </c>
      <c r="BI94" s="147">
        <f t="shared" si="4"/>
        <v>0</v>
      </c>
      <c r="BJ94" s="146" t="s">
        <v>87</v>
      </c>
      <c r="BK94" s="143"/>
      <c r="BL94" s="143"/>
      <c r="BM94" s="143"/>
    </row>
    <row r="95" spans="2:65" s="1" customFormat="1" ht="18" customHeight="1">
      <c r="B95" s="36"/>
      <c r="C95" s="37"/>
      <c r="D95" s="235" t="s">
        <v>137</v>
      </c>
      <c r="E95" s="236"/>
      <c r="F95" s="236"/>
      <c r="G95" s="236"/>
      <c r="H95" s="236"/>
      <c r="I95" s="37"/>
      <c r="J95" s="37"/>
      <c r="K95" s="37"/>
      <c r="L95" s="37"/>
      <c r="M95" s="37"/>
      <c r="N95" s="233">
        <f>ROUND(N88*T95,2)</f>
        <v>0</v>
      </c>
      <c r="O95" s="234"/>
      <c r="P95" s="234"/>
      <c r="Q95" s="234"/>
      <c r="R95" s="38"/>
      <c r="S95" s="143"/>
      <c r="T95" s="144"/>
      <c r="U95" s="145" t="s">
        <v>44</v>
      </c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6" t="s">
        <v>135</v>
      </c>
      <c r="AZ95" s="143"/>
      <c r="BA95" s="143"/>
      <c r="BB95" s="143"/>
      <c r="BC95" s="143"/>
      <c r="BD95" s="143"/>
      <c r="BE95" s="147">
        <f t="shared" si="0"/>
        <v>0</v>
      </c>
      <c r="BF95" s="147">
        <f t="shared" si="1"/>
        <v>0</v>
      </c>
      <c r="BG95" s="147">
        <f t="shared" si="2"/>
        <v>0</v>
      </c>
      <c r="BH95" s="147">
        <f t="shared" si="3"/>
        <v>0</v>
      </c>
      <c r="BI95" s="147">
        <f t="shared" si="4"/>
        <v>0</v>
      </c>
      <c r="BJ95" s="146" t="s">
        <v>87</v>
      </c>
      <c r="BK95" s="143"/>
      <c r="BL95" s="143"/>
      <c r="BM95" s="143"/>
    </row>
    <row r="96" spans="2:65" s="1" customFormat="1" ht="18" customHeight="1">
      <c r="B96" s="36"/>
      <c r="C96" s="37"/>
      <c r="D96" s="235" t="s">
        <v>138</v>
      </c>
      <c r="E96" s="236"/>
      <c r="F96" s="236"/>
      <c r="G96" s="236"/>
      <c r="H96" s="236"/>
      <c r="I96" s="37"/>
      <c r="J96" s="37"/>
      <c r="K96" s="37"/>
      <c r="L96" s="37"/>
      <c r="M96" s="37"/>
      <c r="N96" s="233">
        <f>ROUND(N88*T96,2)</f>
        <v>0</v>
      </c>
      <c r="O96" s="234"/>
      <c r="P96" s="234"/>
      <c r="Q96" s="234"/>
      <c r="R96" s="38"/>
      <c r="S96" s="143"/>
      <c r="T96" s="144"/>
      <c r="U96" s="145" t="s">
        <v>44</v>
      </c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6" t="s">
        <v>135</v>
      </c>
      <c r="AZ96" s="143"/>
      <c r="BA96" s="143"/>
      <c r="BB96" s="143"/>
      <c r="BC96" s="143"/>
      <c r="BD96" s="143"/>
      <c r="BE96" s="147">
        <f t="shared" si="0"/>
        <v>0</v>
      </c>
      <c r="BF96" s="147">
        <f t="shared" si="1"/>
        <v>0</v>
      </c>
      <c r="BG96" s="147">
        <f t="shared" si="2"/>
        <v>0</v>
      </c>
      <c r="BH96" s="147">
        <f t="shared" si="3"/>
        <v>0</v>
      </c>
      <c r="BI96" s="147">
        <f t="shared" si="4"/>
        <v>0</v>
      </c>
      <c r="BJ96" s="146" t="s">
        <v>87</v>
      </c>
      <c r="BK96" s="143"/>
      <c r="BL96" s="143"/>
      <c r="BM96" s="143"/>
    </row>
    <row r="97" spans="2:65" s="1" customFormat="1" ht="18" customHeight="1">
      <c r="B97" s="36"/>
      <c r="C97" s="37"/>
      <c r="D97" s="235" t="s">
        <v>139</v>
      </c>
      <c r="E97" s="236"/>
      <c r="F97" s="236"/>
      <c r="G97" s="236"/>
      <c r="H97" s="236"/>
      <c r="I97" s="37"/>
      <c r="J97" s="37"/>
      <c r="K97" s="37"/>
      <c r="L97" s="37"/>
      <c r="M97" s="37"/>
      <c r="N97" s="233">
        <f>ROUND(N88*T97,2)</f>
        <v>0</v>
      </c>
      <c r="O97" s="234"/>
      <c r="P97" s="234"/>
      <c r="Q97" s="234"/>
      <c r="R97" s="38"/>
      <c r="S97" s="143"/>
      <c r="T97" s="144"/>
      <c r="U97" s="145" t="s">
        <v>44</v>
      </c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6" t="s">
        <v>135</v>
      </c>
      <c r="AZ97" s="143"/>
      <c r="BA97" s="143"/>
      <c r="BB97" s="143"/>
      <c r="BC97" s="143"/>
      <c r="BD97" s="143"/>
      <c r="BE97" s="147">
        <f t="shared" si="0"/>
        <v>0</v>
      </c>
      <c r="BF97" s="147">
        <f t="shared" si="1"/>
        <v>0</v>
      </c>
      <c r="BG97" s="147">
        <f t="shared" si="2"/>
        <v>0</v>
      </c>
      <c r="BH97" s="147">
        <f t="shared" si="3"/>
        <v>0</v>
      </c>
      <c r="BI97" s="147">
        <f t="shared" si="4"/>
        <v>0</v>
      </c>
      <c r="BJ97" s="146" t="s">
        <v>87</v>
      </c>
      <c r="BK97" s="143"/>
      <c r="BL97" s="143"/>
      <c r="BM97" s="143"/>
    </row>
    <row r="98" spans="2:65" s="1" customFormat="1" ht="18" customHeight="1">
      <c r="B98" s="36"/>
      <c r="C98" s="37"/>
      <c r="D98" s="107" t="s">
        <v>140</v>
      </c>
      <c r="E98" s="37"/>
      <c r="F98" s="37"/>
      <c r="G98" s="37"/>
      <c r="H98" s="37"/>
      <c r="I98" s="37"/>
      <c r="J98" s="37"/>
      <c r="K98" s="37"/>
      <c r="L98" s="37"/>
      <c r="M98" s="37"/>
      <c r="N98" s="233">
        <f>ROUND(N88*T98,2)</f>
        <v>0</v>
      </c>
      <c r="O98" s="234"/>
      <c r="P98" s="234"/>
      <c r="Q98" s="234"/>
      <c r="R98" s="38"/>
      <c r="S98" s="143"/>
      <c r="T98" s="148"/>
      <c r="U98" s="149" t="s">
        <v>44</v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6" t="s">
        <v>141</v>
      </c>
      <c r="AZ98" s="143"/>
      <c r="BA98" s="143"/>
      <c r="BB98" s="143"/>
      <c r="BC98" s="143"/>
      <c r="BD98" s="143"/>
      <c r="BE98" s="147">
        <f t="shared" si="0"/>
        <v>0</v>
      </c>
      <c r="BF98" s="147">
        <f t="shared" si="1"/>
        <v>0</v>
      </c>
      <c r="BG98" s="147">
        <f t="shared" si="2"/>
        <v>0</v>
      </c>
      <c r="BH98" s="147">
        <f t="shared" si="3"/>
        <v>0</v>
      </c>
      <c r="BI98" s="147">
        <f t="shared" si="4"/>
        <v>0</v>
      </c>
      <c r="BJ98" s="146" t="s">
        <v>87</v>
      </c>
      <c r="BK98" s="143"/>
      <c r="BL98" s="143"/>
      <c r="BM98" s="143"/>
    </row>
    <row r="99" spans="2:65" s="1" customFormat="1" ht="13.5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0"/>
      <c r="U99" s="130"/>
    </row>
    <row r="100" spans="2:65" s="1" customFormat="1" ht="29.25" customHeight="1">
      <c r="B100" s="36"/>
      <c r="C100" s="118" t="s">
        <v>109</v>
      </c>
      <c r="D100" s="119"/>
      <c r="E100" s="119"/>
      <c r="F100" s="119"/>
      <c r="G100" s="119"/>
      <c r="H100" s="119"/>
      <c r="I100" s="119"/>
      <c r="J100" s="119"/>
      <c r="K100" s="119"/>
      <c r="L100" s="239">
        <f>ROUND(SUM(N88+N92),2)</f>
        <v>0</v>
      </c>
      <c r="M100" s="239"/>
      <c r="N100" s="239"/>
      <c r="O100" s="239"/>
      <c r="P100" s="239"/>
      <c r="Q100" s="239"/>
      <c r="R100" s="38"/>
      <c r="T100" s="130"/>
      <c r="U100" s="130"/>
    </row>
    <row r="101" spans="2:65" s="1" customFormat="1" ht="6.95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T101" s="130"/>
      <c r="U101" s="130"/>
    </row>
    <row r="105" spans="2:65" s="1" customFormat="1" ht="6.95" customHeight="1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5"/>
    </row>
    <row r="106" spans="2:65" s="1" customFormat="1" ht="36.950000000000003" customHeight="1">
      <c r="B106" s="36"/>
      <c r="C106" s="197" t="s">
        <v>142</v>
      </c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38"/>
    </row>
    <row r="107" spans="2:65" s="1" customFormat="1" ht="6.95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</row>
    <row r="108" spans="2:65" s="1" customFormat="1" ht="30" customHeight="1">
      <c r="B108" s="36"/>
      <c r="C108" s="31" t="s">
        <v>19</v>
      </c>
      <c r="D108" s="37"/>
      <c r="E108" s="37"/>
      <c r="F108" s="242" t="str">
        <f>F6</f>
        <v>SO 04 Rekonstrukce plynové kotelny</v>
      </c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37"/>
      <c r="R108" s="38"/>
    </row>
    <row r="109" spans="2:65" s="1" customFormat="1" ht="36.950000000000003" customHeight="1">
      <c r="B109" s="36"/>
      <c r="C109" s="70" t="s">
        <v>117</v>
      </c>
      <c r="D109" s="37"/>
      <c r="E109" s="37"/>
      <c r="F109" s="217" t="str">
        <f>F7</f>
        <v>7/2021e - Silnoproudé rozvody</v>
      </c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37"/>
      <c r="R109" s="38"/>
    </row>
    <row r="110" spans="2:65" s="1" customFormat="1" ht="6.9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18" customHeight="1">
      <c r="B111" s="36"/>
      <c r="C111" s="31" t="s">
        <v>24</v>
      </c>
      <c r="D111" s="37"/>
      <c r="E111" s="37"/>
      <c r="F111" s="29" t="str">
        <f>F9</f>
        <v>ZŠ Lomnice</v>
      </c>
      <c r="G111" s="37"/>
      <c r="H111" s="37"/>
      <c r="I111" s="37"/>
      <c r="J111" s="37"/>
      <c r="K111" s="31" t="s">
        <v>26</v>
      </c>
      <c r="L111" s="37"/>
      <c r="M111" s="246" t="str">
        <f>IF(O9="","",O9)</f>
        <v>26. 1. 2021</v>
      </c>
      <c r="N111" s="246"/>
      <c r="O111" s="246"/>
      <c r="P111" s="246"/>
      <c r="Q111" s="37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>
      <c r="B113" s="36"/>
      <c r="C113" s="31" t="s">
        <v>28</v>
      </c>
      <c r="D113" s="37"/>
      <c r="E113" s="37"/>
      <c r="F113" s="29" t="str">
        <f>E12</f>
        <v>Městys Lomnice</v>
      </c>
      <c r="G113" s="37"/>
      <c r="H113" s="37"/>
      <c r="I113" s="37"/>
      <c r="J113" s="37"/>
      <c r="K113" s="31" t="s">
        <v>34</v>
      </c>
      <c r="L113" s="37"/>
      <c r="M113" s="201" t="str">
        <f>E18</f>
        <v>Filip Marek</v>
      </c>
      <c r="N113" s="201"/>
      <c r="O113" s="201"/>
      <c r="P113" s="201"/>
      <c r="Q113" s="201"/>
      <c r="R113" s="38"/>
    </row>
    <row r="114" spans="2:65" s="1" customFormat="1" ht="14.45" customHeight="1">
      <c r="B114" s="36"/>
      <c r="C114" s="31" t="s">
        <v>32</v>
      </c>
      <c r="D114" s="37"/>
      <c r="E114" s="37"/>
      <c r="F114" s="29" t="str">
        <f>IF(E15="","",E15)</f>
        <v>Vyplň údaj</v>
      </c>
      <c r="G114" s="37"/>
      <c r="H114" s="37"/>
      <c r="I114" s="37"/>
      <c r="J114" s="37"/>
      <c r="K114" s="31" t="s">
        <v>37</v>
      </c>
      <c r="L114" s="37"/>
      <c r="M114" s="201" t="str">
        <f>E21</f>
        <v>Filip Marek</v>
      </c>
      <c r="N114" s="201"/>
      <c r="O114" s="201"/>
      <c r="P114" s="201"/>
      <c r="Q114" s="201"/>
      <c r="R114" s="38"/>
    </row>
    <row r="115" spans="2:65" s="1" customFormat="1" ht="10.3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8" customFormat="1" ht="29.25" customHeight="1">
      <c r="B116" s="150"/>
      <c r="C116" s="151" t="s">
        <v>143</v>
      </c>
      <c r="D116" s="152" t="s">
        <v>144</v>
      </c>
      <c r="E116" s="152" t="s">
        <v>61</v>
      </c>
      <c r="F116" s="260" t="s">
        <v>145</v>
      </c>
      <c r="G116" s="260"/>
      <c r="H116" s="260"/>
      <c r="I116" s="260"/>
      <c r="J116" s="152" t="s">
        <v>146</v>
      </c>
      <c r="K116" s="152" t="s">
        <v>147</v>
      </c>
      <c r="L116" s="260" t="s">
        <v>148</v>
      </c>
      <c r="M116" s="260"/>
      <c r="N116" s="260" t="s">
        <v>122</v>
      </c>
      <c r="O116" s="260"/>
      <c r="P116" s="260"/>
      <c r="Q116" s="261"/>
      <c r="R116" s="153"/>
      <c r="T116" s="81" t="s">
        <v>149</v>
      </c>
      <c r="U116" s="82" t="s">
        <v>43</v>
      </c>
      <c r="V116" s="82" t="s">
        <v>150</v>
      </c>
      <c r="W116" s="82" t="s">
        <v>151</v>
      </c>
      <c r="X116" s="82" t="s">
        <v>152</v>
      </c>
      <c r="Y116" s="82" t="s">
        <v>153</v>
      </c>
      <c r="Z116" s="82" t="s">
        <v>154</v>
      </c>
      <c r="AA116" s="83" t="s">
        <v>155</v>
      </c>
    </row>
    <row r="117" spans="2:65" s="1" customFormat="1" ht="29.25" customHeight="1">
      <c r="B117" s="36"/>
      <c r="C117" s="85" t="s">
        <v>119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290">
        <f>BK117</f>
        <v>0</v>
      </c>
      <c r="O117" s="291"/>
      <c r="P117" s="291"/>
      <c r="Q117" s="291"/>
      <c r="R117" s="38"/>
      <c r="T117" s="84"/>
      <c r="U117" s="52"/>
      <c r="V117" s="52"/>
      <c r="W117" s="154">
        <f>W118+SUM(W119:W158)+W170+W175</f>
        <v>0</v>
      </c>
      <c r="X117" s="52"/>
      <c r="Y117" s="154">
        <f>Y118+SUM(Y119:Y158)+Y170+Y175</f>
        <v>0</v>
      </c>
      <c r="Z117" s="52"/>
      <c r="AA117" s="155">
        <f>AA118+SUM(AA119:AA158)+AA170+AA175</f>
        <v>0</v>
      </c>
      <c r="AT117" s="20" t="s">
        <v>78</v>
      </c>
      <c r="AU117" s="20" t="s">
        <v>124</v>
      </c>
      <c r="BK117" s="156">
        <f>BK118+SUM(BK119:BK158)+BK170+BK175</f>
        <v>0</v>
      </c>
    </row>
    <row r="118" spans="2:65" s="1" customFormat="1" ht="16.5" customHeight="1">
      <c r="B118" s="36"/>
      <c r="C118" s="168" t="s">
        <v>87</v>
      </c>
      <c r="D118" s="168" t="s">
        <v>157</v>
      </c>
      <c r="E118" s="169" t="s">
        <v>967</v>
      </c>
      <c r="F118" s="262" t="s">
        <v>968</v>
      </c>
      <c r="G118" s="262"/>
      <c r="H118" s="262"/>
      <c r="I118" s="262"/>
      <c r="J118" s="170" t="s">
        <v>939</v>
      </c>
      <c r="K118" s="171">
        <v>1</v>
      </c>
      <c r="L118" s="263">
        <v>0</v>
      </c>
      <c r="M118" s="264"/>
      <c r="N118" s="265">
        <f>ROUND(L118*K118,2)</f>
        <v>0</v>
      </c>
      <c r="O118" s="265"/>
      <c r="P118" s="265"/>
      <c r="Q118" s="265"/>
      <c r="R118" s="38"/>
      <c r="T118" s="172" t="s">
        <v>22</v>
      </c>
      <c r="U118" s="45" t="s">
        <v>44</v>
      </c>
      <c r="V118" s="37"/>
      <c r="W118" s="173">
        <f>V118*K118</f>
        <v>0</v>
      </c>
      <c r="X118" s="173">
        <v>0</v>
      </c>
      <c r="Y118" s="173">
        <f>X118*K118</f>
        <v>0</v>
      </c>
      <c r="Z118" s="173">
        <v>0</v>
      </c>
      <c r="AA118" s="174">
        <f>Z118*K118</f>
        <v>0</v>
      </c>
      <c r="AR118" s="20" t="s">
        <v>161</v>
      </c>
      <c r="AT118" s="20" t="s">
        <v>157</v>
      </c>
      <c r="AU118" s="20" t="s">
        <v>79</v>
      </c>
      <c r="AY118" s="20" t="s">
        <v>156</v>
      </c>
      <c r="BE118" s="111">
        <f>IF(U118="základní",N118,0)</f>
        <v>0</v>
      </c>
      <c r="BF118" s="111">
        <f>IF(U118="snížená",N118,0)</f>
        <v>0</v>
      </c>
      <c r="BG118" s="111">
        <f>IF(U118="zákl. přenesená",N118,0)</f>
        <v>0</v>
      </c>
      <c r="BH118" s="111">
        <f>IF(U118="sníž. přenesená",N118,0)</f>
        <v>0</v>
      </c>
      <c r="BI118" s="111">
        <f>IF(U118="nulová",N118,0)</f>
        <v>0</v>
      </c>
      <c r="BJ118" s="20" t="s">
        <v>87</v>
      </c>
      <c r="BK118" s="111">
        <f>ROUND(L118*K118,2)</f>
        <v>0</v>
      </c>
      <c r="BL118" s="20" t="s">
        <v>161</v>
      </c>
      <c r="BM118" s="20" t="s">
        <v>969</v>
      </c>
    </row>
    <row r="119" spans="2:65" s="1" customFormat="1" ht="38.25" customHeight="1">
      <c r="B119" s="36"/>
      <c r="C119" s="168" t="s">
        <v>115</v>
      </c>
      <c r="D119" s="168" t="s">
        <v>157</v>
      </c>
      <c r="E119" s="169" t="s">
        <v>970</v>
      </c>
      <c r="F119" s="262" t="s">
        <v>971</v>
      </c>
      <c r="G119" s="262"/>
      <c r="H119" s="262"/>
      <c r="I119" s="262"/>
      <c r="J119" s="170" t="s">
        <v>939</v>
      </c>
      <c r="K119" s="171">
        <v>1</v>
      </c>
      <c r="L119" s="263">
        <v>0</v>
      </c>
      <c r="M119" s="264"/>
      <c r="N119" s="265">
        <f>ROUND(L119*K119,2)</f>
        <v>0</v>
      </c>
      <c r="O119" s="265"/>
      <c r="P119" s="265"/>
      <c r="Q119" s="265"/>
      <c r="R119" s="38"/>
      <c r="T119" s="172" t="s">
        <v>22</v>
      </c>
      <c r="U119" s="45" t="s">
        <v>44</v>
      </c>
      <c r="V119" s="37"/>
      <c r="W119" s="173">
        <f>V119*K119</f>
        <v>0</v>
      </c>
      <c r="X119" s="173">
        <v>0</v>
      </c>
      <c r="Y119" s="173">
        <f>X119*K119</f>
        <v>0</v>
      </c>
      <c r="Z119" s="173">
        <v>0</v>
      </c>
      <c r="AA119" s="174">
        <f>Z119*K119</f>
        <v>0</v>
      </c>
      <c r="AR119" s="20" t="s">
        <v>161</v>
      </c>
      <c r="AT119" s="20" t="s">
        <v>157</v>
      </c>
      <c r="AU119" s="20" t="s">
        <v>79</v>
      </c>
      <c r="AY119" s="20" t="s">
        <v>156</v>
      </c>
      <c r="BE119" s="111">
        <f>IF(U119="základní",N119,0)</f>
        <v>0</v>
      </c>
      <c r="BF119" s="111">
        <f>IF(U119="snížená",N119,0)</f>
        <v>0</v>
      </c>
      <c r="BG119" s="111">
        <f>IF(U119="zákl. přenesená",N119,0)</f>
        <v>0</v>
      </c>
      <c r="BH119" s="111">
        <f>IF(U119="sníž. přenesená",N119,0)</f>
        <v>0</v>
      </c>
      <c r="BI119" s="111">
        <f>IF(U119="nulová",N119,0)</f>
        <v>0</v>
      </c>
      <c r="BJ119" s="20" t="s">
        <v>87</v>
      </c>
      <c r="BK119" s="111">
        <f>ROUND(L119*K119,2)</f>
        <v>0</v>
      </c>
      <c r="BL119" s="20" t="s">
        <v>161</v>
      </c>
      <c r="BM119" s="20" t="s">
        <v>972</v>
      </c>
    </row>
    <row r="120" spans="2:65" s="1" customFormat="1" ht="25.5" customHeight="1">
      <c r="B120" s="36"/>
      <c r="C120" s="168" t="s">
        <v>166</v>
      </c>
      <c r="D120" s="168" t="s">
        <v>157</v>
      </c>
      <c r="E120" s="169" t="s">
        <v>973</v>
      </c>
      <c r="F120" s="262" t="s">
        <v>974</v>
      </c>
      <c r="G120" s="262"/>
      <c r="H120" s="262"/>
      <c r="I120" s="262"/>
      <c r="J120" s="170" t="s">
        <v>939</v>
      </c>
      <c r="K120" s="171">
        <v>1</v>
      </c>
      <c r="L120" s="263">
        <v>0</v>
      </c>
      <c r="M120" s="264"/>
      <c r="N120" s="265">
        <f>ROUND(L120*K120,2)</f>
        <v>0</v>
      </c>
      <c r="O120" s="265"/>
      <c r="P120" s="265"/>
      <c r="Q120" s="265"/>
      <c r="R120" s="38"/>
      <c r="T120" s="172" t="s">
        <v>22</v>
      </c>
      <c r="U120" s="45" t="s">
        <v>44</v>
      </c>
      <c r="V120" s="37"/>
      <c r="W120" s="173">
        <f>V120*K120</f>
        <v>0</v>
      </c>
      <c r="X120" s="173">
        <v>0</v>
      </c>
      <c r="Y120" s="173">
        <f>X120*K120</f>
        <v>0</v>
      </c>
      <c r="Z120" s="173">
        <v>0</v>
      </c>
      <c r="AA120" s="174">
        <f>Z120*K120</f>
        <v>0</v>
      </c>
      <c r="AR120" s="20" t="s">
        <v>161</v>
      </c>
      <c r="AT120" s="20" t="s">
        <v>157</v>
      </c>
      <c r="AU120" s="20" t="s">
        <v>79</v>
      </c>
      <c r="AY120" s="20" t="s">
        <v>156</v>
      </c>
      <c r="BE120" s="111">
        <f>IF(U120="základní",N120,0)</f>
        <v>0</v>
      </c>
      <c r="BF120" s="111">
        <f>IF(U120="snížená",N120,0)</f>
        <v>0</v>
      </c>
      <c r="BG120" s="111">
        <f>IF(U120="zákl. přenesená",N120,0)</f>
        <v>0</v>
      </c>
      <c r="BH120" s="111">
        <f>IF(U120="sníž. přenesená",N120,0)</f>
        <v>0</v>
      </c>
      <c r="BI120" s="111">
        <f>IF(U120="nulová",N120,0)</f>
        <v>0</v>
      </c>
      <c r="BJ120" s="20" t="s">
        <v>87</v>
      </c>
      <c r="BK120" s="111">
        <f>ROUND(L120*K120,2)</f>
        <v>0</v>
      </c>
      <c r="BL120" s="20" t="s">
        <v>161</v>
      </c>
      <c r="BM120" s="20" t="s">
        <v>975</v>
      </c>
    </row>
    <row r="121" spans="2:65" s="1" customFormat="1" ht="16.5" customHeight="1">
      <c r="B121" s="36"/>
      <c r="C121" s="37"/>
      <c r="D121" s="37"/>
      <c r="E121" s="37"/>
      <c r="F121" s="270" t="s">
        <v>976</v>
      </c>
      <c r="G121" s="271"/>
      <c r="H121" s="271"/>
      <c r="I121" s="271"/>
      <c r="J121" s="37"/>
      <c r="K121" s="37"/>
      <c r="L121" s="37"/>
      <c r="M121" s="37"/>
      <c r="N121" s="37"/>
      <c r="O121" s="37"/>
      <c r="P121" s="37"/>
      <c r="Q121" s="37"/>
      <c r="R121" s="38"/>
      <c r="T121" s="144"/>
      <c r="U121" s="37"/>
      <c r="V121" s="37"/>
      <c r="W121" s="37"/>
      <c r="X121" s="37"/>
      <c r="Y121" s="37"/>
      <c r="Z121" s="37"/>
      <c r="AA121" s="79"/>
      <c r="AT121" s="20" t="s">
        <v>260</v>
      </c>
      <c r="AU121" s="20" t="s">
        <v>79</v>
      </c>
    </row>
    <row r="122" spans="2:65" s="1" customFormat="1" ht="16.5" customHeight="1">
      <c r="B122" s="36"/>
      <c r="C122" s="168" t="s">
        <v>172</v>
      </c>
      <c r="D122" s="168" t="s">
        <v>157</v>
      </c>
      <c r="E122" s="169" t="s">
        <v>977</v>
      </c>
      <c r="F122" s="262" t="s">
        <v>978</v>
      </c>
      <c r="G122" s="262"/>
      <c r="H122" s="262"/>
      <c r="I122" s="262"/>
      <c r="J122" s="170" t="s">
        <v>160</v>
      </c>
      <c r="K122" s="171">
        <v>680</v>
      </c>
      <c r="L122" s="263">
        <v>0</v>
      </c>
      <c r="M122" s="264"/>
      <c r="N122" s="265">
        <f t="shared" ref="N122:N151" si="5">ROUND(L122*K122,2)</f>
        <v>0</v>
      </c>
      <c r="O122" s="265"/>
      <c r="P122" s="265"/>
      <c r="Q122" s="265"/>
      <c r="R122" s="38"/>
      <c r="T122" s="172" t="s">
        <v>22</v>
      </c>
      <c r="U122" s="45" t="s">
        <v>44</v>
      </c>
      <c r="V122" s="37"/>
      <c r="W122" s="173">
        <f t="shared" ref="W122:W151" si="6">V122*K122</f>
        <v>0</v>
      </c>
      <c r="X122" s="173">
        <v>0</v>
      </c>
      <c r="Y122" s="173">
        <f t="shared" ref="Y122:Y151" si="7">X122*K122</f>
        <v>0</v>
      </c>
      <c r="Z122" s="173">
        <v>0</v>
      </c>
      <c r="AA122" s="174">
        <f t="shared" ref="AA122:AA151" si="8">Z122*K122</f>
        <v>0</v>
      </c>
      <c r="AR122" s="20" t="s">
        <v>161</v>
      </c>
      <c r="AT122" s="20" t="s">
        <v>157</v>
      </c>
      <c r="AU122" s="20" t="s">
        <v>79</v>
      </c>
      <c r="AY122" s="20" t="s">
        <v>156</v>
      </c>
      <c r="BE122" s="111">
        <f t="shared" ref="BE122:BE151" si="9">IF(U122="základní",N122,0)</f>
        <v>0</v>
      </c>
      <c r="BF122" s="111">
        <f t="shared" ref="BF122:BF151" si="10">IF(U122="snížená",N122,0)</f>
        <v>0</v>
      </c>
      <c r="BG122" s="111">
        <f t="shared" ref="BG122:BG151" si="11">IF(U122="zákl. přenesená",N122,0)</f>
        <v>0</v>
      </c>
      <c r="BH122" s="111">
        <f t="shared" ref="BH122:BH151" si="12">IF(U122="sníž. přenesená",N122,0)</f>
        <v>0</v>
      </c>
      <c r="BI122" s="111">
        <f t="shared" ref="BI122:BI151" si="13">IF(U122="nulová",N122,0)</f>
        <v>0</v>
      </c>
      <c r="BJ122" s="20" t="s">
        <v>87</v>
      </c>
      <c r="BK122" s="111">
        <f t="shared" ref="BK122:BK151" si="14">ROUND(L122*K122,2)</f>
        <v>0</v>
      </c>
      <c r="BL122" s="20" t="s">
        <v>161</v>
      </c>
      <c r="BM122" s="20" t="s">
        <v>979</v>
      </c>
    </row>
    <row r="123" spans="2:65" s="1" customFormat="1" ht="16.5" customHeight="1">
      <c r="B123" s="36"/>
      <c r="C123" s="168" t="s">
        <v>176</v>
      </c>
      <c r="D123" s="168" t="s">
        <v>157</v>
      </c>
      <c r="E123" s="169" t="s">
        <v>980</v>
      </c>
      <c r="F123" s="262" t="s">
        <v>981</v>
      </c>
      <c r="G123" s="262"/>
      <c r="H123" s="262"/>
      <c r="I123" s="262"/>
      <c r="J123" s="170" t="s">
        <v>160</v>
      </c>
      <c r="K123" s="171">
        <v>250</v>
      </c>
      <c r="L123" s="263">
        <v>0</v>
      </c>
      <c r="M123" s="264"/>
      <c r="N123" s="265">
        <f t="shared" si="5"/>
        <v>0</v>
      </c>
      <c r="O123" s="265"/>
      <c r="P123" s="265"/>
      <c r="Q123" s="265"/>
      <c r="R123" s="38"/>
      <c r="T123" s="172" t="s">
        <v>22</v>
      </c>
      <c r="U123" s="45" t="s">
        <v>44</v>
      </c>
      <c r="V123" s="37"/>
      <c r="W123" s="173">
        <f t="shared" si="6"/>
        <v>0</v>
      </c>
      <c r="X123" s="173">
        <v>0</v>
      </c>
      <c r="Y123" s="173">
        <f t="shared" si="7"/>
        <v>0</v>
      </c>
      <c r="Z123" s="173">
        <v>0</v>
      </c>
      <c r="AA123" s="174">
        <f t="shared" si="8"/>
        <v>0</v>
      </c>
      <c r="AR123" s="20" t="s">
        <v>161</v>
      </c>
      <c r="AT123" s="20" t="s">
        <v>157</v>
      </c>
      <c r="AU123" s="20" t="s">
        <v>79</v>
      </c>
      <c r="AY123" s="20" t="s">
        <v>156</v>
      </c>
      <c r="BE123" s="111">
        <f t="shared" si="9"/>
        <v>0</v>
      </c>
      <c r="BF123" s="111">
        <f t="shared" si="10"/>
        <v>0</v>
      </c>
      <c r="BG123" s="111">
        <f t="shared" si="11"/>
        <v>0</v>
      </c>
      <c r="BH123" s="111">
        <f t="shared" si="12"/>
        <v>0</v>
      </c>
      <c r="BI123" s="111">
        <f t="shared" si="13"/>
        <v>0</v>
      </c>
      <c r="BJ123" s="20" t="s">
        <v>87</v>
      </c>
      <c r="BK123" s="111">
        <f t="shared" si="14"/>
        <v>0</v>
      </c>
      <c r="BL123" s="20" t="s">
        <v>161</v>
      </c>
      <c r="BM123" s="20" t="s">
        <v>982</v>
      </c>
    </row>
    <row r="124" spans="2:65" s="1" customFormat="1" ht="16.5" customHeight="1">
      <c r="B124" s="36"/>
      <c r="C124" s="168" t="s">
        <v>180</v>
      </c>
      <c r="D124" s="168" t="s">
        <v>157</v>
      </c>
      <c r="E124" s="169" t="s">
        <v>983</v>
      </c>
      <c r="F124" s="262" t="s">
        <v>984</v>
      </c>
      <c r="G124" s="262"/>
      <c r="H124" s="262"/>
      <c r="I124" s="262"/>
      <c r="J124" s="170" t="s">
        <v>160</v>
      </c>
      <c r="K124" s="171">
        <v>80</v>
      </c>
      <c r="L124" s="263">
        <v>0</v>
      </c>
      <c r="M124" s="264"/>
      <c r="N124" s="265">
        <f t="shared" si="5"/>
        <v>0</v>
      </c>
      <c r="O124" s="265"/>
      <c r="P124" s="265"/>
      <c r="Q124" s="265"/>
      <c r="R124" s="38"/>
      <c r="T124" s="172" t="s">
        <v>22</v>
      </c>
      <c r="U124" s="45" t="s">
        <v>44</v>
      </c>
      <c r="V124" s="37"/>
      <c r="W124" s="173">
        <f t="shared" si="6"/>
        <v>0</v>
      </c>
      <c r="X124" s="173">
        <v>0</v>
      </c>
      <c r="Y124" s="173">
        <f t="shared" si="7"/>
        <v>0</v>
      </c>
      <c r="Z124" s="173">
        <v>0</v>
      </c>
      <c r="AA124" s="174">
        <f t="shared" si="8"/>
        <v>0</v>
      </c>
      <c r="AR124" s="20" t="s">
        <v>161</v>
      </c>
      <c r="AT124" s="20" t="s">
        <v>157</v>
      </c>
      <c r="AU124" s="20" t="s">
        <v>79</v>
      </c>
      <c r="AY124" s="20" t="s">
        <v>156</v>
      </c>
      <c r="BE124" s="111">
        <f t="shared" si="9"/>
        <v>0</v>
      </c>
      <c r="BF124" s="111">
        <f t="shared" si="10"/>
        <v>0</v>
      </c>
      <c r="BG124" s="111">
        <f t="shared" si="11"/>
        <v>0</v>
      </c>
      <c r="BH124" s="111">
        <f t="shared" si="12"/>
        <v>0</v>
      </c>
      <c r="BI124" s="111">
        <f t="shared" si="13"/>
        <v>0</v>
      </c>
      <c r="BJ124" s="20" t="s">
        <v>87</v>
      </c>
      <c r="BK124" s="111">
        <f t="shared" si="14"/>
        <v>0</v>
      </c>
      <c r="BL124" s="20" t="s">
        <v>161</v>
      </c>
      <c r="BM124" s="20" t="s">
        <v>985</v>
      </c>
    </row>
    <row r="125" spans="2:65" s="1" customFormat="1" ht="16.5" customHeight="1">
      <c r="B125" s="36"/>
      <c r="C125" s="168" t="s">
        <v>184</v>
      </c>
      <c r="D125" s="168" t="s">
        <v>157</v>
      </c>
      <c r="E125" s="169" t="s">
        <v>986</v>
      </c>
      <c r="F125" s="262" t="s">
        <v>987</v>
      </c>
      <c r="G125" s="262"/>
      <c r="H125" s="262"/>
      <c r="I125" s="262"/>
      <c r="J125" s="170" t="s">
        <v>160</v>
      </c>
      <c r="K125" s="171">
        <v>10</v>
      </c>
      <c r="L125" s="263">
        <v>0</v>
      </c>
      <c r="M125" s="264"/>
      <c r="N125" s="265">
        <f t="shared" si="5"/>
        <v>0</v>
      </c>
      <c r="O125" s="265"/>
      <c r="P125" s="265"/>
      <c r="Q125" s="265"/>
      <c r="R125" s="38"/>
      <c r="T125" s="172" t="s">
        <v>22</v>
      </c>
      <c r="U125" s="45" t="s">
        <v>44</v>
      </c>
      <c r="V125" s="37"/>
      <c r="W125" s="173">
        <f t="shared" si="6"/>
        <v>0</v>
      </c>
      <c r="X125" s="173">
        <v>0</v>
      </c>
      <c r="Y125" s="173">
        <f t="shared" si="7"/>
        <v>0</v>
      </c>
      <c r="Z125" s="173">
        <v>0</v>
      </c>
      <c r="AA125" s="174">
        <f t="shared" si="8"/>
        <v>0</v>
      </c>
      <c r="AR125" s="20" t="s">
        <v>161</v>
      </c>
      <c r="AT125" s="20" t="s">
        <v>157</v>
      </c>
      <c r="AU125" s="20" t="s">
        <v>79</v>
      </c>
      <c r="AY125" s="20" t="s">
        <v>156</v>
      </c>
      <c r="BE125" s="111">
        <f t="shared" si="9"/>
        <v>0</v>
      </c>
      <c r="BF125" s="111">
        <f t="shared" si="10"/>
        <v>0</v>
      </c>
      <c r="BG125" s="111">
        <f t="shared" si="11"/>
        <v>0</v>
      </c>
      <c r="BH125" s="111">
        <f t="shared" si="12"/>
        <v>0</v>
      </c>
      <c r="BI125" s="111">
        <f t="shared" si="13"/>
        <v>0</v>
      </c>
      <c r="BJ125" s="20" t="s">
        <v>87</v>
      </c>
      <c r="BK125" s="111">
        <f t="shared" si="14"/>
        <v>0</v>
      </c>
      <c r="BL125" s="20" t="s">
        <v>161</v>
      </c>
      <c r="BM125" s="20" t="s">
        <v>988</v>
      </c>
    </row>
    <row r="126" spans="2:65" s="1" customFormat="1" ht="16.5" customHeight="1">
      <c r="B126" s="36"/>
      <c r="C126" s="168" t="s">
        <v>188</v>
      </c>
      <c r="D126" s="168" t="s">
        <v>157</v>
      </c>
      <c r="E126" s="169" t="s">
        <v>989</v>
      </c>
      <c r="F126" s="262" t="s">
        <v>990</v>
      </c>
      <c r="G126" s="262"/>
      <c r="H126" s="262"/>
      <c r="I126" s="262"/>
      <c r="J126" s="170" t="s">
        <v>160</v>
      </c>
      <c r="K126" s="171">
        <v>10</v>
      </c>
      <c r="L126" s="263">
        <v>0</v>
      </c>
      <c r="M126" s="264"/>
      <c r="N126" s="265">
        <f t="shared" si="5"/>
        <v>0</v>
      </c>
      <c r="O126" s="265"/>
      <c r="P126" s="265"/>
      <c r="Q126" s="265"/>
      <c r="R126" s="38"/>
      <c r="T126" s="172" t="s">
        <v>22</v>
      </c>
      <c r="U126" s="45" t="s">
        <v>44</v>
      </c>
      <c r="V126" s="37"/>
      <c r="W126" s="173">
        <f t="shared" si="6"/>
        <v>0</v>
      </c>
      <c r="X126" s="173">
        <v>0</v>
      </c>
      <c r="Y126" s="173">
        <f t="shared" si="7"/>
        <v>0</v>
      </c>
      <c r="Z126" s="173">
        <v>0</v>
      </c>
      <c r="AA126" s="174">
        <f t="shared" si="8"/>
        <v>0</v>
      </c>
      <c r="AR126" s="20" t="s">
        <v>161</v>
      </c>
      <c r="AT126" s="20" t="s">
        <v>157</v>
      </c>
      <c r="AU126" s="20" t="s">
        <v>79</v>
      </c>
      <c r="AY126" s="20" t="s">
        <v>156</v>
      </c>
      <c r="BE126" s="111">
        <f t="shared" si="9"/>
        <v>0</v>
      </c>
      <c r="BF126" s="111">
        <f t="shared" si="10"/>
        <v>0</v>
      </c>
      <c r="BG126" s="111">
        <f t="shared" si="11"/>
        <v>0</v>
      </c>
      <c r="BH126" s="111">
        <f t="shared" si="12"/>
        <v>0</v>
      </c>
      <c r="BI126" s="111">
        <f t="shared" si="13"/>
        <v>0</v>
      </c>
      <c r="BJ126" s="20" t="s">
        <v>87</v>
      </c>
      <c r="BK126" s="111">
        <f t="shared" si="14"/>
        <v>0</v>
      </c>
      <c r="BL126" s="20" t="s">
        <v>161</v>
      </c>
      <c r="BM126" s="20" t="s">
        <v>991</v>
      </c>
    </row>
    <row r="127" spans="2:65" s="1" customFormat="1" ht="16.5" customHeight="1">
      <c r="B127" s="36"/>
      <c r="C127" s="168" t="s">
        <v>192</v>
      </c>
      <c r="D127" s="168" t="s">
        <v>157</v>
      </c>
      <c r="E127" s="169" t="s">
        <v>992</v>
      </c>
      <c r="F127" s="262" t="s">
        <v>993</v>
      </c>
      <c r="G127" s="262"/>
      <c r="H127" s="262"/>
      <c r="I127" s="262"/>
      <c r="J127" s="170" t="s">
        <v>160</v>
      </c>
      <c r="K127" s="171">
        <v>230</v>
      </c>
      <c r="L127" s="263">
        <v>0</v>
      </c>
      <c r="M127" s="264"/>
      <c r="N127" s="265">
        <f t="shared" si="5"/>
        <v>0</v>
      </c>
      <c r="O127" s="265"/>
      <c r="P127" s="265"/>
      <c r="Q127" s="265"/>
      <c r="R127" s="38"/>
      <c r="T127" s="172" t="s">
        <v>22</v>
      </c>
      <c r="U127" s="45" t="s">
        <v>44</v>
      </c>
      <c r="V127" s="37"/>
      <c r="W127" s="173">
        <f t="shared" si="6"/>
        <v>0</v>
      </c>
      <c r="X127" s="173">
        <v>0</v>
      </c>
      <c r="Y127" s="173">
        <f t="shared" si="7"/>
        <v>0</v>
      </c>
      <c r="Z127" s="173">
        <v>0</v>
      </c>
      <c r="AA127" s="174">
        <f t="shared" si="8"/>
        <v>0</v>
      </c>
      <c r="AR127" s="20" t="s">
        <v>161</v>
      </c>
      <c r="AT127" s="20" t="s">
        <v>157</v>
      </c>
      <c r="AU127" s="20" t="s">
        <v>79</v>
      </c>
      <c r="AY127" s="20" t="s">
        <v>156</v>
      </c>
      <c r="BE127" s="111">
        <f t="shared" si="9"/>
        <v>0</v>
      </c>
      <c r="BF127" s="111">
        <f t="shared" si="10"/>
        <v>0</v>
      </c>
      <c r="BG127" s="111">
        <f t="shared" si="11"/>
        <v>0</v>
      </c>
      <c r="BH127" s="111">
        <f t="shared" si="12"/>
        <v>0</v>
      </c>
      <c r="BI127" s="111">
        <f t="shared" si="13"/>
        <v>0</v>
      </c>
      <c r="BJ127" s="20" t="s">
        <v>87</v>
      </c>
      <c r="BK127" s="111">
        <f t="shared" si="14"/>
        <v>0</v>
      </c>
      <c r="BL127" s="20" t="s">
        <v>161</v>
      </c>
      <c r="BM127" s="20" t="s">
        <v>994</v>
      </c>
    </row>
    <row r="128" spans="2:65" s="1" customFormat="1" ht="16.5" customHeight="1">
      <c r="B128" s="36"/>
      <c r="C128" s="168" t="s">
        <v>196</v>
      </c>
      <c r="D128" s="168" t="s">
        <v>157</v>
      </c>
      <c r="E128" s="169" t="s">
        <v>995</v>
      </c>
      <c r="F128" s="262" t="s">
        <v>996</v>
      </c>
      <c r="G128" s="262"/>
      <c r="H128" s="262"/>
      <c r="I128" s="262"/>
      <c r="J128" s="170" t="s">
        <v>160</v>
      </c>
      <c r="K128" s="171">
        <v>170</v>
      </c>
      <c r="L128" s="263">
        <v>0</v>
      </c>
      <c r="M128" s="264"/>
      <c r="N128" s="265">
        <f t="shared" si="5"/>
        <v>0</v>
      </c>
      <c r="O128" s="265"/>
      <c r="P128" s="265"/>
      <c r="Q128" s="265"/>
      <c r="R128" s="38"/>
      <c r="T128" s="172" t="s">
        <v>22</v>
      </c>
      <c r="U128" s="45" t="s">
        <v>44</v>
      </c>
      <c r="V128" s="37"/>
      <c r="W128" s="173">
        <f t="shared" si="6"/>
        <v>0</v>
      </c>
      <c r="X128" s="173">
        <v>0</v>
      </c>
      <c r="Y128" s="173">
        <f t="shared" si="7"/>
        <v>0</v>
      </c>
      <c r="Z128" s="173">
        <v>0</v>
      </c>
      <c r="AA128" s="174">
        <f t="shared" si="8"/>
        <v>0</v>
      </c>
      <c r="AR128" s="20" t="s">
        <v>161</v>
      </c>
      <c r="AT128" s="20" t="s">
        <v>157</v>
      </c>
      <c r="AU128" s="20" t="s">
        <v>79</v>
      </c>
      <c r="AY128" s="20" t="s">
        <v>156</v>
      </c>
      <c r="BE128" s="111">
        <f t="shared" si="9"/>
        <v>0</v>
      </c>
      <c r="BF128" s="111">
        <f t="shared" si="10"/>
        <v>0</v>
      </c>
      <c r="BG128" s="111">
        <f t="shared" si="11"/>
        <v>0</v>
      </c>
      <c r="BH128" s="111">
        <f t="shared" si="12"/>
        <v>0</v>
      </c>
      <c r="BI128" s="111">
        <f t="shared" si="13"/>
        <v>0</v>
      </c>
      <c r="BJ128" s="20" t="s">
        <v>87</v>
      </c>
      <c r="BK128" s="111">
        <f t="shared" si="14"/>
        <v>0</v>
      </c>
      <c r="BL128" s="20" t="s">
        <v>161</v>
      </c>
      <c r="BM128" s="20" t="s">
        <v>997</v>
      </c>
    </row>
    <row r="129" spans="2:65" s="1" customFormat="1" ht="16.5" customHeight="1">
      <c r="B129" s="36"/>
      <c r="C129" s="168" t="s">
        <v>200</v>
      </c>
      <c r="D129" s="168" t="s">
        <v>157</v>
      </c>
      <c r="E129" s="169" t="s">
        <v>998</v>
      </c>
      <c r="F129" s="262" t="s">
        <v>999</v>
      </c>
      <c r="G129" s="262"/>
      <c r="H129" s="262"/>
      <c r="I129" s="262"/>
      <c r="J129" s="170" t="s">
        <v>160</v>
      </c>
      <c r="K129" s="171">
        <v>50</v>
      </c>
      <c r="L129" s="263">
        <v>0</v>
      </c>
      <c r="M129" s="264"/>
      <c r="N129" s="265">
        <f t="shared" si="5"/>
        <v>0</v>
      </c>
      <c r="O129" s="265"/>
      <c r="P129" s="265"/>
      <c r="Q129" s="265"/>
      <c r="R129" s="38"/>
      <c r="T129" s="172" t="s">
        <v>22</v>
      </c>
      <c r="U129" s="45" t="s">
        <v>44</v>
      </c>
      <c r="V129" s="37"/>
      <c r="W129" s="173">
        <f t="shared" si="6"/>
        <v>0</v>
      </c>
      <c r="X129" s="173">
        <v>0</v>
      </c>
      <c r="Y129" s="173">
        <f t="shared" si="7"/>
        <v>0</v>
      </c>
      <c r="Z129" s="173">
        <v>0</v>
      </c>
      <c r="AA129" s="174">
        <f t="shared" si="8"/>
        <v>0</v>
      </c>
      <c r="AR129" s="20" t="s">
        <v>161</v>
      </c>
      <c r="AT129" s="20" t="s">
        <v>157</v>
      </c>
      <c r="AU129" s="20" t="s">
        <v>79</v>
      </c>
      <c r="AY129" s="20" t="s">
        <v>156</v>
      </c>
      <c r="BE129" s="111">
        <f t="shared" si="9"/>
        <v>0</v>
      </c>
      <c r="BF129" s="111">
        <f t="shared" si="10"/>
        <v>0</v>
      </c>
      <c r="BG129" s="111">
        <f t="shared" si="11"/>
        <v>0</v>
      </c>
      <c r="BH129" s="111">
        <f t="shared" si="12"/>
        <v>0</v>
      </c>
      <c r="BI129" s="111">
        <f t="shared" si="13"/>
        <v>0</v>
      </c>
      <c r="BJ129" s="20" t="s">
        <v>87</v>
      </c>
      <c r="BK129" s="111">
        <f t="shared" si="14"/>
        <v>0</v>
      </c>
      <c r="BL129" s="20" t="s">
        <v>161</v>
      </c>
      <c r="BM129" s="20" t="s">
        <v>1000</v>
      </c>
    </row>
    <row r="130" spans="2:65" s="1" customFormat="1" ht="16.5" customHeight="1">
      <c r="B130" s="36"/>
      <c r="C130" s="168" t="s">
        <v>204</v>
      </c>
      <c r="D130" s="168" t="s">
        <v>157</v>
      </c>
      <c r="E130" s="169" t="s">
        <v>1001</v>
      </c>
      <c r="F130" s="262" t="s">
        <v>1002</v>
      </c>
      <c r="G130" s="262"/>
      <c r="H130" s="262"/>
      <c r="I130" s="262"/>
      <c r="J130" s="170" t="s">
        <v>160</v>
      </c>
      <c r="K130" s="171">
        <v>100</v>
      </c>
      <c r="L130" s="263">
        <v>0</v>
      </c>
      <c r="M130" s="264"/>
      <c r="N130" s="265">
        <f t="shared" si="5"/>
        <v>0</v>
      </c>
      <c r="O130" s="265"/>
      <c r="P130" s="265"/>
      <c r="Q130" s="265"/>
      <c r="R130" s="38"/>
      <c r="T130" s="172" t="s">
        <v>22</v>
      </c>
      <c r="U130" s="45" t="s">
        <v>44</v>
      </c>
      <c r="V130" s="37"/>
      <c r="W130" s="173">
        <f t="shared" si="6"/>
        <v>0</v>
      </c>
      <c r="X130" s="173">
        <v>0</v>
      </c>
      <c r="Y130" s="173">
        <f t="shared" si="7"/>
        <v>0</v>
      </c>
      <c r="Z130" s="173">
        <v>0</v>
      </c>
      <c r="AA130" s="174">
        <f t="shared" si="8"/>
        <v>0</v>
      </c>
      <c r="AR130" s="20" t="s">
        <v>161</v>
      </c>
      <c r="AT130" s="20" t="s">
        <v>157</v>
      </c>
      <c r="AU130" s="20" t="s">
        <v>79</v>
      </c>
      <c r="AY130" s="20" t="s">
        <v>156</v>
      </c>
      <c r="BE130" s="111">
        <f t="shared" si="9"/>
        <v>0</v>
      </c>
      <c r="BF130" s="111">
        <f t="shared" si="10"/>
        <v>0</v>
      </c>
      <c r="BG130" s="111">
        <f t="shared" si="11"/>
        <v>0</v>
      </c>
      <c r="BH130" s="111">
        <f t="shared" si="12"/>
        <v>0</v>
      </c>
      <c r="BI130" s="111">
        <f t="shared" si="13"/>
        <v>0</v>
      </c>
      <c r="BJ130" s="20" t="s">
        <v>87</v>
      </c>
      <c r="BK130" s="111">
        <f t="shared" si="14"/>
        <v>0</v>
      </c>
      <c r="BL130" s="20" t="s">
        <v>161</v>
      </c>
      <c r="BM130" s="20" t="s">
        <v>1003</v>
      </c>
    </row>
    <row r="131" spans="2:65" s="1" customFormat="1" ht="16.5" customHeight="1">
      <c r="B131" s="36"/>
      <c r="C131" s="168" t="s">
        <v>208</v>
      </c>
      <c r="D131" s="168" t="s">
        <v>157</v>
      </c>
      <c r="E131" s="169" t="s">
        <v>1004</v>
      </c>
      <c r="F131" s="262" t="s">
        <v>1005</v>
      </c>
      <c r="G131" s="262"/>
      <c r="H131" s="262"/>
      <c r="I131" s="262"/>
      <c r="J131" s="170" t="s">
        <v>160</v>
      </c>
      <c r="K131" s="171">
        <v>50</v>
      </c>
      <c r="L131" s="263">
        <v>0</v>
      </c>
      <c r="M131" s="264"/>
      <c r="N131" s="265">
        <f t="shared" si="5"/>
        <v>0</v>
      </c>
      <c r="O131" s="265"/>
      <c r="P131" s="265"/>
      <c r="Q131" s="265"/>
      <c r="R131" s="38"/>
      <c r="T131" s="172" t="s">
        <v>22</v>
      </c>
      <c r="U131" s="45" t="s">
        <v>44</v>
      </c>
      <c r="V131" s="37"/>
      <c r="W131" s="173">
        <f t="shared" si="6"/>
        <v>0</v>
      </c>
      <c r="X131" s="173">
        <v>0</v>
      </c>
      <c r="Y131" s="173">
        <f t="shared" si="7"/>
        <v>0</v>
      </c>
      <c r="Z131" s="173">
        <v>0</v>
      </c>
      <c r="AA131" s="174">
        <f t="shared" si="8"/>
        <v>0</v>
      </c>
      <c r="AR131" s="20" t="s">
        <v>161</v>
      </c>
      <c r="AT131" s="20" t="s">
        <v>157</v>
      </c>
      <c r="AU131" s="20" t="s">
        <v>79</v>
      </c>
      <c r="AY131" s="20" t="s">
        <v>156</v>
      </c>
      <c r="BE131" s="111">
        <f t="shared" si="9"/>
        <v>0</v>
      </c>
      <c r="BF131" s="111">
        <f t="shared" si="10"/>
        <v>0</v>
      </c>
      <c r="BG131" s="111">
        <f t="shared" si="11"/>
        <v>0</v>
      </c>
      <c r="BH131" s="111">
        <f t="shared" si="12"/>
        <v>0</v>
      </c>
      <c r="BI131" s="111">
        <f t="shared" si="13"/>
        <v>0</v>
      </c>
      <c r="BJ131" s="20" t="s">
        <v>87</v>
      </c>
      <c r="BK131" s="111">
        <f t="shared" si="14"/>
        <v>0</v>
      </c>
      <c r="BL131" s="20" t="s">
        <v>161</v>
      </c>
      <c r="BM131" s="20" t="s">
        <v>1006</v>
      </c>
    </row>
    <row r="132" spans="2:65" s="1" customFormat="1" ht="16.5" customHeight="1">
      <c r="B132" s="36"/>
      <c r="C132" s="168" t="s">
        <v>212</v>
      </c>
      <c r="D132" s="168" t="s">
        <v>157</v>
      </c>
      <c r="E132" s="169" t="s">
        <v>1007</v>
      </c>
      <c r="F132" s="262" t="s">
        <v>1008</v>
      </c>
      <c r="G132" s="262"/>
      <c r="H132" s="262"/>
      <c r="I132" s="262"/>
      <c r="J132" s="170" t="s">
        <v>160</v>
      </c>
      <c r="K132" s="171">
        <v>110</v>
      </c>
      <c r="L132" s="263">
        <v>0</v>
      </c>
      <c r="M132" s="264"/>
      <c r="N132" s="265">
        <f t="shared" si="5"/>
        <v>0</v>
      </c>
      <c r="O132" s="265"/>
      <c r="P132" s="265"/>
      <c r="Q132" s="265"/>
      <c r="R132" s="38"/>
      <c r="T132" s="172" t="s">
        <v>22</v>
      </c>
      <c r="U132" s="45" t="s">
        <v>44</v>
      </c>
      <c r="V132" s="37"/>
      <c r="W132" s="173">
        <f t="shared" si="6"/>
        <v>0</v>
      </c>
      <c r="X132" s="173">
        <v>0</v>
      </c>
      <c r="Y132" s="173">
        <f t="shared" si="7"/>
        <v>0</v>
      </c>
      <c r="Z132" s="173">
        <v>0</v>
      </c>
      <c r="AA132" s="174">
        <f t="shared" si="8"/>
        <v>0</v>
      </c>
      <c r="AR132" s="20" t="s">
        <v>161</v>
      </c>
      <c r="AT132" s="20" t="s">
        <v>157</v>
      </c>
      <c r="AU132" s="20" t="s">
        <v>79</v>
      </c>
      <c r="AY132" s="20" t="s">
        <v>156</v>
      </c>
      <c r="BE132" s="111">
        <f t="shared" si="9"/>
        <v>0</v>
      </c>
      <c r="BF132" s="111">
        <f t="shared" si="10"/>
        <v>0</v>
      </c>
      <c r="BG132" s="111">
        <f t="shared" si="11"/>
        <v>0</v>
      </c>
      <c r="BH132" s="111">
        <f t="shared" si="12"/>
        <v>0</v>
      </c>
      <c r="BI132" s="111">
        <f t="shared" si="13"/>
        <v>0</v>
      </c>
      <c r="BJ132" s="20" t="s">
        <v>87</v>
      </c>
      <c r="BK132" s="111">
        <f t="shared" si="14"/>
        <v>0</v>
      </c>
      <c r="BL132" s="20" t="s">
        <v>161</v>
      </c>
      <c r="BM132" s="20" t="s">
        <v>1009</v>
      </c>
    </row>
    <row r="133" spans="2:65" s="1" customFormat="1" ht="16.5" customHeight="1">
      <c r="B133" s="36"/>
      <c r="C133" s="168" t="s">
        <v>11</v>
      </c>
      <c r="D133" s="168" t="s">
        <v>157</v>
      </c>
      <c r="E133" s="169" t="s">
        <v>1010</v>
      </c>
      <c r="F133" s="262" t="s">
        <v>1011</v>
      </c>
      <c r="G133" s="262"/>
      <c r="H133" s="262"/>
      <c r="I133" s="262"/>
      <c r="J133" s="170" t="s">
        <v>939</v>
      </c>
      <c r="K133" s="171">
        <v>2</v>
      </c>
      <c r="L133" s="263">
        <v>0</v>
      </c>
      <c r="M133" s="264"/>
      <c r="N133" s="265">
        <f t="shared" si="5"/>
        <v>0</v>
      </c>
      <c r="O133" s="265"/>
      <c r="P133" s="265"/>
      <c r="Q133" s="265"/>
      <c r="R133" s="38"/>
      <c r="T133" s="172" t="s">
        <v>22</v>
      </c>
      <c r="U133" s="45" t="s">
        <v>44</v>
      </c>
      <c r="V133" s="37"/>
      <c r="W133" s="173">
        <f t="shared" si="6"/>
        <v>0</v>
      </c>
      <c r="X133" s="173">
        <v>0</v>
      </c>
      <c r="Y133" s="173">
        <f t="shared" si="7"/>
        <v>0</v>
      </c>
      <c r="Z133" s="173">
        <v>0</v>
      </c>
      <c r="AA133" s="174">
        <f t="shared" si="8"/>
        <v>0</v>
      </c>
      <c r="AR133" s="20" t="s">
        <v>161</v>
      </c>
      <c r="AT133" s="20" t="s">
        <v>157</v>
      </c>
      <c r="AU133" s="20" t="s">
        <v>79</v>
      </c>
      <c r="AY133" s="20" t="s">
        <v>156</v>
      </c>
      <c r="BE133" s="111">
        <f t="shared" si="9"/>
        <v>0</v>
      </c>
      <c r="BF133" s="111">
        <f t="shared" si="10"/>
        <v>0</v>
      </c>
      <c r="BG133" s="111">
        <f t="shared" si="11"/>
        <v>0</v>
      </c>
      <c r="BH133" s="111">
        <f t="shared" si="12"/>
        <v>0</v>
      </c>
      <c r="BI133" s="111">
        <f t="shared" si="13"/>
        <v>0</v>
      </c>
      <c r="BJ133" s="20" t="s">
        <v>87</v>
      </c>
      <c r="BK133" s="111">
        <f t="shared" si="14"/>
        <v>0</v>
      </c>
      <c r="BL133" s="20" t="s">
        <v>161</v>
      </c>
      <c r="BM133" s="20" t="s">
        <v>1012</v>
      </c>
    </row>
    <row r="134" spans="2:65" s="1" customFormat="1" ht="16.5" customHeight="1">
      <c r="B134" s="36"/>
      <c r="C134" s="168" t="s">
        <v>161</v>
      </c>
      <c r="D134" s="168" t="s">
        <v>157</v>
      </c>
      <c r="E134" s="169" t="s">
        <v>1013</v>
      </c>
      <c r="F134" s="262" t="s">
        <v>1014</v>
      </c>
      <c r="G134" s="262"/>
      <c r="H134" s="262"/>
      <c r="I134" s="262"/>
      <c r="J134" s="170" t="s">
        <v>939</v>
      </c>
      <c r="K134" s="171">
        <v>4</v>
      </c>
      <c r="L134" s="263">
        <v>0</v>
      </c>
      <c r="M134" s="264"/>
      <c r="N134" s="265">
        <f t="shared" si="5"/>
        <v>0</v>
      </c>
      <c r="O134" s="265"/>
      <c r="P134" s="265"/>
      <c r="Q134" s="265"/>
      <c r="R134" s="38"/>
      <c r="T134" s="172" t="s">
        <v>22</v>
      </c>
      <c r="U134" s="45" t="s">
        <v>44</v>
      </c>
      <c r="V134" s="37"/>
      <c r="W134" s="173">
        <f t="shared" si="6"/>
        <v>0</v>
      </c>
      <c r="X134" s="173">
        <v>0</v>
      </c>
      <c r="Y134" s="173">
        <f t="shared" si="7"/>
        <v>0</v>
      </c>
      <c r="Z134" s="173">
        <v>0</v>
      </c>
      <c r="AA134" s="174">
        <f t="shared" si="8"/>
        <v>0</v>
      </c>
      <c r="AR134" s="20" t="s">
        <v>161</v>
      </c>
      <c r="AT134" s="20" t="s">
        <v>157</v>
      </c>
      <c r="AU134" s="20" t="s">
        <v>79</v>
      </c>
      <c r="AY134" s="20" t="s">
        <v>156</v>
      </c>
      <c r="BE134" s="111">
        <f t="shared" si="9"/>
        <v>0</v>
      </c>
      <c r="BF134" s="111">
        <f t="shared" si="10"/>
        <v>0</v>
      </c>
      <c r="BG134" s="111">
        <f t="shared" si="11"/>
        <v>0</v>
      </c>
      <c r="BH134" s="111">
        <f t="shared" si="12"/>
        <v>0</v>
      </c>
      <c r="BI134" s="111">
        <f t="shared" si="13"/>
        <v>0</v>
      </c>
      <c r="BJ134" s="20" t="s">
        <v>87</v>
      </c>
      <c r="BK134" s="111">
        <f t="shared" si="14"/>
        <v>0</v>
      </c>
      <c r="BL134" s="20" t="s">
        <v>161</v>
      </c>
      <c r="BM134" s="20" t="s">
        <v>1015</v>
      </c>
    </row>
    <row r="135" spans="2:65" s="1" customFormat="1" ht="16.5" customHeight="1">
      <c r="B135" s="36"/>
      <c r="C135" s="168" t="s">
        <v>222</v>
      </c>
      <c r="D135" s="168" t="s">
        <v>157</v>
      </c>
      <c r="E135" s="169" t="s">
        <v>1016</v>
      </c>
      <c r="F135" s="262" t="s">
        <v>1017</v>
      </c>
      <c r="G135" s="262"/>
      <c r="H135" s="262"/>
      <c r="I135" s="262"/>
      <c r="J135" s="170" t="s">
        <v>939</v>
      </c>
      <c r="K135" s="171">
        <v>1</v>
      </c>
      <c r="L135" s="263">
        <v>0</v>
      </c>
      <c r="M135" s="264"/>
      <c r="N135" s="265">
        <f t="shared" si="5"/>
        <v>0</v>
      </c>
      <c r="O135" s="265"/>
      <c r="P135" s="265"/>
      <c r="Q135" s="265"/>
      <c r="R135" s="38"/>
      <c r="T135" s="172" t="s">
        <v>22</v>
      </c>
      <c r="U135" s="45" t="s">
        <v>44</v>
      </c>
      <c r="V135" s="37"/>
      <c r="W135" s="173">
        <f t="shared" si="6"/>
        <v>0</v>
      </c>
      <c r="X135" s="173">
        <v>0</v>
      </c>
      <c r="Y135" s="173">
        <f t="shared" si="7"/>
        <v>0</v>
      </c>
      <c r="Z135" s="173">
        <v>0</v>
      </c>
      <c r="AA135" s="174">
        <f t="shared" si="8"/>
        <v>0</v>
      </c>
      <c r="AR135" s="20" t="s">
        <v>161</v>
      </c>
      <c r="AT135" s="20" t="s">
        <v>157</v>
      </c>
      <c r="AU135" s="20" t="s">
        <v>79</v>
      </c>
      <c r="AY135" s="20" t="s">
        <v>156</v>
      </c>
      <c r="BE135" s="111">
        <f t="shared" si="9"/>
        <v>0</v>
      </c>
      <c r="BF135" s="111">
        <f t="shared" si="10"/>
        <v>0</v>
      </c>
      <c r="BG135" s="111">
        <f t="shared" si="11"/>
        <v>0</v>
      </c>
      <c r="BH135" s="111">
        <f t="shared" si="12"/>
        <v>0</v>
      </c>
      <c r="BI135" s="111">
        <f t="shared" si="13"/>
        <v>0</v>
      </c>
      <c r="BJ135" s="20" t="s">
        <v>87</v>
      </c>
      <c r="BK135" s="111">
        <f t="shared" si="14"/>
        <v>0</v>
      </c>
      <c r="BL135" s="20" t="s">
        <v>161</v>
      </c>
      <c r="BM135" s="20" t="s">
        <v>1018</v>
      </c>
    </row>
    <row r="136" spans="2:65" s="1" customFormat="1" ht="16.5" customHeight="1">
      <c r="B136" s="36"/>
      <c r="C136" s="168" t="s">
        <v>227</v>
      </c>
      <c r="D136" s="168" t="s">
        <v>157</v>
      </c>
      <c r="E136" s="169" t="s">
        <v>1019</v>
      </c>
      <c r="F136" s="262" t="s">
        <v>1020</v>
      </c>
      <c r="G136" s="262"/>
      <c r="H136" s="262"/>
      <c r="I136" s="262"/>
      <c r="J136" s="170" t="s">
        <v>939</v>
      </c>
      <c r="K136" s="171">
        <v>1</v>
      </c>
      <c r="L136" s="263">
        <v>0</v>
      </c>
      <c r="M136" s="264"/>
      <c r="N136" s="265">
        <f t="shared" si="5"/>
        <v>0</v>
      </c>
      <c r="O136" s="265"/>
      <c r="P136" s="265"/>
      <c r="Q136" s="265"/>
      <c r="R136" s="38"/>
      <c r="T136" s="172" t="s">
        <v>22</v>
      </c>
      <c r="U136" s="45" t="s">
        <v>44</v>
      </c>
      <c r="V136" s="37"/>
      <c r="W136" s="173">
        <f t="shared" si="6"/>
        <v>0</v>
      </c>
      <c r="X136" s="173">
        <v>0</v>
      </c>
      <c r="Y136" s="173">
        <f t="shared" si="7"/>
        <v>0</v>
      </c>
      <c r="Z136" s="173">
        <v>0</v>
      </c>
      <c r="AA136" s="174">
        <f t="shared" si="8"/>
        <v>0</v>
      </c>
      <c r="AR136" s="20" t="s">
        <v>161</v>
      </c>
      <c r="AT136" s="20" t="s">
        <v>157</v>
      </c>
      <c r="AU136" s="20" t="s">
        <v>79</v>
      </c>
      <c r="AY136" s="20" t="s">
        <v>156</v>
      </c>
      <c r="BE136" s="111">
        <f t="shared" si="9"/>
        <v>0</v>
      </c>
      <c r="BF136" s="111">
        <f t="shared" si="10"/>
        <v>0</v>
      </c>
      <c r="BG136" s="111">
        <f t="shared" si="11"/>
        <v>0</v>
      </c>
      <c r="BH136" s="111">
        <f t="shared" si="12"/>
        <v>0</v>
      </c>
      <c r="BI136" s="111">
        <f t="shared" si="13"/>
        <v>0</v>
      </c>
      <c r="BJ136" s="20" t="s">
        <v>87</v>
      </c>
      <c r="BK136" s="111">
        <f t="shared" si="14"/>
        <v>0</v>
      </c>
      <c r="BL136" s="20" t="s">
        <v>161</v>
      </c>
      <c r="BM136" s="20" t="s">
        <v>1021</v>
      </c>
    </row>
    <row r="137" spans="2:65" s="1" customFormat="1" ht="16.5" customHeight="1">
      <c r="B137" s="36"/>
      <c r="C137" s="168" t="s">
        <v>231</v>
      </c>
      <c r="D137" s="168" t="s">
        <v>157</v>
      </c>
      <c r="E137" s="169" t="s">
        <v>1022</v>
      </c>
      <c r="F137" s="262" t="s">
        <v>1023</v>
      </c>
      <c r="G137" s="262"/>
      <c r="H137" s="262"/>
      <c r="I137" s="262"/>
      <c r="J137" s="170" t="s">
        <v>939</v>
      </c>
      <c r="K137" s="171">
        <v>4</v>
      </c>
      <c r="L137" s="263">
        <v>0</v>
      </c>
      <c r="M137" s="264"/>
      <c r="N137" s="265">
        <f t="shared" si="5"/>
        <v>0</v>
      </c>
      <c r="O137" s="265"/>
      <c r="P137" s="265"/>
      <c r="Q137" s="265"/>
      <c r="R137" s="38"/>
      <c r="T137" s="172" t="s">
        <v>22</v>
      </c>
      <c r="U137" s="45" t="s">
        <v>44</v>
      </c>
      <c r="V137" s="37"/>
      <c r="W137" s="173">
        <f t="shared" si="6"/>
        <v>0</v>
      </c>
      <c r="X137" s="173">
        <v>0</v>
      </c>
      <c r="Y137" s="173">
        <f t="shared" si="7"/>
        <v>0</v>
      </c>
      <c r="Z137" s="173">
        <v>0</v>
      </c>
      <c r="AA137" s="174">
        <f t="shared" si="8"/>
        <v>0</v>
      </c>
      <c r="AR137" s="20" t="s">
        <v>161</v>
      </c>
      <c r="AT137" s="20" t="s">
        <v>157</v>
      </c>
      <c r="AU137" s="20" t="s">
        <v>79</v>
      </c>
      <c r="AY137" s="20" t="s">
        <v>156</v>
      </c>
      <c r="BE137" s="111">
        <f t="shared" si="9"/>
        <v>0</v>
      </c>
      <c r="BF137" s="111">
        <f t="shared" si="10"/>
        <v>0</v>
      </c>
      <c r="BG137" s="111">
        <f t="shared" si="11"/>
        <v>0</v>
      </c>
      <c r="BH137" s="111">
        <f t="shared" si="12"/>
        <v>0</v>
      </c>
      <c r="BI137" s="111">
        <f t="shared" si="13"/>
        <v>0</v>
      </c>
      <c r="BJ137" s="20" t="s">
        <v>87</v>
      </c>
      <c r="BK137" s="111">
        <f t="shared" si="14"/>
        <v>0</v>
      </c>
      <c r="BL137" s="20" t="s">
        <v>161</v>
      </c>
      <c r="BM137" s="20" t="s">
        <v>1024</v>
      </c>
    </row>
    <row r="138" spans="2:65" s="1" customFormat="1" ht="16.5" customHeight="1">
      <c r="B138" s="36"/>
      <c r="C138" s="168" t="s">
        <v>235</v>
      </c>
      <c r="D138" s="168" t="s">
        <v>157</v>
      </c>
      <c r="E138" s="169" t="s">
        <v>1025</v>
      </c>
      <c r="F138" s="262" t="s">
        <v>1026</v>
      </c>
      <c r="G138" s="262"/>
      <c r="H138" s="262"/>
      <c r="I138" s="262"/>
      <c r="J138" s="170" t="s">
        <v>939</v>
      </c>
      <c r="K138" s="171">
        <v>4</v>
      </c>
      <c r="L138" s="263">
        <v>0</v>
      </c>
      <c r="M138" s="264"/>
      <c r="N138" s="265">
        <f t="shared" si="5"/>
        <v>0</v>
      </c>
      <c r="O138" s="265"/>
      <c r="P138" s="265"/>
      <c r="Q138" s="265"/>
      <c r="R138" s="38"/>
      <c r="T138" s="172" t="s">
        <v>22</v>
      </c>
      <c r="U138" s="45" t="s">
        <v>44</v>
      </c>
      <c r="V138" s="37"/>
      <c r="W138" s="173">
        <f t="shared" si="6"/>
        <v>0</v>
      </c>
      <c r="X138" s="173">
        <v>0</v>
      </c>
      <c r="Y138" s="173">
        <f t="shared" si="7"/>
        <v>0</v>
      </c>
      <c r="Z138" s="173">
        <v>0</v>
      </c>
      <c r="AA138" s="174">
        <f t="shared" si="8"/>
        <v>0</v>
      </c>
      <c r="AR138" s="20" t="s">
        <v>161</v>
      </c>
      <c r="AT138" s="20" t="s">
        <v>157</v>
      </c>
      <c r="AU138" s="20" t="s">
        <v>79</v>
      </c>
      <c r="AY138" s="20" t="s">
        <v>156</v>
      </c>
      <c r="BE138" s="111">
        <f t="shared" si="9"/>
        <v>0</v>
      </c>
      <c r="BF138" s="111">
        <f t="shared" si="10"/>
        <v>0</v>
      </c>
      <c r="BG138" s="111">
        <f t="shared" si="11"/>
        <v>0</v>
      </c>
      <c r="BH138" s="111">
        <f t="shared" si="12"/>
        <v>0</v>
      </c>
      <c r="BI138" s="111">
        <f t="shared" si="13"/>
        <v>0</v>
      </c>
      <c r="BJ138" s="20" t="s">
        <v>87</v>
      </c>
      <c r="BK138" s="111">
        <f t="shared" si="14"/>
        <v>0</v>
      </c>
      <c r="BL138" s="20" t="s">
        <v>161</v>
      </c>
      <c r="BM138" s="20" t="s">
        <v>1027</v>
      </c>
    </row>
    <row r="139" spans="2:65" s="1" customFormat="1" ht="16.5" customHeight="1">
      <c r="B139" s="36"/>
      <c r="C139" s="168" t="s">
        <v>10</v>
      </c>
      <c r="D139" s="168" t="s">
        <v>157</v>
      </c>
      <c r="E139" s="169" t="s">
        <v>1028</v>
      </c>
      <c r="F139" s="262" t="s">
        <v>1029</v>
      </c>
      <c r="G139" s="262"/>
      <c r="H139" s="262"/>
      <c r="I139" s="262"/>
      <c r="J139" s="170" t="s">
        <v>939</v>
      </c>
      <c r="K139" s="171">
        <v>2</v>
      </c>
      <c r="L139" s="263">
        <v>0</v>
      </c>
      <c r="M139" s="264"/>
      <c r="N139" s="265">
        <f t="shared" si="5"/>
        <v>0</v>
      </c>
      <c r="O139" s="265"/>
      <c r="P139" s="265"/>
      <c r="Q139" s="265"/>
      <c r="R139" s="38"/>
      <c r="T139" s="172" t="s">
        <v>22</v>
      </c>
      <c r="U139" s="45" t="s">
        <v>44</v>
      </c>
      <c r="V139" s="37"/>
      <c r="W139" s="173">
        <f t="shared" si="6"/>
        <v>0</v>
      </c>
      <c r="X139" s="173">
        <v>0</v>
      </c>
      <c r="Y139" s="173">
        <f t="shared" si="7"/>
        <v>0</v>
      </c>
      <c r="Z139" s="173">
        <v>0</v>
      </c>
      <c r="AA139" s="174">
        <f t="shared" si="8"/>
        <v>0</v>
      </c>
      <c r="AR139" s="20" t="s">
        <v>161</v>
      </c>
      <c r="AT139" s="20" t="s">
        <v>157</v>
      </c>
      <c r="AU139" s="20" t="s">
        <v>79</v>
      </c>
      <c r="AY139" s="20" t="s">
        <v>156</v>
      </c>
      <c r="BE139" s="111">
        <f t="shared" si="9"/>
        <v>0</v>
      </c>
      <c r="BF139" s="111">
        <f t="shared" si="10"/>
        <v>0</v>
      </c>
      <c r="BG139" s="111">
        <f t="shared" si="11"/>
        <v>0</v>
      </c>
      <c r="BH139" s="111">
        <f t="shared" si="12"/>
        <v>0</v>
      </c>
      <c r="BI139" s="111">
        <f t="shared" si="13"/>
        <v>0</v>
      </c>
      <c r="BJ139" s="20" t="s">
        <v>87</v>
      </c>
      <c r="BK139" s="111">
        <f t="shared" si="14"/>
        <v>0</v>
      </c>
      <c r="BL139" s="20" t="s">
        <v>161</v>
      </c>
      <c r="BM139" s="20" t="s">
        <v>1030</v>
      </c>
    </row>
    <row r="140" spans="2:65" s="1" customFormat="1" ht="16.5" customHeight="1">
      <c r="B140" s="36"/>
      <c r="C140" s="168" t="s">
        <v>242</v>
      </c>
      <c r="D140" s="168" t="s">
        <v>157</v>
      </c>
      <c r="E140" s="169" t="s">
        <v>1031</v>
      </c>
      <c r="F140" s="262" t="s">
        <v>1032</v>
      </c>
      <c r="G140" s="262"/>
      <c r="H140" s="262"/>
      <c r="I140" s="262"/>
      <c r="J140" s="170" t="s">
        <v>939</v>
      </c>
      <c r="K140" s="171">
        <v>1</v>
      </c>
      <c r="L140" s="263">
        <v>0</v>
      </c>
      <c r="M140" s="264"/>
      <c r="N140" s="265">
        <f t="shared" si="5"/>
        <v>0</v>
      </c>
      <c r="O140" s="265"/>
      <c r="P140" s="265"/>
      <c r="Q140" s="265"/>
      <c r="R140" s="38"/>
      <c r="T140" s="172" t="s">
        <v>22</v>
      </c>
      <c r="U140" s="45" t="s">
        <v>44</v>
      </c>
      <c r="V140" s="37"/>
      <c r="W140" s="173">
        <f t="shared" si="6"/>
        <v>0</v>
      </c>
      <c r="X140" s="173">
        <v>0</v>
      </c>
      <c r="Y140" s="173">
        <f t="shared" si="7"/>
        <v>0</v>
      </c>
      <c r="Z140" s="173">
        <v>0</v>
      </c>
      <c r="AA140" s="174">
        <f t="shared" si="8"/>
        <v>0</v>
      </c>
      <c r="AR140" s="20" t="s">
        <v>161</v>
      </c>
      <c r="AT140" s="20" t="s">
        <v>157</v>
      </c>
      <c r="AU140" s="20" t="s">
        <v>79</v>
      </c>
      <c r="AY140" s="20" t="s">
        <v>156</v>
      </c>
      <c r="BE140" s="111">
        <f t="shared" si="9"/>
        <v>0</v>
      </c>
      <c r="BF140" s="111">
        <f t="shared" si="10"/>
        <v>0</v>
      </c>
      <c r="BG140" s="111">
        <f t="shared" si="11"/>
        <v>0</v>
      </c>
      <c r="BH140" s="111">
        <f t="shared" si="12"/>
        <v>0</v>
      </c>
      <c r="BI140" s="111">
        <f t="shared" si="13"/>
        <v>0</v>
      </c>
      <c r="BJ140" s="20" t="s">
        <v>87</v>
      </c>
      <c r="BK140" s="111">
        <f t="shared" si="14"/>
        <v>0</v>
      </c>
      <c r="BL140" s="20" t="s">
        <v>161</v>
      </c>
      <c r="BM140" s="20" t="s">
        <v>1033</v>
      </c>
    </row>
    <row r="141" spans="2:65" s="1" customFormat="1" ht="25.5" customHeight="1">
      <c r="B141" s="36"/>
      <c r="C141" s="168" t="s">
        <v>246</v>
      </c>
      <c r="D141" s="168" t="s">
        <v>157</v>
      </c>
      <c r="E141" s="169" t="s">
        <v>1034</v>
      </c>
      <c r="F141" s="262" t="s">
        <v>1035</v>
      </c>
      <c r="G141" s="262"/>
      <c r="H141" s="262"/>
      <c r="I141" s="262"/>
      <c r="J141" s="170" t="s">
        <v>939</v>
      </c>
      <c r="K141" s="171">
        <v>2</v>
      </c>
      <c r="L141" s="263">
        <v>0</v>
      </c>
      <c r="M141" s="264"/>
      <c r="N141" s="265">
        <f t="shared" si="5"/>
        <v>0</v>
      </c>
      <c r="O141" s="265"/>
      <c r="P141" s="265"/>
      <c r="Q141" s="265"/>
      <c r="R141" s="38"/>
      <c r="T141" s="172" t="s">
        <v>22</v>
      </c>
      <c r="U141" s="45" t="s">
        <v>44</v>
      </c>
      <c r="V141" s="37"/>
      <c r="W141" s="173">
        <f t="shared" si="6"/>
        <v>0</v>
      </c>
      <c r="X141" s="173">
        <v>0</v>
      </c>
      <c r="Y141" s="173">
        <f t="shared" si="7"/>
        <v>0</v>
      </c>
      <c r="Z141" s="173">
        <v>0</v>
      </c>
      <c r="AA141" s="174">
        <f t="shared" si="8"/>
        <v>0</v>
      </c>
      <c r="AR141" s="20" t="s">
        <v>161</v>
      </c>
      <c r="AT141" s="20" t="s">
        <v>157</v>
      </c>
      <c r="AU141" s="20" t="s">
        <v>79</v>
      </c>
      <c r="AY141" s="20" t="s">
        <v>156</v>
      </c>
      <c r="BE141" s="111">
        <f t="shared" si="9"/>
        <v>0</v>
      </c>
      <c r="BF141" s="111">
        <f t="shared" si="10"/>
        <v>0</v>
      </c>
      <c r="BG141" s="111">
        <f t="shared" si="11"/>
        <v>0</v>
      </c>
      <c r="BH141" s="111">
        <f t="shared" si="12"/>
        <v>0</v>
      </c>
      <c r="BI141" s="111">
        <f t="shared" si="13"/>
        <v>0</v>
      </c>
      <c r="BJ141" s="20" t="s">
        <v>87</v>
      </c>
      <c r="BK141" s="111">
        <f t="shared" si="14"/>
        <v>0</v>
      </c>
      <c r="BL141" s="20" t="s">
        <v>161</v>
      </c>
      <c r="BM141" s="20" t="s">
        <v>1036</v>
      </c>
    </row>
    <row r="142" spans="2:65" s="1" customFormat="1" ht="16.5" customHeight="1">
      <c r="B142" s="36"/>
      <c r="C142" s="168" t="s">
        <v>250</v>
      </c>
      <c r="D142" s="168" t="s">
        <v>157</v>
      </c>
      <c r="E142" s="169" t="s">
        <v>1037</v>
      </c>
      <c r="F142" s="262" t="s">
        <v>1038</v>
      </c>
      <c r="G142" s="262"/>
      <c r="H142" s="262"/>
      <c r="I142" s="262"/>
      <c r="J142" s="170" t="s">
        <v>939</v>
      </c>
      <c r="K142" s="171">
        <v>1</v>
      </c>
      <c r="L142" s="263">
        <v>0</v>
      </c>
      <c r="M142" s="264"/>
      <c r="N142" s="265">
        <f t="shared" si="5"/>
        <v>0</v>
      </c>
      <c r="O142" s="265"/>
      <c r="P142" s="265"/>
      <c r="Q142" s="265"/>
      <c r="R142" s="38"/>
      <c r="T142" s="172" t="s">
        <v>22</v>
      </c>
      <c r="U142" s="45" t="s">
        <v>44</v>
      </c>
      <c r="V142" s="37"/>
      <c r="W142" s="173">
        <f t="shared" si="6"/>
        <v>0</v>
      </c>
      <c r="X142" s="173">
        <v>0</v>
      </c>
      <c r="Y142" s="173">
        <f t="shared" si="7"/>
        <v>0</v>
      </c>
      <c r="Z142" s="173">
        <v>0</v>
      </c>
      <c r="AA142" s="174">
        <f t="shared" si="8"/>
        <v>0</v>
      </c>
      <c r="AR142" s="20" t="s">
        <v>161</v>
      </c>
      <c r="AT142" s="20" t="s">
        <v>157</v>
      </c>
      <c r="AU142" s="20" t="s">
        <v>79</v>
      </c>
      <c r="AY142" s="20" t="s">
        <v>156</v>
      </c>
      <c r="BE142" s="111">
        <f t="shared" si="9"/>
        <v>0</v>
      </c>
      <c r="BF142" s="111">
        <f t="shared" si="10"/>
        <v>0</v>
      </c>
      <c r="BG142" s="111">
        <f t="shared" si="11"/>
        <v>0</v>
      </c>
      <c r="BH142" s="111">
        <f t="shared" si="12"/>
        <v>0</v>
      </c>
      <c r="BI142" s="111">
        <f t="shared" si="13"/>
        <v>0</v>
      </c>
      <c r="BJ142" s="20" t="s">
        <v>87</v>
      </c>
      <c r="BK142" s="111">
        <f t="shared" si="14"/>
        <v>0</v>
      </c>
      <c r="BL142" s="20" t="s">
        <v>161</v>
      </c>
      <c r="BM142" s="20" t="s">
        <v>1039</v>
      </c>
    </row>
    <row r="143" spans="2:65" s="1" customFormat="1" ht="16.5" customHeight="1">
      <c r="B143" s="36"/>
      <c r="C143" s="168" t="s">
        <v>254</v>
      </c>
      <c r="D143" s="168" t="s">
        <v>157</v>
      </c>
      <c r="E143" s="169" t="s">
        <v>1040</v>
      </c>
      <c r="F143" s="262" t="s">
        <v>1041</v>
      </c>
      <c r="G143" s="262"/>
      <c r="H143" s="262"/>
      <c r="I143" s="262"/>
      <c r="J143" s="170" t="s">
        <v>939</v>
      </c>
      <c r="K143" s="171">
        <v>42</v>
      </c>
      <c r="L143" s="263">
        <v>0</v>
      </c>
      <c r="M143" s="264"/>
      <c r="N143" s="265">
        <f t="shared" si="5"/>
        <v>0</v>
      </c>
      <c r="O143" s="265"/>
      <c r="P143" s="265"/>
      <c r="Q143" s="265"/>
      <c r="R143" s="38"/>
      <c r="T143" s="172" t="s">
        <v>22</v>
      </c>
      <c r="U143" s="45" t="s">
        <v>44</v>
      </c>
      <c r="V143" s="37"/>
      <c r="W143" s="173">
        <f t="shared" si="6"/>
        <v>0</v>
      </c>
      <c r="X143" s="173">
        <v>0</v>
      </c>
      <c r="Y143" s="173">
        <f t="shared" si="7"/>
        <v>0</v>
      </c>
      <c r="Z143" s="173">
        <v>0</v>
      </c>
      <c r="AA143" s="174">
        <f t="shared" si="8"/>
        <v>0</v>
      </c>
      <c r="AR143" s="20" t="s">
        <v>161</v>
      </c>
      <c r="AT143" s="20" t="s">
        <v>157</v>
      </c>
      <c r="AU143" s="20" t="s">
        <v>79</v>
      </c>
      <c r="AY143" s="20" t="s">
        <v>156</v>
      </c>
      <c r="BE143" s="111">
        <f t="shared" si="9"/>
        <v>0</v>
      </c>
      <c r="BF143" s="111">
        <f t="shared" si="10"/>
        <v>0</v>
      </c>
      <c r="BG143" s="111">
        <f t="shared" si="11"/>
        <v>0</v>
      </c>
      <c r="BH143" s="111">
        <f t="shared" si="12"/>
        <v>0</v>
      </c>
      <c r="BI143" s="111">
        <f t="shared" si="13"/>
        <v>0</v>
      </c>
      <c r="BJ143" s="20" t="s">
        <v>87</v>
      </c>
      <c r="BK143" s="111">
        <f t="shared" si="14"/>
        <v>0</v>
      </c>
      <c r="BL143" s="20" t="s">
        <v>161</v>
      </c>
      <c r="BM143" s="20" t="s">
        <v>1042</v>
      </c>
    </row>
    <row r="144" spans="2:65" s="1" customFormat="1" ht="25.5" customHeight="1">
      <c r="B144" s="36"/>
      <c r="C144" s="168" t="s">
        <v>261</v>
      </c>
      <c r="D144" s="168" t="s">
        <v>157</v>
      </c>
      <c r="E144" s="169" t="s">
        <v>1043</v>
      </c>
      <c r="F144" s="262" t="s">
        <v>1044</v>
      </c>
      <c r="G144" s="262"/>
      <c r="H144" s="262"/>
      <c r="I144" s="262"/>
      <c r="J144" s="170" t="s">
        <v>939</v>
      </c>
      <c r="K144" s="171">
        <v>1</v>
      </c>
      <c r="L144" s="263">
        <v>0</v>
      </c>
      <c r="M144" s="264"/>
      <c r="N144" s="265">
        <f t="shared" si="5"/>
        <v>0</v>
      </c>
      <c r="O144" s="265"/>
      <c r="P144" s="265"/>
      <c r="Q144" s="265"/>
      <c r="R144" s="38"/>
      <c r="T144" s="172" t="s">
        <v>22</v>
      </c>
      <c r="U144" s="45" t="s">
        <v>44</v>
      </c>
      <c r="V144" s="37"/>
      <c r="W144" s="173">
        <f t="shared" si="6"/>
        <v>0</v>
      </c>
      <c r="X144" s="173">
        <v>0</v>
      </c>
      <c r="Y144" s="173">
        <f t="shared" si="7"/>
        <v>0</v>
      </c>
      <c r="Z144" s="173">
        <v>0</v>
      </c>
      <c r="AA144" s="174">
        <f t="shared" si="8"/>
        <v>0</v>
      </c>
      <c r="AR144" s="20" t="s">
        <v>161</v>
      </c>
      <c r="AT144" s="20" t="s">
        <v>157</v>
      </c>
      <c r="AU144" s="20" t="s">
        <v>79</v>
      </c>
      <c r="AY144" s="20" t="s">
        <v>156</v>
      </c>
      <c r="BE144" s="111">
        <f t="shared" si="9"/>
        <v>0</v>
      </c>
      <c r="BF144" s="111">
        <f t="shared" si="10"/>
        <v>0</v>
      </c>
      <c r="BG144" s="111">
        <f t="shared" si="11"/>
        <v>0</v>
      </c>
      <c r="BH144" s="111">
        <f t="shared" si="12"/>
        <v>0</v>
      </c>
      <c r="BI144" s="111">
        <f t="shared" si="13"/>
        <v>0</v>
      </c>
      <c r="BJ144" s="20" t="s">
        <v>87</v>
      </c>
      <c r="BK144" s="111">
        <f t="shared" si="14"/>
        <v>0</v>
      </c>
      <c r="BL144" s="20" t="s">
        <v>161</v>
      </c>
      <c r="BM144" s="20" t="s">
        <v>1045</v>
      </c>
    </row>
    <row r="145" spans="2:65" s="1" customFormat="1" ht="16.5" customHeight="1">
      <c r="B145" s="36"/>
      <c r="C145" s="168" t="s">
        <v>267</v>
      </c>
      <c r="D145" s="168" t="s">
        <v>157</v>
      </c>
      <c r="E145" s="169" t="s">
        <v>1046</v>
      </c>
      <c r="F145" s="262" t="s">
        <v>1047</v>
      </c>
      <c r="G145" s="262"/>
      <c r="H145" s="262"/>
      <c r="I145" s="262"/>
      <c r="J145" s="170" t="s">
        <v>160</v>
      </c>
      <c r="K145" s="171">
        <v>35</v>
      </c>
      <c r="L145" s="263">
        <v>0</v>
      </c>
      <c r="M145" s="264"/>
      <c r="N145" s="265">
        <f t="shared" si="5"/>
        <v>0</v>
      </c>
      <c r="O145" s="265"/>
      <c r="P145" s="265"/>
      <c r="Q145" s="265"/>
      <c r="R145" s="38"/>
      <c r="T145" s="172" t="s">
        <v>22</v>
      </c>
      <c r="U145" s="45" t="s">
        <v>44</v>
      </c>
      <c r="V145" s="37"/>
      <c r="W145" s="173">
        <f t="shared" si="6"/>
        <v>0</v>
      </c>
      <c r="X145" s="173">
        <v>0</v>
      </c>
      <c r="Y145" s="173">
        <f t="shared" si="7"/>
        <v>0</v>
      </c>
      <c r="Z145" s="173">
        <v>0</v>
      </c>
      <c r="AA145" s="174">
        <f t="shared" si="8"/>
        <v>0</v>
      </c>
      <c r="AR145" s="20" t="s">
        <v>161</v>
      </c>
      <c r="AT145" s="20" t="s">
        <v>157</v>
      </c>
      <c r="AU145" s="20" t="s">
        <v>79</v>
      </c>
      <c r="AY145" s="20" t="s">
        <v>156</v>
      </c>
      <c r="BE145" s="111">
        <f t="shared" si="9"/>
        <v>0</v>
      </c>
      <c r="BF145" s="111">
        <f t="shared" si="10"/>
        <v>0</v>
      </c>
      <c r="BG145" s="111">
        <f t="shared" si="11"/>
        <v>0</v>
      </c>
      <c r="BH145" s="111">
        <f t="shared" si="12"/>
        <v>0</v>
      </c>
      <c r="BI145" s="111">
        <f t="shared" si="13"/>
        <v>0</v>
      </c>
      <c r="BJ145" s="20" t="s">
        <v>87</v>
      </c>
      <c r="BK145" s="111">
        <f t="shared" si="14"/>
        <v>0</v>
      </c>
      <c r="BL145" s="20" t="s">
        <v>161</v>
      </c>
      <c r="BM145" s="20" t="s">
        <v>1048</v>
      </c>
    </row>
    <row r="146" spans="2:65" s="1" customFormat="1" ht="16.5" customHeight="1">
      <c r="B146" s="36"/>
      <c r="C146" s="168" t="s">
        <v>272</v>
      </c>
      <c r="D146" s="168" t="s">
        <v>157</v>
      </c>
      <c r="E146" s="169" t="s">
        <v>1049</v>
      </c>
      <c r="F146" s="262" t="s">
        <v>1050</v>
      </c>
      <c r="G146" s="262"/>
      <c r="H146" s="262"/>
      <c r="I146" s="262"/>
      <c r="J146" s="170" t="s">
        <v>160</v>
      </c>
      <c r="K146" s="171">
        <v>25</v>
      </c>
      <c r="L146" s="263">
        <v>0</v>
      </c>
      <c r="M146" s="264"/>
      <c r="N146" s="265">
        <f t="shared" si="5"/>
        <v>0</v>
      </c>
      <c r="O146" s="265"/>
      <c r="P146" s="265"/>
      <c r="Q146" s="265"/>
      <c r="R146" s="38"/>
      <c r="T146" s="172" t="s">
        <v>22</v>
      </c>
      <c r="U146" s="45" t="s">
        <v>44</v>
      </c>
      <c r="V146" s="37"/>
      <c r="W146" s="173">
        <f t="shared" si="6"/>
        <v>0</v>
      </c>
      <c r="X146" s="173">
        <v>0</v>
      </c>
      <c r="Y146" s="173">
        <f t="shared" si="7"/>
        <v>0</v>
      </c>
      <c r="Z146" s="173">
        <v>0</v>
      </c>
      <c r="AA146" s="174">
        <f t="shared" si="8"/>
        <v>0</v>
      </c>
      <c r="AR146" s="20" t="s">
        <v>161</v>
      </c>
      <c r="AT146" s="20" t="s">
        <v>157</v>
      </c>
      <c r="AU146" s="20" t="s">
        <v>79</v>
      </c>
      <c r="AY146" s="20" t="s">
        <v>156</v>
      </c>
      <c r="BE146" s="111">
        <f t="shared" si="9"/>
        <v>0</v>
      </c>
      <c r="BF146" s="111">
        <f t="shared" si="10"/>
        <v>0</v>
      </c>
      <c r="BG146" s="111">
        <f t="shared" si="11"/>
        <v>0</v>
      </c>
      <c r="BH146" s="111">
        <f t="shared" si="12"/>
        <v>0</v>
      </c>
      <c r="BI146" s="111">
        <f t="shared" si="13"/>
        <v>0</v>
      </c>
      <c r="BJ146" s="20" t="s">
        <v>87</v>
      </c>
      <c r="BK146" s="111">
        <f t="shared" si="14"/>
        <v>0</v>
      </c>
      <c r="BL146" s="20" t="s">
        <v>161</v>
      </c>
      <c r="BM146" s="20" t="s">
        <v>1051</v>
      </c>
    </row>
    <row r="147" spans="2:65" s="1" customFormat="1" ht="16.5" customHeight="1">
      <c r="B147" s="36"/>
      <c r="C147" s="168" t="s">
        <v>276</v>
      </c>
      <c r="D147" s="168" t="s">
        <v>157</v>
      </c>
      <c r="E147" s="169" t="s">
        <v>1052</v>
      </c>
      <c r="F147" s="262" t="s">
        <v>1053</v>
      </c>
      <c r="G147" s="262"/>
      <c r="H147" s="262"/>
      <c r="I147" s="262"/>
      <c r="J147" s="170" t="s">
        <v>160</v>
      </c>
      <c r="K147" s="171">
        <v>40</v>
      </c>
      <c r="L147" s="263">
        <v>0</v>
      </c>
      <c r="M147" s="264"/>
      <c r="N147" s="265">
        <f t="shared" si="5"/>
        <v>0</v>
      </c>
      <c r="O147" s="265"/>
      <c r="P147" s="265"/>
      <c r="Q147" s="265"/>
      <c r="R147" s="38"/>
      <c r="T147" s="172" t="s">
        <v>22</v>
      </c>
      <c r="U147" s="45" t="s">
        <v>44</v>
      </c>
      <c r="V147" s="37"/>
      <c r="W147" s="173">
        <f t="shared" si="6"/>
        <v>0</v>
      </c>
      <c r="X147" s="173">
        <v>0</v>
      </c>
      <c r="Y147" s="173">
        <f t="shared" si="7"/>
        <v>0</v>
      </c>
      <c r="Z147" s="173">
        <v>0</v>
      </c>
      <c r="AA147" s="174">
        <f t="shared" si="8"/>
        <v>0</v>
      </c>
      <c r="AR147" s="20" t="s">
        <v>161</v>
      </c>
      <c r="AT147" s="20" t="s">
        <v>157</v>
      </c>
      <c r="AU147" s="20" t="s">
        <v>79</v>
      </c>
      <c r="AY147" s="20" t="s">
        <v>156</v>
      </c>
      <c r="BE147" s="111">
        <f t="shared" si="9"/>
        <v>0</v>
      </c>
      <c r="BF147" s="111">
        <f t="shared" si="10"/>
        <v>0</v>
      </c>
      <c r="BG147" s="111">
        <f t="shared" si="11"/>
        <v>0</v>
      </c>
      <c r="BH147" s="111">
        <f t="shared" si="12"/>
        <v>0</v>
      </c>
      <c r="BI147" s="111">
        <f t="shared" si="13"/>
        <v>0</v>
      </c>
      <c r="BJ147" s="20" t="s">
        <v>87</v>
      </c>
      <c r="BK147" s="111">
        <f t="shared" si="14"/>
        <v>0</v>
      </c>
      <c r="BL147" s="20" t="s">
        <v>161</v>
      </c>
      <c r="BM147" s="20" t="s">
        <v>1054</v>
      </c>
    </row>
    <row r="148" spans="2:65" s="1" customFormat="1" ht="16.5" customHeight="1">
      <c r="B148" s="36"/>
      <c r="C148" s="168" t="s">
        <v>280</v>
      </c>
      <c r="D148" s="168" t="s">
        <v>157</v>
      </c>
      <c r="E148" s="169" t="s">
        <v>1055</v>
      </c>
      <c r="F148" s="262" t="s">
        <v>1056</v>
      </c>
      <c r="G148" s="262"/>
      <c r="H148" s="262"/>
      <c r="I148" s="262"/>
      <c r="J148" s="170" t="s">
        <v>160</v>
      </c>
      <c r="K148" s="171">
        <v>50</v>
      </c>
      <c r="L148" s="263">
        <v>0</v>
      </c>
      <c r="M148" s="264"/>
      <c r="N148" s="265">
        <f t="shared" si="5"/>
        <v>0</v>
      </c>
      <c r="O148" s="265"/>
      <c r="P148" s="265"/>
      <c r="Q148" s="265"/>
      <c r="R148" s="38"/>
      <c r="T148" s="172" t="s">
        <v>22</v>
      </c>
      <c r="U148" s="45" t="s">
        <v>44</v>
      </c>
      <c r="V148" s="37"/>
      <c r="W148" s="173">
        <f t="shared" si="6"/>
        <v>0</v>
      </c>
      <c r="X148" s="173">
        <v>0</v>
      </c>
      <c r="Y148" s="173">
        <f t="shared" si="7"/>
        <v>0</v>
      </c>
      <c r="Z148" s="173">
        <v>0</v>
      </c>
      <c r="AA148" s="174">
        <f t="shared" si="8"/>
        <v>0</v>
      </c>
      <c r="AR148" s="20" t="s">
        <v>161</v>
      </c>
      <c r="AT148" s="20" t="s">
        <v>157</v>
      </c>
      <c r="AU148" s="20" t="s">
        <v>79</v>
      </c>
      <c r="AY148" s="20" t="s">
        <v>156</v>
      </c>
      <c r="BE148" s="111">
        <f t="shared" si="9"/>
        <v>0</v>
      </c>
      <c r="BF148" s="111">
        <f t="shared" si="10"/>
        <v>0</v>
      </c>
      <c r="BG148" s="111">
        <f t="shared" si="11"/>
        <v>0</v>
      </c>
      <c r="BH148" s="111">
        <f t="shared" si="12"/>
        <v>0</v>
      </c>
      <c r="BI148" s="111">
        <f t="shared" si="13"/>
        <v>0</v>
      </c>
      <c r="BJ148" s="20" t="s">
        <v>87</v>
      </c>
      <c r="BK148" s="111">
        <f t="shared" si="14"/>
        <v>0</v>
      </c>
      <c r="BL148" s="20" t="s">
        <v>161</v>
      </c>
      <c r="BM148" s="20" t="s">
        <v>1057</v>
      </c>
    </row>
    <row r="149" spans="2:65" s="1" customFormat="1" ht="16.5" customHeight="1">
      <c r="B149" s="36"/>
      <c r="C149" s="168" t="s">
        <v>284</v>
      </c>
      <c r="D149" s="168" t="s">
        <v>157</v>
      </c>
      <c r="E149" s="169" t="s">
        <v>1058</v>
      </c>
      <c r="F149" s="262" t="s">
        <v>1059</v>
      </c>
      <c r="G149" s="262"/>
      <c r="H149" s="262"/>
      <c r="I149" s="262"/>
      <c r="J149" s="170" t="s">
        <v>160</v>
      </c>
      <c r="K149" s="171">
        <v>25</v>
      </c>
      <c r="L149" s="263">
        <v>0</v>
      </c>
      <c r="M149" s="264"/>
      <c r="N149" s="265">
        <f t="shared" si="5"/>
        <v>0</v>
      </c>
      <c r="O149" s="265"/>
      <c r="P149" s="265"/>
      <c r="Q149" s="265"/>
      <c r="R149" s="38"/>
      <c r="T149" s="172" t="s">
        <v>22</v>
      </c>
      <c r="U149" s="45" t="s">
        <v>44</v>
      </c>
      <c r="V149" s="37"/>
      <c r="W149" s="173">
        <f t="shared" si="6"/>
        <v>0</v>
      </c>
      <c r="X149" s="173">
        <v>0</v>
      </c>
      <c r="Y149" s="173">
        <f t="shared" si="7"/>
        <v>0</v>
      </c>
      <c r="Z149" s="173">
        <v>0</v>
      </c>
      <c r="AA149" s="174">
        <f t="shared" si="8"/>
        <v>0</v>
      </c>
      <c r="AR149" s="20" t="s">
        <v>161</v>
      </c>
      <c r="AT149" s="20" t="s">
        <v>157</v>
      </c>
      <c r="AU149" s="20" t="s">
        <v>79</v>
      </c>
      <c r="AY149" s="20" t="s">
        <v>156</v>
      </c>
      <c r="BE149" s="111">
        <f t="shared" si="9"/>
        <v>0</v>
      </c>
      <c r="BF149" s="111">
        <f t="shared" si="10"/>
        <v>0</v>
      </c>
      <c r="BG149" s="111">
        <f t="shared" si="11"/>
        <v>0</v>
      </c>
      <c r="BH149" s="111">
        <f t="shared" si="12"/>
        <v>0</v>
      </c>
      <c r="BI149" s="111">
        <f t="shared" si="13"/>
        <v>0</v>
      </c>
      <c r="BJ149" s="20" t="s">
        <v>87</v>
      </c>
      <c r="BK149" s="111">
        <f t="shared" si="14"/>
        <v>0</v>
      </c>
      <c r="BL149" s="20" t="s">
        <v>161</v>
      </c>
      <c r="BM149" s="20" t="s">
        <v>1060</v>
      </c>
    </row>
    <row r="150" spans="2:65" s="1" customFormat="1" ht="16.5" customHeight="1">
      <c r="B150" s="36"/>
      <c r="C150" s="168" t="s">
        <v>170</v>
      </c>
      <c r="D150" s="168" t="s">
        <v>157</v>
      </c>
      <c r="E150" s="169" t="s">
        <v>1061</v>
      </c>
      <c r="F150" s="262" t="s">
        <v>1062</v>
      </c>
      <c r="G150" s="262"/>
      <c r="H150" s="262"/>
      <c r="I150" s="262"/>
      <c r="J150" s="170" t="s">
        <v>160</v>
      </c>
      <c r="K150" s="171">
        <v>20</v>
      </c>
      <c r="L150" s="263">
        <v>0</v>
      </c>
      <c r="M150" s="264"/>
      <c r="N150" s="265">
        <f t="shared" si="5"/>
        <v>0</v>
      </c>
      <c r="O150" s="265"/>
      <c r="P150" s="265"/>
      <c r="Q150" s="265"/>
      <c r="R150" s="38"/>
      <c r="T150" s="172" t="s">
        <v>22</v>
      </c>
      <c r="U150" s="45" t="s">
        <v>44</v>
      </c>
      <c r="V150" s="37"/>
      <c r="W150" s="173">
        <f t="shared" si="6"/>
        <v>0</v>
      </c>
      <c r="X150" s="173">
        <v>0</v>
      </c>
      <c r="Y150" s="173">
        <f t="shared" si="7"/>
        <v>0</v>
      </c>
      <c r="Z150" s="173">
        <v>0</v>
      </c>
      <c r="AA150" s="174">
        <f t="shared" si="8"/>
        <v>0</v>
      </c>
      <c r="AR150" s="20" t="s">
        <v>161</v>
      </c>
      <c r="AT150" s="20" t="s">
        <v>157</v>
      </c>
      <c r="AU150" s="20" t="s">
        <v>79</v>
      </c>
      <c r="AY150" s="20" t="s">
        <v>156</v>
      </c>
      <c r="BE150" s="111">
        <f t="shared" si="9"/>
        <v>0</v>
      </c>
      <c r="BF150" s="111">
        <f t="shared" si="10"/>
        <v>0</v>
      </c>
      <c r="BG150" s="111">
        <f t="shared" si="11"/>
        <v>0</v>
      </c>
      <c r="BH150" s="111">
        <f t="shared" si="12"/>
        <v>0</v>
      </c>
      <c r="BI150" s="111">
        <f t="shared" si="13"/>
        <v>0</v>
      </c>
      <c r="BJ150" s="20" t="s">
        <v>87</v>
      </c>
      <c r="BK150" s="111">
        <f t="shared" si="14"/>
        <v>0</v>
      </c>
      <c r="BL150" s="20" t="s">
        <v>161</v>
      </c>
      <c r="BM150" s="20" t="s">
        <v>1063</v>
      </c>
    </row>
    <row r="151" spans="2:65" s="1" customFormat="1" ht="16.5" customHeight="1">
      <c r="B151" s="36"/>
      <c r="C151" s="168" t="s">
        <v>292</v>
      </c>
      <c r="D151" s="168" t="s">
        <v>157</v>
      </c>
      <c r="E151" s="169" t="s">
        <v>1064</v>
      </c>
      <c r="F151" s="262" t="s">
        <v>1065</v>
      </c>
      <c r="G151" s="262"/>
      <c r="H151" s="262"/>
      <c r="I151" s="262"/>
      <c r="J151" s="170" t="s">
        <v>160</v>
      </c>
      <c r="K151" s="171">
        <v>15</v>
      </c>
      <c r="L151" s="263">
        <v>0</v>
      </c>
      <c r="M151" s="264"/>
      <c r="N151" s="265">
        <f t="shared" si="5"/>
        <v>0</v>
      </c>
      <c r="O151" s="265"/>
      <c r="P151" s="265"/>
      <c r="Q151" s="265"/>
      <c r="R151" s="38"/>
      <c r="T151" s="172" t="s">
        <v>22</v>
      </c>
      <c r="U151" s="45" t="s">
        <v>44</v>
      </c>
      <c r="V151" s="37"/>
      <c r="W151" s="173">
        <f t="shared" si="6"/>
        <v>0</v>
      </c>
      <c r="X151" s="173">
        <v>0</v>
      </c>
      <c r="Y151" s="173">
        <f t="shared" si="7"/>
        <v>0</v>
      </c>
      <c r="Z151" s="173">
        <v>0</v>
      </c>
      <c r="AA151" s="174">
        <f t="shared" si="8"/>
        <v>0</v>
      </c>
      <c r="AR151" s="20" t="s">
        <v>161</v>
      </c>
      <c r="AT151" s="20" t="s">
        <v>157</v>
      </c>
      <c r="AU151" s="20" t="s">
        <v>79</v>
      </c>
      <c r="AY151" s="20" t="s">
        <v>156</v>
      </c>
      <c r="BE151" s="111">
        <f t="shared" si="9"/>
        <v>0</v>
      </c>
      <c r="BF151" s="111">
        <f t="shared" si="10"/>
        <v>0</v>
      </c>
      <c r="BG151" s="111">
        <f t="shared" si="11"/>
        <v>0</v>
      </c>
      <c r="BH151" s="111">
        <f t="shared" si="12"/>
        <v>0</v>
      </c>
      <c r="BI151" s="111">
        <f t="shared" si="13"/>
        <v>0</v>
      </c>
      <c r="BJ151" s="20" t="s">
        <v>87</v>
      </c>
      <c r="BK151" s="111">
        <f t="shared" si="14"/>
        <v>0</v>
      </c>
      <c r="BL151" s="20" t="s">
        <v>161</v>
      </c>
      <c r="BM151" s="20" t="s">
        <v>1066</v>
      </c>
    </row>
    <row r="152" spans="2:65" s="1" customFormat="1" ht="16.5" customHeight="1">
      <c r="B152" s="36"/>
      <c r="C152" s="37"/>
      <c r="D152" s="37"/>
      <c r="E152" s="37"/>
      <c r="F152" s="270" t="s">
        <v>1067</v>
      </c>
      <c r="G152" s="271"/>
      <c r="H152" s="271"/>
      <c r="I152" s="271"/>
      <c r="J152" s="37"/>
      <c r="K152" s="37"/>
      <c r="L152" s="37"/>
      <c r="M152" s="37"/>
      <c r="N152" s="37"/>
      <c r="O152" s="37"/>
      <c r="P152" s="37"/>
      <c r="Q152" s="37"/>
      <c r="R152" s="38"/>
      <c r="T152" s="144"/>
      <c r="U152" s="37"/>
      <c r="V152" s="37"/>
      <c r="W152" s="37"/>
      <c r="X152" s="37"/>
      <c r="Y152" s="37"/>
      <c r="Z152" s="37"/>
      <c r="AA152" s="79"/>
      <c r="AT152" s="20" t="s">
        <v>260</v>
      </c>
      <c r="AU152" s="20" t="s">
        <v>79</v>
      </c>
    </row>
    <row r="153" spans="2:65" s="1" customFormat="1" ht="16.5" customHeight="1">
      <c r="B153" s="36"/>
      <c r="C153" s="168" t="s">
        <v>297</v>
      </c>
      <c r="D153" s="168" t="s">
        <v>157</v>
      </c>
      <c r="E153" s="169" t="s">
        <v>1068</v>
      </c>
      <c r="F153" s="262" t="s">
        <v>1069</v>
      </c>
      <c r="G153" s="262"/>
      <c r="H153" s="262"/>
      <c r="I153" s="262"/>
      <c r="J153" s="170" t="s">
        <v>939</v>
      </c>
      <c r="K153" s="171">
        <v>9</v>
      </c>
      <c r="L153" s="263">
        <v>0</v>
      </c>
      <c r="M153" s="264"/>
      <c r="N153" s="265">
        <f>ROUND(L153*K153,2)</f>
        <v>0</v>
      </c>
      <c r="O153" s="265"/>
      <c r="P153" s="265"/>
      <c r="Q153" s="265"/>
      <c r="R153" s="38"/>
      <c r="T153" s="172" t="s">
        <v>22</v>
      </c>
      <c r="U153" s="45" t="s">
        <v>44</v>
      </c>
      <c r="V153" s="37"/>
      <c r="W153" s="173">
        <f>V153*K153</f>
        <v>0</v>
      </c>
      <c r="X153" s="173">
        <v>0</v>
      </c>
      <c r="Y153" s="173">
        <f>X153*K153</f>
        <v>0</v>
      </c>
      <c r="Z153" s="173">
        <v>0</v>
      </c>
      <c r="AA153" s="174">
        <f>Z153*K153</f>
        <v>0</v>
      </c>
      <c r="AR153" s="20" t="s">
        <v>161</v>
      </c>
      <c r="AT153" s="20" t="s">
        <v>157</v>
      </c>
      <c r="AU153" s="20" t="s">
        <v>79</v>
      </c>
      <c r="AY153" s="20" t="s">
        <v>156</v>
      </c>
      <c r="BE153" s="111">
        <f>IF(U153="základní",N153,0)</f>
        <v>0</v>
      </c>
      <c r="BF153" s="111">
        <f>IF(U153="snížená",N153,0)</f>
        <v>0</v>
      </c>
      <c r="BG153" s="111">
        <f>IF(U153="zákl. přenesená",N153,0)</f>
        <v>0</v>
      </c>
      <c r="BH153" s="111">
        <f>IF(U153="sníž. přenesená",N153,0)</f>
        <v>0</v>
      </c>
      <c r="BI153" s="111">
        <f>IF(U153="nulová",N153,0)</f>
        <v>0</v>
      </c>
      <c r="BJ153" s="20" t="s">
        <v>87</v>
      </c>
      <c r="BK153" s="111">
        <f>ROUND(L153*K153,2)</f>
        <v>0</v>
      </c>
      <c r="BL153" s="20" t="s">
        <v>161</v>
      </c>
      <c r="BM153" s="20" t="s">
        <v>1070</v>
      </c>
    </row>
    <row r="154" spans="2:65" s="1" customFormat="1" ht="16.5" customHeight="1">
      <c r="B154" s="36"/>
      <c r="C154" s="168" t="s">
        <v>301</v>
      </c>
      <c r="D154" s="168" t="s">
        <v>157</v>
      </c>
      <c r="E154" s="169" t="s">
        <v>1071</v>
      </c>
      <c r="F154" s="262" t="s">
        <v>1072</v>
      </c>
      <c r="G154" s="262"/>
      <c r="H154" s="262"/>
      <c r="I154" s="262"/>
      <c r="J154" s="170" t="s">
        <v>939</v>
      </c>
      <c r="K154" s="171">
        <v>1</v>
      </c>
      <c r="L154" s="263">
        <v>0</v>
      </c>
      <c r="M154" s="264"/>
      <c r="N154" s="265">
        <f>ROUND(L154*K154,2)</f>
        <v>0</v>
      </c>
      <c r="O154" s="265"/>
      <c r="P154" s="265"/>
      <c r="Q154" s="265"/>
      <c r="R154" s="38"/>
      <c r="T154" s="172" t="s">
        <v>22</v>
      </c>
      <c r="U154" s="45" t="s">
        <v>44</v>
      </c>
      <c r="V154" s="37"/>
      <c r="W154" s="173">
        <f>V154*K154</f>
        <v>0</v>
      </c>
      <c r="X154" s="173">
        <v>0</v>
      </c>
      <c r="Y154" s="173">
        <f>X154*K154</f>
        <v>0</v>
      </c>
      <c r="Z154" s="173">
        <v>0</v>
      </c>
      <c r="AA154" s="174">
        <f>Z154*K154</f>
        <v>0</v>
      </c>
      <c r="AR154" s="20" t="s">
        <v>161</v>
      </c>
      <c r="AT154" s="20" t="s">
        <v>157</v>
      </c>
      <c r="AU154" s="20" t="s">
        <v>79</v>
      </c>
      <c r="AY154" s="20" t="s">
        <v>156</v>
      </c>
      <c r="BE154" s="111">
        <f>IF(U154="základní",N154,0)</f>
        <v>0</v>
      </c>
      <c r="BF154" s="111">
        <f>IF(U154="snížená",N154,0)</f>
        <v>0</v>
      </c>
      <c r="BG154" s="111">
        <f>IF(U154="zákl. přenesená",N154,0)</f>
        <v>0</v>
      </c>
      <c r="BH154" s="111">
        <f>IF(U154="sníž. přenesená",N154,0)</f>
        <v>0</v>
      </c>
      <c r="BI154" s="111">
        <f>IF(U154="nulová",N154,0)</f>
        <v>0</v>
      </c>
      <c r="BJ154" s="20" t="s">
        <v>87</v>
      </c>
      <c r="BK154" s="111">
        <f>ROUND(L154*K154,2)</f>
        <v>0</v>
      </c>
      <c r="BL154" s="20" t="s">
        <v>161</v>
      </c>
      <c r="BM154" s="20" t="s">
        <v>1073</v>
      </c>
    </row>
    <row r="155" spans="2:65" s="1" customFormat="1" ht="16.5" customHeight="1">
      <c r="B155" s="36"/>
      <c r="C155" s="168" t="s">
        <v>305</v>
      </c>
      <c r="D155" s="168" t="s">
        <v>157</v>
      </c>
      <c r="E155" s="169" t="s">
        <v>1074</v>
      </c>
      <c r="F155" s="262" t="s">
        <v>1075</v>
      </c>
      <c r="G155" s="262"/>
      <c r="H155" s="262"/>
      <c r="I155" s="262"/>
      <c r="J155" s="170" t="s">
        <v>939</v>
      </c>
      <c r="K155" s="171">
        <v>2</v>
      </c>
      <c r="L155" s="263">
        <v>0</v>
      </c>
      <c r="M155" s="264"/>
      <c r="N155" s="265">
        <f>ROUND(L155*K155,2)</f>
        <v>0</v>
      </c>
      <c r="O155" s="265"/>
      <c r="P155" s="265"/>
      <c r="Q155" s="265"/>
      <c r="R155" s="38"/>
      <c r="T155" s="172" t="s">
        <v>22</v>
      </c>
      <c r="U155" s="45" t="s">
        <v>44</v>
      </c>
      <c r="V155" s="37"/>
      <c r="W155" s="173">
        <f>V155*K155</f>
        <v>0</v>
      </c>
      <c r="X155" s="173">
        <v>0</v>
      </c>
      <c r="Y155" s="173">
        <f>X155*K155</f>
        <v>0</v>
      </c>
      <c r="Z155" s="173">
        <v>0</v>
      </c>
      <c r="AA155" s="174">
        <f>Z155*K155</f>
        <v>0</v>
      </c>
      <c r="AR155" s="20" t="s">
        <v>161</v>
      </c>
      <c r="AT155" s="20" t="s">
        <v>157</v>
      </c>
      <c r="AU155" s="20" t="s">
        <v>79</v>
      </c>
      <c r="AY155" s="20" t="s">
        <v>156</v>
      </c>
      <c r="BE155" s="111">
        <f>IF(U155="základní",N155,0)</f>
        <v>0</v>
      </c>
      <c r="BF155" s="111">
        <f>IF(U155="snížená",N155,0)</f>
        <v>0</v>
      </c>
      <c r="BG155" s="111">
        <f>IF(U155="zákl. přenesená",N155,0)</f>
        <v>0</v>
      </c>
      <c r="BH155" s="111">
        <f>IF(U155="sníž. přenesená",N155,0)</f>
        <v>0</v>
      </c>
      <c r="BI155" s="111">
        <f>IF(U155="nulová",N155,0)</f>
        <v>0</v>
      </c>
      <c r="BJ155" s="20" t="s">
        <v>87</v>
      </c>
      <c r="BK155" s="111">
        <f>ROUND(L155*K155,2)</f>
        <v>0</v>
      </c>
      <c r="BL155" s="20" t="s">
        <v>161</v>
      </c>
      <c r="BM155" s="20" t="s">
        <v>1076</v>
      </c>
    </row>
    <row r="156" spans="2:65" s="1" customFormat="1" ht="16.5" customHeight="1">
      <c r="B156" s="36"/>
      <c r="C156" s="168" t="s">
        <v>309</v>
      </c>
      <c r="D156" s="168" t="s">
        <v>157</v>
      </c>
      <c r="E156" s="169" t="s">
        <v>1077</v>
      </c>
      <c r="F156" s="262" t="s">
        <v>1078</v>
      </c>
      <c r="G156" s="262"/>
      <c r="H156" s="262"/>
      <c r="I156" s="262"/>
      <c r="J156" s="170" t="s">
        <v>939</v>
      </c>
      <c r="K156" s="171">
        <v>4</v>
      </c>
      <c r="L156" s="263">
        <v>0</v>
      </c>
      <c r="M156" s="264"/>
      <c r="N156" s="265">
        <f>ROUND(L156*K156,2)</f>
        <v>0</v>
      </c>
      <c r="O156" s="265"/>
      <c r="P156" s="265"/>
      <c r="Q156" s="265"/>
      <c r="R156" s="38"/>
      <c r="T156" s="172" t="s">
        <v>22</v>
      </c>
      <c r="U156" s="45" t="s">
        <v>44</v>
      </c>
      <c r="V156" s="37"/>
      <c r="W156" s="173">
        <f>V156*K156</f>
        <v>0</v>
      </c>
      <c r="X156" s="173">
        <v>0</v>
      </c>
      <c r="Y156" s="173">
        <f>X156*K156</f>
        <v>0</v>
      </c>
      <c r="Z156" s="173">
        <v>0</v>
      </c>
      <c r="AA156" s="174">
        <f>Z156*K156</f>
        <v>0</v>
      </c>
      <c r="AR156" s="20" t="s">
        <v>161</v>
      </c>
      <c r="AT156" s="20" t="s">
        <v>157</v>
      </c>
      <c r="AU156" s="20" t="s">
        <v>79</v>
      </c>
      <c r="AY156" s="20" t="s">
        <v>156</v>
      </c>
      <c r="BE156" s="111">
        <f>IF(U156="základní",N156,0)</f>
        <v>0</v>
      </c>
      <c r="BF156" s="111">
        <f>IF(U156="snížená",N156,0)</f>
        <v>0</v>
      </c>
      <c r="BG156" s="111">
        <f>IF(U156="zákl. přenesená",N156,0)</f>
        <v>0</v>
      </c>
      <c r="BH156" s="111">
        <f>IF(U156="sníž. přenesená",N156,0)</f>
        <v>0</v>
      </c>
      <c r="BI156" s="111">
        <f>IF(U156="nulová",N156,0)</f>
        <v>0</v>
      </c>
      <c r="BJ156" s="20" t="s">
        <v>87</v>
      </c>
      <c r="BK156" s="111">
        <f>ROUND(L156*K156,2)</f>
        <v>0</v>
      </c>
      <c r="BL156" s="20" t="s">
        <v>161</v>
      </c>
      <c r="BM156" s="20" t="s">
        <v>1079</v>
      </c>
    </row>
    <row r="157" spans="2:65" s="1" customFormat="1" ht="16.5" customHeight="1">
      <c r="B157" s="36"/>
      <c r="C157" s="37"/>
      <c r="D157" s="37"/>
      <c r="E157" s="37"/>
      <c r="F157" s="270" t="s">
        <v>1080</v>
      </c>
      <c r="G157" s="271"/>
      <c r="H157" s="271"/>
      <c r="I157" s="271"/>
      <c r="J157" s="37"/>
      <c r="K157" s="37"/>
      <c r="L157" s="37"/>
      <c r="M157" s="37"/>
      <c r="N157" s="37"/>
      <c r="O157" s="37"/>
      <c r="P157" s="37"/>
      <c r="Q157" s="37"/>
      <c r="R157" s="38"/>
      <c r="T157" s="144"/>
      <c r="U157" s="37"/>
      <c r="V157" s="37"/>
      <c r="W157" s="37"/>
      <c r="X157" s="37"/>
      <c r="Y157" s="37"/>
      <c r="Z157" s="37"/>
      <c r="AA157" s="79"/>
      <c r="AT157" s="20" t="s">
        <v>260</v>
      </c>
      <c r="AU157" s="20" t="s">
        <v>79</v>
      </c>
    </row>
    <row r="158" spans="2:65" s="9" customFormat="1" ht="37.35" customHeight="1">
      <c r="B158" s="157"/>
      <c r="C158" s="158"/>
      <c r="D158" s="159" t="s">
        <v>966</v>
      </c>
      <c r="E158" s="159"/>
      <c r="F158" s="159"/>
      <c r="G158" s="159"/>
      <c r="H158" s="159"/>
      <c r="I158" s="159"/>
      <c r="J158" s="159"/>
      <c r="K158" s="159"/>
      <c r="L158" s="159"/>
      <c r="M158" s="159"/>
      <c r="N158" s="288">
        <f>BK158</f>
        <v>0</v>
      </c>
      <c r="O158" s="289"/>
      <c r="P158" s="289"/>
      <c r="Q158" s="289"/>
      <c r="R158" s="160"/>
      <c r="T158" s="161"/>
      <c r="U158" s="158"/>
      <c r="V158" s="158"/>
      <c r="W158" s="162">
        <f>SUM(W159:W169)</f>
        <v>0</v>
      </c>
      <c r="X158" s="158"/>
      <c r="Y158" s="162">
        <f>SUM(Y159:Y169)</f>
        <v>0</v>
      </c>
      <c r="Z158" s="158"/>
      <c r="AA158" s="163">
        <f>SUM(AA159:AA169)</f>
        <v>0</v>
      </c>
      <c r="AR158" s="164" t="s">
        <v>172</v>
      </c>
      <c r="AT158" s="165" t="s">
        <v>78</v>
      </c>
      <c r="AU158" s="165" t="s">
        <v>79</v>
      </c>
      <c r="AY158" s="164" t="s">
        <v>156</v>
      </c>
      <c r="BK158" s="166">
        <f>SUM(BK159:BK169)</f>
        <v>0</v>
      </c>
    </row>
    <row r="159" spans="2:65" s="1" customFormat="1" ht="16.5" customHeight="1">
      <c r="B159" s="36"/>
      <c r="C159" s="168" t="s">
        <v>313</v>
      </c>
      <c r="D159" s="168" t="s">
        <v>157</v>
      </c>
      <c r="E159" s="169" t="s">
        <v>1081</v>
      </c>
      <c r="F159" s="262" t="s">
        <v>1082</v>
      </c>
      <c r="G159" s="262"/>
      <c r="H159" s="262"/>
      <c r="I159" s="262"/>
      <c r="J159" s="170" t="s">
        <v>264</v>
      </c>
      <c r="K159" s="171">
        <v>8</v>
      </c>
      <c r="L159" s="263">
        <v>0</v>
      </c>
      <c r="M159" s="264"/>
      <c r="N159" s="265">
        <f t="shared" ref="N159:N168" si="15">ROUND(L159*K159,2)</f>
        <v>0</v>
      </c>
      <c r="O159" s="265"/>
      <c r="P159" s="265"/>
      <c r="Q159" s="265"/>
      <c r="R159" s="38"/>
      <c r="T159" s="172" t="s">
        <v>22</v>
      </c>
      <c r="U159" s="45" t="s">
        <v>44</v>
      </c>
      <c r="V159" s="37"/>
      <c r="W159" s="173">
        <f t="shared" ref="W159:W168" si="16">V159*K159</f>
        <v>0</v>
      </c>
      <c r="X159" s="173">
        <v>0</v>
      </c>
      <c r="Y159" s="173">
        <f t="shared" ref="Y159:Y168" si="17">X159*K159</f>
        <v>0</v>
      </c>
      <c r="Z159" s="173">
        <v>0</v>
      </c>
      <c r="AA159" s="174">
        <f t="shared" ref="AA159:AA168" si="18">Z159*K159</f>
        <v>0</v>
      </c>
      <c r="AR159" s="20" t="s">
        <v>859</v>
      </c>
      <c r="AT159" s="20" t="s">
        <v>157</v>
      </c>
      <c r="AU159" s="20" t="s">
        <v>87</v>
      </c>
      <c r="AY159" s="20" t="s">
        <v>156</v>
      </c>
      <c r="BE159" s="111">
        <f t="shared" ref="BE159:BE168" si="19">IF(U159="základní",N159,0)</f>
        <v>0</v>
      </c>
      <c r="BF159" s="111">
        <f t="shared" ref="BF159:BF168" si="20">IF(U159="snížená",N159,0)</f>
        <v>0</v>
      </c>
      <c r="BG159" s="111">
        <f t="shared" ref="BG159:BG168" si="21">IF(U159="zákl. přenesená",N159,0)</f>
        <v>0</v>
      </c>
      <c r="BH159" s="111">
        <f t="shared" ref="BH159:BH168" si="22">IF(U159="sníž. přenesená",N159,0)</f>
        <v>0</v>
      </c>
      <c r="BI159" s="111">
        <f t="shared" ref="BI159:BI168" si="23">IF(U159="nulová",N159,0)</f>
        <v>0</v>
      </c>
      <c r="BJ159" s="20" t="s">
        <v>87</v>
      </c>
      <c r="BK159" s="111">
        <f t="shared" ref="BK159:BK168" si="24">ROUND(L159*K159,2)</f>
        <v>0</v>
      </c>
      <c r="BL159" s="20" t="s">
        <v>859</v>
      </c>
      <c r="BM159" s="20" t="s">
        <v>1083</v>
      </c>
    </row>
    <row r="160" spans="2:65" s="1" customFormat="1" ht="16.5" customHeight="1">
      <c r="B160" s="36"/>
      <c r="C160" s="168" t="s">
        <v>317</v>
      </c>
      <c r="D160" s="168" t="s">
        <v>157</v>
      </c>
      <c r="E160" s="169" t="s">
        <v>1084</v>
      </c>
      <c r="F160" s="262" t="s">
        <v>1085</v>
      </c>
      <c r="G160" s="262"/>
      <c r="H160" s="262"/>
      <c r="I160" s="262"/>
      <c r="J160" s="170" t="s">
        <v>264</v>
      </c>
      <c r="K160" s="171">
        <v>16</v>
      </c>
      <c r="L160" s="263">
        <v>0</v>
      </c>
      <c r="M160" s="264"/>
      <c r="N160" s="265">
        <f t="shared" si="15"/>
        <v>0</v>
      </c>
      <c r="O160" s="265"/>
      <c r="P160" s="265"/>
      <c r="Q160" s="265"/>
      <c r="R160" s="38"/>
      <c r="T160" s="172" t="s">
        <v>22</v>
      </c>
      <c r="U160" s="45" t="s">
        <v>44</v>
      </c>
      <c r="V160" s="37"/>
      <c r="W160" s="173">
        <f t="shared" si="16"/>
        <v>0</v>
      </c>
      <c r="X160" s="173">
        <v>0</v>
      </c>
      <c r="Y160" s="173">
        <f t="shared" si="17"/>
        <v>0</v>
      </c>
      <c r="Z160" s="173">
        <v>0</v>
      </c>
      <c r="AA160" s="174">
        <f t="shared" si="18"/>
        <v>0</v>
      </c>
      <c r="AR160" s="20" t="s">
        <v>859</v>
      </c>
      <c r="AT160" s="20" t="s">
        <v>157</v>
      </c>
      <c r="AU160" s="20" t="s">
        <v>87</v>
      </c>
      <c r="AY160" s="20" t="s">
        <v>156</v>
      </c>
      <c r="BE160" s="111">
        <f t="shared" si="19"/>
        <v>0</v>
      </c>
      <c r="BF160" s="111">
        <f t="shared" si="20"/>
        <v>0</v>
      </c>
      <c r="BG160" s="111">
        <f t="shared" si="21"/>
        <v>0</v>
      </c>
      <c r="BH160" s="111">
        <f t="shared" si="22"/>
        <v>0</v>
      </c>
      <c r="BI160" s="111">
        <f t="shared" si="23"/>
        <v>0</v>
      </c>
      <c r="BJ160" s="20" t="s">
        <v>87</v>
      </c>
      <c r="BK160" s="111">
        <f t="shared" si="24"/>
        <v>0</v>
      </c>
      <c r="BL160" s="20" t="s">
        <v>859</v>
      </c>
      <c r="BM160" s="20" t="s">
        <v>1086</v>
      </c>
    </row>
    <row r="161" spans="2:65" s="1" customFormat="1" ht="16.5" customHeight="1">
      <c r="B161" s="36"/>
      <c r="C161" s="168" t="s">
        <v>322</v>
      </c>
      <c r="D161" s="168" t="s">
        <v>157</v>
      </c>
      <c r="E161" s="169" t="s">
        <v>1087</v>
      </c>
      <c r="F161" s="262" t="s">
        <v>1088</v>
      </c>
      <c r="G161" s="262"/>
      <c r="H161" s="262"/>
      <c r="I161" s="262"/>
      <c r="J161" s="170" t="s">
        <v>264</v>
      </c>
      <c r="K161" s="171">
        <v>24</v>
      </c>
      <c r="L161" s="263">
        <v>0</v>
      </c>
      <c r="M161" s="264"/>
      <c r="N161" s="265">
        <f t="shared" si="15"/>
        <v>0</v>
      </c>
      <c r="O161" s="265"/>
      <c r="P161" s="265"/>
      <c r="Q161" s="265"/>
      <c r="R161" s="38"/>
      <c r="T161" s="172" t="s">
        <v>22</v>
      </c>
      <c r="U161" s="45" t="s">
        <v>44</v>
      </c>
      <c r="V161" s="37"/>
      <c r="W161" s="173">
        <f t="shared" si="16"/>
        <v>0</v>
      </c>
      <c r="X161" s="173">
        <v>0</v>
      </c>
      <c r="Y161" s="173">
        <f t="shared" si="17"/>
        <v>0</v>
      </c>
      <c r="Z161" s="173">
        <v>0</v>
      </c>
      <c r="AA161" s="174">
        <f t="shared" si="18"/>
        <v>0</v>
      </c>
      <c r="AR161" s="20" t="s">
        <v>859</v>
      </c>
      <c r="AT161" s="20" t="s">
        <v>157</v>
      </c>
      <c r="AU161" s="20" t="s">
        <v>87</v>
      </c>
      <c r="AY161" s="20" t="s">
        <v>156</v>
      </c>
      <c r="BE161" s="111">
        <f t="shared" si="19"/>
        <v>0</v>
      </c>
      <c r="BF161" s="111">
        <f t="shared" si="20"/>
        <v>0</v>
      </c>
      <c r="BG161" s="111">
        <f t="shared" si="21"/>
        <v>0</v>
      </c>
      <c r="BH161" s="111">
        <f t="shared" si="22"/>
        <v>0</v>
      </c>
      <c r="BI161" s="111">
        <f t="shared" si="23"/>
        <v>0</v>
      </c>
      <c r="BJ161" s="20" t="s">
        <v>87</v>
      </c>
      <c r="BK161" s="111">
        <f t="shared" si="24"/>
        <v>0</v>
      </c>
      <c r="BL161" s="20" t="s">
        <v>859</v>
      </c>
      <c r="BM161" s="20" t="s">
        <v>1089</v>
      </c>
    </row>
    <row r="162" spans="2:65" s="1" customFormat="1" ht="16.5" customHeight="1">
      <c r="B162" s="36"/>
      <c r="C162" s="168" t="s">
        <v>327</v>
      </c>
      <c r="D162" s="168" t="s">
        <v>157</v>
      </c>
      <c r="E162" s="169" t="s">
        <v>1090</v>
      </c>
      <c r="F162" s="262" t="s">
        <v>1091</v>
      </c>
      <c r="G162" s="262"/>
      <c r="H162" s="262"/>
      <c r="I162" s="262"/>
      <c r="J162" s="170" t="s">
        <v>264</v>
      </c>
      <c r="K162" s="171">
        <v>16</v>
      </c>
      <c r="L162" s="263">
        <v>0</v>
      </c>
      <c r="M162" s="264"/>
      <c r="N162" s="265">
        <f t="shared" si="15"/>
        <v>0</v>
      </c>
      <c r="O162" s="265"/>
      <c r="P162" s="265"/>
      <c r="Q162" s="265"/>
      <c r="R162" s="38"/>
      <c r="T162" s="172" t="s">
        <v>22</v>
      </c>
      <c r="U162" s="45" t="s">
        <v>44</v>
      </c>
      <c r="V162" s="37"/>
      <c r="W162" s="173">
        <f t="shared" si="16"/>
        <v>0</v>
      </c>
      <c r="X162" s="173">
        <v>0</v>
      </c>
      <c r="Y162" s="173">
        <f t="shared" si="17"/>
        <v>0</v>
      </c>
      <c r="Z162" s="173">
        <v>0</v>
      </c>
      <c r="AA162" s="174">
        <f t="shared" si="18"/>
        <v>0</v>
      </c>
      <c r="AR162" s="20" t="s">
        <v>859</v>
      </c>
      <c r="AT162" s="20" t="s">
        <v>157</v>
      </c>
      <c r="AU162" s="20" t="s">
        <v>87</v>
      </c>
      <c r="AY162" s="20" t="s">
        <v>156</v>
      </c>
      <c r="BE162" s="111">
        <f t="shared" si="19"/>
        <v>0</v>
      </c>
      <c r="BF162" s="111">
        <f t="shared" si="20"/>
        <v>0</v>
      </c>
      <c r="BG162" s="111">
        <f t="shared" si="21"/>
        <v>0</v>
      </c>
      <c r="BH162" s="111">
        <f t="shared" si="22"/>
        <v>0</v>
      </c>
      <c r="BI162" s="111">
        <f t="shared" si="23"/>
        <v>0</v>
      </c>
      <c r="BJ162" s="20" t="s">
        <v>87</v>
      </c>
      <c r="BK162" s="111">
        <f t="shared" si="24"/>
        <v>0</v>
      </c>
      <c r="BL162" s="20" t="s">
        <v>859</v>
      </c>
      <c r="BM162" s="20" t="s">
        <v>1092</v>
      </c>
    </row>
    <row r="163" spans="2:65" s="1" customFormat="1" ht="16.5" customHeight="1">
      <c r="B163" s="36"/>
      <c r="C163" s="168" t="s">
        <v>332</v>
      </c>
      <c r="D163" s="168" t="s">
        <v>157</v>
      </c>
      <c r="E163" s="169" t="s">
        <v>1093</v>
      </c>
      <c r="F163" s="262" t="s">
        <v>1094</v>
      </c>
      <c r="G163" s="262"/>
      <c r="H163" s="262"/>
      <c r="I163" s="262"/>
      <c r="J163" s="170" t="s">
        <v>264</v>
      </c>
      <c r="K163" s="171">
        <v>5</v>
      </c>
      <c r="L163" s="263">
        <v>0</v>
      </c>
      <c r="M163" s="264"/>
      <c r="N163" s="265">
        <f t="shared" si="15"/>
        <v>0</v>
      </c>
      <c r="O163" s="265"/>
      <c r="P163" s="265"/>
      <c r="Q163" s="265"/>
      <c r="R163" s="38"/>
      <c r="T163" s="172" t="s">
        <v>22</v>
      </c>
      <c r="U163" s="45" t="s">
        <v>44</v>
      </c>
      <c r="V163" s="37"/>
      <c r="W163" s="173">
        <f t="shared" si="16"/>
        <v>0</v>
      </c>
      <c r="X163" s="173">
        <v>0</v>
      </c>
      <c r="Y163" s="173">
        <f t="shared" si="17"/>
        <v>0</v>
      </c>
      <c r="Z163" s="173">
        <v>0</v>
      </c>
      <c r="AA163" s="174">
        <f t="shared" si="18"/>
        <v>0</v>
      </c>
      <c r="AR163" s="20" t="s">
        <v>859</v>
      </c>
      <c r="AT163" s="20" t="s">
        <v>157</v>
      </c>
      <c r="AU163" s="20" t="s">
        <v>87</v>
      </c>
      <c r="AY163" s="20" t="s">
        <v>156</v>
      </c>
      <c r="BE163" s="111">
        <f t="shared" si="19"/>
        <v>0</v>
      </c>
      <c r="BF163" s="111">
        <f t="shared" si="20"/>
        <v>0</v>
      </c>
      <c r="BG163" s="111">
        <f t="shared" si="21"/>
        <v>0</v>
      </c>
      <c r="BH163" s="111">
        <f t="shared" si="22"/>
        <v>0</v>
      </c>
      <c r="BI163" s="111">
        <f t="shared" si="23"/>
        <v>0</v>
      </c>
      <c r="BJ163" s="20" t="s">
        <v>87</v>
      </c>
      <c r="BK163" s="111">
        <f t="shared" si="24"/>
        <v>0</v>
      </c>
      <c r="BL163" s="20" t="s">
        <v>859</v>
      </c>
      <c r="BM163" s="20" t="s">
        <v>1095</v>
      </c>
    </row>
    <row r="164" spans="2:65" s="1" customFormat="1" ht="16.5" customHeight="1">
      <c r="B164" s="36"/>
      <c r="C164" s="168" t="s">
        <v>336</v>
      </c>
      <c r="D164" s="168" t="s">
        <v>157</v>
      </c>
      <c r="E164" s="169" t="s">
        <v>1096</v>
      </c>
      <c r="F164" s="262" t="s">
        <v>1097</v>
      </c>
      <c r="G164" s="262"/>
      <c r="H164" s="262"/>
      <c r="I164" s="262"/>
      <c r="J164" s="170" t="s">
        <v>264</v>
      </c>
      <c r="K164" s="171">
        <v>3</v>
      </c>
      <c r="L164" s="263">
        <v>0</v>
      </c>
      <c r="M164" s="264"/>
      <c r="N164" s="265">
        <f t="shared" si="15"/>
        <v>0</v>
      </c>
      <c r="O164" s="265"/>
      <c r="P164" s="265"/>
      <c r="Q164" s="265"/>
      <c r="R164" s="38"/>
      <c r="T164" s="172" t="s">
        <v>22</v>
      </c>
      <c r="U164" s="45" t="s">
        <v>44</v>
      </c>
      <c r="V164" s="37"/>
      <c r="W164" s="173">
        <f t="shared" si="16"/>
        <v>0</v>
      </c>
      <c r="X164" s="173">
        <v>0</v>
      </c>
      <c r="Y164" s="173">
        <f t="shared" si="17"/>
        <v>0</v>
      </c>
      <c r="Z164" s="173">
        <v>0</v>
      </c>
      <c r="AA164" s="174">
        <f t="shared" si="18"/>
        <v>0</v>
      </c>
      <c r="AR164" s="20" t="s">
        <v>859</v>
      </c>
      <c r="AT164" s="20" t="s">
        <v>157</v>
      </c>
      <c r="AU164" s="20" t="s">
        <v>87</v>
      </c>
      <c r="AY164" s="20" t="s">
        <v>156</v>
      </c>
      <c r="BE164" s="111">
        <f t="shared" si="19"/>
        <v>0</v>
      </c>
      <c r="BF164" s="111">
        <f t="shared" si="20"/>
        <v>0</v>
      </c>
      <c r="BG164" s="111">
        <f t="shared" si="21"/>
        <v>0</v>
      </c>
      <c r="BH164" s="111">
        <f t="shared" si="22"/>
        <v>0</v>
      </c>
      <c r="BI164" s="111">
        <f t="shared" si="23"/>
        <v>0</v>
      </c>
      <c r="BJ164" s="20" t="s">
        <v>87</v>
      </c>
      <c r="BK164" s="111">
        <f t="shared" si="24"/>
        <v>0</v>
      </c>
      <c r="BL164" s="20" t="s">
        <v>859</v>
      </c>
      <c r="BM164" s="20" t="s">
        <v>1098</v>
      </c>
    </row>
    <row r="165" spans="2:65" s="1" customFormat="1" ht="16.5" customHeight="1">
      <c r="B165" s="36"/>
      <c r="C165" s="168" t="s">
        <v>340</v>
      </c>
      <c r="D165" s="168" t="s">
        <v>157</v>
      </c>
      <c r="E165" s="169" t="s">
        <v>1099</v>
      </c>
      <c r="F165" s="262" t="s">
        <v>1100</v>
      </c>
      <c r="G165" s="262"/>
      <c r="H165" s="262"/>
      <c r="I165" s="262"/>
      <c r="J165" s="170" t="s">
        <v>264</v>
      </c>
      <c r="K165" s="171">
        <v>10</v>
      </c>
      <c r="L165" s="263">
        <v>0</v>
      </c>
      <c r="M165" s="264"/>
      <c r="N165" s="265">
        <f t="shared" si="15"/>
        <v>0</v>
      </c>
      <c r="O165" s="265"/>
      <c r="P165" s="265"/>
      <c r="Q165" s="265"/>
      <c r="R165" s="38"/>
      <c r="T165" s="172" t="s">
        <v>22</v>
      </c>
      <c r="U165" s="45" t="s">
        <v>44</v>
      </c>
      <c r="V165" s="37"/>
      <c r="W165" s="173">
        <f t="shared" si="16"/>
        <v>0</v>
      </c>
      <c r="X165" s="173">
        <v>0</v>
      </c>
      <c r="Y165" s="173">
        <f t="shared" si="17"/>
        <v>0</v>
      </c>
      <c r="Z165" s="173">
        <v>0</v>
      </c>
      <c r="AA165" s="174">
        <f t="shared" si="18"/>
        <v>0</v>
      </c>
      <c r="AR165" s="20" t="s">
        <v>859</v>
      </c>
      <c r="AT165" s="20" t="s">
        <v>157</v>
      </c>
      <c r="AU165" s="20" t="s">
        <v>87</v>
      </c>
      <c r="AY165" s="20" t="s">
        <v>156</v>
      </c>
      <c r="BE165" s="111">
        <f t="shared" si="19"/>
        <v>0</v>
      </c>
      <c r="BF165" s="111">
        <f t="shared" si="20"/>
        <v>0</v>
      </c>
      <c r="BG165" s="111">
        <f t="shared" si="21"/>
        <v>0</v>
      </c>
      <c r="BH165" s="111">
        <f t="shared" si="22"/>
        <v>0</v>
      </c>
      <c r="BI165" s="111">
        <f t="shared" si="23"/>
        <v>0</v>
      </c>
      <c r="BJ165" s="20" t="s">
        <v>87</v>
      </c>
      <c r="BK165" s="111">
        <f t="shared" si="24"/>
        <v>0</v>
      </c>
      <c r="BL165" s="20" t="s">
        <v>859</v>
      </c>
      <c r="BM165" s="20" t="s">
        <v>1101</v>
      </c>
    </row>
    <row r="166" spans="2:65" s="1" customFormat="1" ht="16.5" customHeight="1">
      <c r="B166" s="36"/>
      <c r="C166" s="168" t="s">
        <v>344</v>
      </c>
      <c r="D166" s="168" t="s">
        <v>157</v>
      </c>
      <c r="E166" s="169" t="s">
        <v>1102</v>
      </c>
      <c r="F166" s="262" t="s">
        <v>1103</v>
      </c>
      <c r="G166" s="262"/>
      <c r="H166" s="262"/>
      <c r="I166" s="262"/>
      <c r="J166" s="170" t="s">
        <v>264</v>
      </c>
      <c r="K166" s="171">
        <v>20</v>
      </c>
      <c r="L166" s="263">
        <v>0</v>
      </c>
      <c r="M166" s="264"/>
      <c r="N166" s="265">
        <f t="shared" si="15"/>
        <v>0</v>
      </c>
      <c r="O166" s="265"/>
      <c r="P166" s="265"/>
      <c r="Q166" s="265"/>
      <c r="R166" s="38"/>
      <c r="T166" s="172" t="s">
        <v>22</v>
      </c>
      <c r="U166" s="45" t="s">
        <v>44</v>
      </c>
      <c r="V166" s="37"/>
      <c r="W166" s="173">
        <f t="shared" si="16"/>
        <v>0</v>
      </c>
      <c r="X166" s="173">
        <v>0</v>
      </c>
      <c r="Y166" s="173">
        <f t="shared" si="17"/>
        <v>0</v>
      </c>
      <c r="Z166" s="173">
        <v>0</v>
      </c>
      <c r="AA166" s="174">
        <f t="shared" si="18"/>
        <v>0</v>
      </c>
      <c r="AR166" s="20" t="s">
        <v>859</v>
      </c>
      <c r="AT166" s="20" t="s">
        <v>157</v>
      </c>
      <c r="AU166" s="20" t="s">
        <v>87</v>
      </c>
      <c r="AY166" s="20" t="s">
        <v>156</v>
      </c>
      <c r="BE166" s="111">
        <f t="shared" si="19"/>
        <v>0</v>
      </c>
      <c r="BF166" s="111">
        <f t="shared" si="20"/>
        <v>0</v>
      </c>
      <c r="BG166" s="111">
        <f t="shared" si="21"/>
        <v>0</v>
      </c>
      <c r="BH166" s="111">
        <f t="shared" si="22"/>
        <v>0</v>
      </c>
      <c r="BI166" s="111">
        <f t="shared" si="23"/>
        <v>0</v>
      </c>
      <c r="BJ166" s="20" t="s">
        <v>87</v>
      </c>
      <c r="BK166" s="111">
        <f t="shared" si="24"/>
        <v>0</v>
      </c>
      <c r="BL166" s="20" t="s">
        <v>859</v>
      </c>
      <c r="BM166" s="20" t="s">
        <v>1104</v>
      </c>
    </row>
    <row r="167" spans="2:65" s="1" customFormat="1" ht="16.5" customHeight="1">
      <c r="B167" s="36"/>
      <c r="C167" s="168" t="s">
        <v>349</v>
      </c>
      <c r="D167" s="168" t="s">
        <v>157</v>
      </c>
      <c r="E167" s="169" t="s">
        <v>1105</v>
      </c>
      <c r="F167" s="262" t="s">
        <v>1106</v>
      </c>
      <c r="G167" s="262"/>
      <c r="H167" s="262"/>
      <c r="I167" s="262"/>
      <c r="J167" s="170" t="s">
        <v>264</v>
      </c>
      <c r="K167" s="171">
        <v>5</v>
      </c>
      <c r="L167" s="263">
        <v>0</v>
      </c>
      <c r="M167" s="264"/>
      <c r="N167" s="265">
        <f t="shared" si="15"/>
        <v>0</v>
      </c>
      <c r="O167" s="265"/>
      <c r="P167" s="265"/>
      <c r="Q167" s="265"/>
      <c r="R167" s="38"/>
      <c r="T167" s="172" t="s">
        <v>22</v>
      </c>
      <c r="U167" s="45" t="s">
        <v>44</v>
      </c>
      <c r="V167" s="37"/>
      <c r="W167" s="173">
        <f t="shared" si="16"/>
        <v>0</v>
      </c>
      <c r="X167" s="173">
        <v>0</v>
      </c>
      <c r="Y167" s="173">
        <f t="shared" si="17"/>
        <v>0</v>
      </c>
      <c r="Z167" s="173">
        <v>0</v>
      </c>
      <c r="AA167" s="174">
        <f t="shared" si="18"/>
        <v>0</v>
      </c>
      <c r="AR167" s="20" t="s">
        <v>859</v>
      </c>
      <c r="AT167" s="20" t="s">
        <v>157</v>
      </c>
      <c r="AU167" s="20" t="s">
        <v>87</v>
      </c>
      <c r="AY167" s="20" t="s">
        <v>156</v>
      </c>
      <c r="BE167" s="111">
        <f t="shared" si="19"/>
        <v>0</v>
      </c>
      <c r="BF167" s="111">
        <f t="shared" si="20"/>
        <v>0</v>
      </c>
      <c r="BG167" s="111">
        <f t="shared" si="21"/>
        <v>0</v>
      </c>
      <c r="BH167" s="111">
        <f t="shared" si="22"/>
        <v>0</v>
      </c>
      <c r="BI167" s="111">
        <f t="shared" si="23"/>
        <v>0</v>
      </c>
      <c r="BJ167" s="20" t="s">
        <v>87</v>
      </c>
      <c r="BK167" s="111">
        <f t="shared" si="24"/>
        <v>0</v>
      </c>
      <c r="BL167" s="20" t="s">
        <v>859</v>
      </c>
      <c r="BM167" s="20" t="s">
        <v>1107</v>
      </c>
    </row>
    <row r="168" spans="2:65" s="1" customFormat="1" ht="16.5" customHeight="1">
      <c r="B168" s="36"/>
      <c r="C168" s="168" t="s">
        <v>354</v>
      </c>
      <c r="D168" s="168" t="s">
        <v>157</v>
      </c>
      <c r="E168" s="169" t="s">
        <v>1108</v>
      </c>
      <c r="F168" s="262" t="s">
        <v>1109</v>
      </c>
      <c r="G168" s="262"/>
      <c r="H168" s="262"/>
      <c r="I168" s="262"/>
      <c r="J168" s="170" t="s">
        <v>264</v>
      </c>
      <c r="K168" s="171">
        <v>15</v>
      </c>
      <c r="L168" s="263">
        <v>0</v>
      </c>
      <c r="M168" s="264"/>
      <c r="N168" s="265">
        <f t="shared" si="15"/>
        <v>0</v>
      </c>
      <c r="O168" s="265"/>
      <c r="P168" s="265"/>
      <c r="Q168" s="265"/>
      <c r="R168" s="38"/>
      <c r="T168" s="172" t="s">
        <v>22</v>
      </c>
      <c r="U168" s="45" t="s">
        <v>44</v>
      </c>
      <c r="V168" s="37"/>
      <c r="W168" s="173">
        <f t="shared" si="16"/>
        <v>0</v>
      </c>
      <c r="X168" s="173">
        <v>0</v>
      </c>
      <c r="Y168" s="173">
        <f t="shared" si="17"/>
        <v>0</v>
      </c>
      <c r="Z168" s="173">
        <v>0</v>
      </c>
      <c r="AA168" s="174">
        <f t="shared" si="18"/>
        <v>0</v>
      </c>
      <c r="AR168" s="20" t="s">
        <v>859</v>
      </c>
      <c r="AT168" s="20" t="s">
        <v>157</v>
      </c>
      <c r="AU168" s="20" t="s">
        <v>87</v>
      </c>
      <c r="AY168" s="20" t="s">
        <v>156</v>
      </c>
      <c r="BE168" s="111">
        <f t="shared" si="19"/>
        <v>0</v>
      </c>
      <c r="BF168" s="111">
        <f t="shared" si="20"/>
        <v>0</v>
      </c>
      <c r="BG168" s="111">
        <f t="shared" si="21"/>
        <v>0</v>
      </c>
      <c r="BH168" s="111">
        <f t="shared" si="22"/>
        <v>0</v>
      </c>
      <c r="BI168" s="111">
        <f t="shared" si="23"/>
        <v>0</v>
      </c>
      <c r="BJ168" s="20" t="s">
        <v>87</v>
      </c>
      <c r="BK168" s="111">
        <f t="shared" si="24"/>
        <v>0</v>
      </c>
      <c r="BL168" s="20" t="s">
        <v>859</v>
      </c>
      <c r="BM168" s="20" t="s">
        <v>1110</v>
      </c>
    </row>
    <row r="169" spans="2:65" s="1" customFormat="1" ht="16.5" customHeight="1">
      <c r="B169" s="36"/>
      <c r="C169" s="37"/>
      <c r="D169" s="37"/>
      <c r="E169" s="37"/>
      <c r="F169" s="270" t="s">
        <v>1111</v>
      </c>
      <c r="G169" s="271"/>
      <c r="H169" s="271"/>
      <c r="I169" s="271"/>
      <c r="J169" s="37"/>
      <c r="K169" s="37"/>
      <c r="L169" s="37"/>
      <c r="M169" s="37"/>
      <c r="N169" s="37"/>
      <c r="O169" s="37"/>
      <c r="P169" s="37"/>
      <c r="Q169" s="37"/>
      <c r="R169" s="38"/>
      <c r="T169" s="144"/>
      <c r="U169" s="37"/>
      <c r="V169" s="37"/>
      <c r="W169" s="37"/>
      <c r="X169" s="37"/>
      <c r="Y169" s="37"/>
      <c r="Z169" s="37"/>
      <c r="AA169" s="79"/>
      <c r="AT169" s="20" t="s">
        <v>260</v>
      </c>
      <c r="AU169" s="20" t="s">
        <v>87</v>
      </c>
    </row>
    <row r="170" spans="2:65" s="9" customFormat="1" ht="37.35" customHeight="1">
      <c r="B170" s="157"/>
      <c r="C170" s="158"/>
      <c r="D170" s="159" t="s">
        <v>936</v>
      </c>
      <c r="E170" s="159"/>
      <c r="F170" s="159"/>
      <c r="G170" s="159"/>
      <c r="H170" s="159"/>
      <c r="I170" s="159"/>
      <c r="J170" s="159"/>
      <c r="K170" s="159"/>
      <c r="L170" s="159"/>
      <c r="M170" s="159"/>
      <c r="N170" s="288">
        <f>BK170</f>
        <v>0</v>
      </c>
      <c r="O170" s="289"/>
      <c r="P170" s="289"/>
      <c r="Q170" s="289"/>
      <c r="R170" s="160"/>
      <c r="T170" s="161"/>
      <c r="U170" s="158"/>
      <c r="V170" s="158"/>
      <c r="W170" s="162">
        <f>SUM(W171:W174)</f>
        <v>0</v>
      </c>
      <c r="X170" s="158"/>
      <c r="Y170" s="162">
        <f>SUM(Y171:Y174)</f>
        <v>0</v>
      </c>
      <c r="Z170" s="158"/>
      <c r="AA170" s="163">
        <f>SUM(AA171:AA174)</f>
        <v>0</v>
      </c>
      <c r="AR170" s="164" t="s">
        <v>176</v>
      </c>
      <c r="AT170" s="165" t="s">
        <v>78</v>
      </c>
      <c r="AU170" s="165" t="s">
        <v>79</v>
      </c>
      <c r="AY170" s="164" t="s">
        <v>156</v>
      </c>
      <c r="BK170" s="166">
        <f>SUM(BK171:BK174)</f>
        <v>0</v>
      </c>
    </row>
    <row r="171" spans="2:65" s="1" customFormat="1" ht="38.25" customHeight="1">
      <c r="B171" s="36"/>
      <c r="C171" s="168" t="s">
        <v>358</v>
      </c>
      <c r="D171" s="168" t="s">
        <v>157</v>
      </c>
      <c r="E171" s="169" t="s">
        <v>1112</v>
      </c>
      <c r="F171" s="262" t="s">
        <v>1113</v>
      </c>
      <c r="G171" s="262"/>
      <c r="H171" s="262"/>
      <c r="I171" s="262"/>
      <c r="J171" s="170" t="s">
        <v>1114</v>
      </c>
      <c r="K171" s="171">
        <v>1</v>
      </c>
      <c r="L171" s="263">
        <v>0</v>
      </c>
      <c r="M171" s="264"/>
      <c r="N171" s="265">
        <f>ROUND(L171*K171,2)</f>
        <v>0</v>
      </c>
      <c r="O171" s="265"/>
      <c r="P171" s="265"/>
      <c r="Q171" s="265"/>
      <c r="R171" s="38"/>
      <c r="T171" s="172" t="s">
        <v>22</v>
      </c>
      <c r="U171" s="45" t="s">
        <v>44</v>
      </c>
      <c r="V171" s="37"/>
      <c r="W171" s="173">
        <f>V171*K171</f>
        <v>0</v>
      </c>
      <c r="X171" s="173">
        <v>0</v>
      </c>
      <c r="Y171" s="173">
        <f>X171*K171</f>
        <v>0</v>
      </c>
      <c r="Z171" s="173">
        <v>0</v>
      </c>
      <c r="AA171" s="174">
        <f>Z171*K171</f>
        <v>0</v>
      </c>
      <c r="AR171" s="20" t="s">
        <v>859</v>
      </c>
      <c r="AT171" s="20" t="s">
        <v>157</v>
      </c>
      <c r="AU171" s="20" t="s">
        <v>87</v>
      </c>
      <c r="AY171" s="20" t="s">
        <v>156</v>
      </c>
      <c r="BE171" s="111">
        <f>IF(U171="základní",N171,0)</f>
        <v>0</v>
      </c>
      <c r="BF171" s="111">
        <f>IF(U171="snížená",N171,0)</f>
        <v>0</v>
      </c>
      <c r="BG171" s="111">
        <f>IF(U171="zákl. přenesená",N171,0)</f>
        <v>0</v>
      </c>
      <c r="BH171" s="111">
        <f>IF(U171="sníž. přenesená",N171,0)</f>
        <v>0</v>
      </c>
      <c r="BI171" s="111">
        <f>IF(U171="nulová",N171,0)</f>
        <v>0</v>
      </c>
      <c r="BJ171" s="20" t="s">
        <v>87</v>
      </c>
      <c r="BK171" s="111">
        <f>ROUND(L171*K171,2)</f>
        <v>0</v>
      </c>
      <c r="BL171" s="20" t="s">
        <v>859</v>
      </c>
      <c r="BM171" s="20" t="s">
        <v>1115</v>
      </c>
    </row>
    <row r="172" spans="2:65" s="1" customFormat="1" ht="16.5" customHeight="1">
      <c r="B172" s="36"/>
      <c r="C172" s="37"/>
      <c r="D172" s="37"/>
      <c r="E172" s="37"/>
      <c r="F172" s="270" t="s">
        <v>1116</v>
      </c>
      <c r="G172" s="271"/>
      <c r="H172" s="271"/>
      <c r="I172" s="271"/>
      <c r="J172" s="37"/>
      <c r="K172" s="37"/>
      <c r="L172" s="37"/>
      <c r="M172" s="37"/>
      <c r="N172" s="37"/>
      <c r="O172" s="37"/>
      <c r="P172" s="37"/>
      <c r="Q172" s="37"/>
      <c r="R172" s="38"/>
      <c r="T172" s="144"/>
      <c r="U172" s="37"/>
      <c r="V172" s="37"/>
      <c r="W172" s="37"/>
      <c r="X172" s="37"/>
      <c r="Y172" s="37"/>
      <c r="Z172" s="37"/>
      <c r="AA172" s="79"/>
      <c r="AT172" s="20" t="s">
        <v>260</v>
      </c>
      <c r="AU172" s="20" t="s">
        <v>87</v>
      </c>
    </row>
    <row r="173" spans="2:65" s="1" customFormat="1" ht="16.5" customHeight="1">
      <c r="B173" s="36"/>
      <c r="C173" s="168" t="s">
        <v>362</v>
      </c>
      <c r="D173" s="168" t="s">
        <v>157</v>
      </c>
      <c r="E173" s="169" t="s">
        <v>1117</v>
      </c>
      <c r="F173" s="262" t="s">
        <v>1118</v>
      </c>
      <c r="G173" s="262"/>
      <c r="H173" s="262"/>
      <c r="I173" s="262"/>
      <c r="J173" s="170" t="s">
        <v>1114</v>
      </c>
      <c r="K173" s="171">
        <v>1</v>
      </c>
      <c r="L173" s="263">
        <v>0</v>
      </c>
      <c r="M173" s="264"/>
      <c r="N173" s="265">
        <f>ROUND(L173*K173,2)</f>
        <v>0</v>
      </c>
      <c r="O173" s="265"/>
      <c r="P173" s="265"/>
      <c r="Q173" s="265"/>
      <c r="R173" s="38"/>
      <c r="T173" s="172" t="s">
        <v>22</v>
      </c>
      <c r="U173" s="45" t="s">
        <v>44</v>
      </c>
      <c r="V173" s="37"/>
      <c r="W173" s="173">
        <f>V173*K173</f>
        <v>0</v>
      </c>
      <c r="X173" s="173">
        <v>0</v>
      </c>
      <c r="Y173" s="173">
        <f>X173*K173</f>
        <v>0</v>
      </c>
      <c r="Z173" s="173">
        <v>0</v>
      </c>
      <c r="AA173" s="174">
        <f>Z173*K173</f>
        <v>0</v>
      </c>
      <c r="AR173" s="20" t="s">
        <v>859</v>
      </c>
      <c r="AT173" s="20" t="s">
        <v>157</v>
      </c>
      <c r="AU173" s="20" t="s">
        <v>87</v>
      </c>
      <c r="AY173" s="20" t="s">
        <v>156</v>
      </c>
      <c r="BE173" s="111">
        <f>IF(U173="základní",N173,0)</f>
        <v>0</v>
      </c>
      <c r="BF173" s="111">
        <f>IF(U173="snížená",N173,0)</f>
        <v>0</v>
      </c>
      <c r="BG173" s="111">
        <f>IF(U173="zákl. přenesená",N173,0)</f>
        <v>0</v>
      </c>
      <c r="BH173" s="111">
        <f>IF(U173="sníž. přenesená",N173,0)</f>
        <v>0</v>
      </c>
      <c r="BI173" s="111">
        <f>IF(U173="nulová",N173,0)</f>
        <v>0</v>
      </c>
      <c r="BJ173" s="20" t="s">
        <v>87</v>
      </c>
      <c r="BK173" s="111">
        <f>ROUND(L173*K173,2)</f>
        <v>0</v>
      </c>
      <c r="BL173" s="20" t="s">
        <v>859</v>
      </c>
      <c r="BM173" s="20" t="s">
        <v>1119</v>
      </c>
    </row>
    <row r="174" spans="2:65" s="1" customFormat="1" ht="16.5" customHeight="1">
      <c r="B174" s="36"/>
      <c r="C174" s="37"/>
      <c r="D174" s="37"/>
      <c r="E174" s="37"/>
      <c r="F174" s="270" t="s">
        <v>1120</v>
      </c>
      <c r="G174" s="271"/>
      <c r="H174" s="271"/>
      <c r="I174" s="271"/>
      <c r="J174" s="37"/>
      <c r="K174" s="37"/>
      <c r="L174" s="37"/>
      <c r="M174" s="37"/>
      <c r="N174" s="37"/>
      <c r="O174" s="37"/>
      <c r="P174" s="37"/>
      <c r="Q174" s="37"/>
      <c r="R174" s="38"/>
      <c r="T174" s="144"/>
      <c r="U174" s="37"/>
      <c r="V174" s="37"/>
      <c r="W174" s="37"/>
      <c r="X174" s="37"/>
      <c r="Y174" s="37"/>
      <c r="Z174" s="37"/>
      <c r="AA174" s="79"/>
      <c r="AT174" s="20" t="s">
        <v>260</v>
      </c>
      <c r="AU174" s="20" t="s">
        <v>87</v>
      </c>
    </row>
    <row r="175" spans="2:65" s="1" customFormat="1" ht="49.9" customHeight="1">
      <c r="B175" s="36"/>
      <c r="C175" s="37"/>
      <c r="D175" s="159" t="s">
        <v>634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280">
        <f>BK175</f>
        <v>0</v>
      </c>
      <c r="O175" s="256"/>
      <c r="P175" s="256"/>
      <c r="Q175" s="256"/>
      <c r="R175" s="38"/>
      <c r="T175" s="148"/>
      <c r="U175" s="57"/>
      <c r="V175" s="57"/>
      <c r="W175" s="57"/>
      <c r="X175" s="57"/>
      <c r="Y175" s="57"/>
      <c r="Z175" s="57"/>
      <c r="AA175" s="59"/>
      <c r="AT175" s="20" t="s">
        <v>78</v>
      </c>
      <c r="AU175" s="20" t="s">
        <v>79</v>
      </c>
      <c r="AY175" s="20" t="s">
        <v>635</v>
      </c>
      <c r="BK175" s="111">
        <v>0</v>
      </c>
    </row>
    <row r="176" spans="2:65" s="1" customFormat="1" ht="6.95" customHeight="1"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2"/>
    </row>
  </sheetData>
  <sheetProtection algorithmName="SHA-512" hashValue="bqSeoEp6UOX7i5aEaOSIOP5ySRrilKygUoNCWpkjilgwTDbjZCMok8ZA8DUNFnzHXBa2y2cAou8e64jC7BXhuQ==" saltValue="/aCCangFWFNzRrPLLWdAOs/BCGwXoWS94fWsI7iw0XipchSYtbeADQsRHG2KlRKiHNZ5YrF4A7wY1/Nsp1cO1A==" spinCount="10" sheet="1" objects="1" scenarios="1" formatColumns="0" formatRows="0"/>
  <mergeCells count="221">
    <mergeCell ref="F174:I174"/>
    <mergeCell ref="N117:Q117"/>
    <mergeCell ref="N158:Q158"/>
    <mergeCell ref="N170:Q170"/>
    <mergeCell ref="N175:Q175"/>
    <mergeCell ref="H1:K1"/>
    <mergeCell ref="S2:AC2"/>
    <mergeCell ref="F168:I168"/>
    <mergeCell ref="L168:M168"/>
    <mergeCell ref="N168:Q168"/>
    <mergeCell ref="F169:I169"/>
    <mergeCell ref="F171:I171"/>
    <mergeCell ref="L171:M171"/>
    <mergeCell ref="N171:Q171"/>
    <mergeCell ref="F172:I172"/>
    <mergeCell ref="F173:I173"/>
    <mergeCell ref="L173:M173"/>
    <mergeCell ref="N173:Q17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7:I157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9:I119"/>
    <mergeCell ref="L119:M119"/>
    <mergeCell ref="N119:Q119"/>
    <mergeCell ref="F120:I120"/>
    <mergeCell ref="L120:M120"/>
    <mergeCell ref="N120:Q120"/>
    <mergeCell ref="F121:I121"/>
    <mergeCell ref="F122:I122"/>
    <mergeCell ref="L122:M122"/>
    <mergeCell ref="N122:Q122"/>
    <mergeCell ref="M111:P111"/>
    <mergeCell ref="M113:Q113"/>
    <mergeCell ref="M114:Q114"/>
    <mergeCell ref="F116:I116"/>
    <mergeCell ref="L116:M116"/>
    <mergeCell ref="N116:Q116"/>
    <mergeCell ref="F118:I118"/>
    <mergeCell ref="L118:M118"/>
    <mergeCell ref="N118:Q118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7-2021a - rozvod plynu, ÚT</vt:lpstr>
      <vt:lpstr>7-2021b - vodovod, kanali...</vt:lpstr>
      <vt:lpstr>7-2021c - stavební úpravy</vt:lpstr>
      <vt:lpstr>7-2021d - ostatní a vedle...</vt:lpstr>
      <vt:lpstr>7-2021e - Silnoproudé roz...</vt:lpstr>
      <vt:lpstr>'7-2021a - rozvod plynu, ÚT'!Názvy_tisku</vt:lpstr>
      <vt:lpstr>'7-2021b - vodovod, kanali...'!Názvy_tisku</vt:lpstr>
      <vt:lpstr>'7-2021c - stavební úpravy'!Názvy_tisku</vt:lpstr>
      <vt:lpstr>'7-2021d - ostatní a vedle...'!Názvy_tisku</vt:lpstr>
      <vt:lpstr>'7-2021e - Silnoproudé roz...'!Názvy_tisku</vt:lpstr>
      <vt:lpstr>'Rekapitulace stavby'!Názvy_tisku</vt:lpstr>
      <vt:lpstr>'7-2021a - rozvod plynu, ÚT'!Oblast_tisku</vt:lpstr>
      <vt:lpstr>'7-2021b - vodovod, kanali...'!Oblast_tisku</vt:lpstr>
      <vt:lpstr>'7-2021c - stavební úpravy'!Oblast_tisku</vt:lpstr>
      <vt:lpstr>'7-2021d - ostatní a vedle...'!Oblast_tisku</vt:lpstr>
      <vt:lpstr>'7-2021e - Silnoproudé roz...'!Oblast_tisku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Alča</dc:creator>
  <cp:lastModifiedBy>Uživatel</cp:lastModifiedBy>
  <dcterms:created xsi:type="dcterms:W3CDTF">2021-02-08T16:41:35Z</dcterms:created>
  <dcterms:modified xsi:type="dcterms:W3CDTF">2021-02-08T16:49:36Z</dcterms:modified>
</cp:coreProperties>
</file>