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F:\Dokumenty\Obec\2023 Hospoda zachody\"/>
    </mc:Choice>
  </mc:AlternateContent>
  <xr:revisionPtr revIDLastSave="0" documentId="13_ncr:1_{4A88F58B-7FA5-4E24-864E-F84D67C8C73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1. - Silnoproudá elektrot..." sheetId="2" r:id="rId2"/>
  </sheets>
  <definedNames>
    <definedName name="_xlnm._FilterDatabase" localSheetId="1" hidden="1">'1. - Silnoproudá elektrot...'!$C$129:$K$188</definedName>
    <definedName name="_xlnm.Print_Titles" localSheetId="1">'1. - Silnoproudá elektrot...'!$129:$129</definedName>
    <definedName name="_xlnm.Print_Titles" localSheetId="0">'Rekapitulace stavby'!$92:$92</definedName>
    <definedName name="_xlnm.Print_Area" localSheetId="1">'1. - Silnoproudá elektrot...'!$C$4:$J$76,'1. - Silnoproudá elektrot...'!$C$82:$J$111,'1. - Silnoproudá elektrot...'!$C$117:$J$188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AX95" i="1" l="1"/>
  <c r="J37" i="2"/>
  <c r="J36" i="2"/>
  <c r="AY95" i="1" s="1"/>
  <c r="J35" i="2"/>
  <c r="BI188" i="2"/>
  <c r="BH188" i="2"/>
  <c r="BG188" i="2"/>
  <c r="BF188" i="2"/>
  <c r="T188" i="2"/>
  <c r="T187" i="2" s="1"/>
  <c r="R188" i="2"/>
  <c r="R187" i="2" s="1"/>
  <c r="P188" i="2"/>
  <c r="P187" i="2"/>
  <c r="BI186" i="2"/>
  <c r="BH186" i="2"/>
  <c r="BG186" i="2"/>
  <c r="BF186" i="2"/>
  <c r="T186" i="2"/>
  <c r="T185" i="2" s="1"/>
  <c r="R186" i="2"/>
  <c r="R185" i="2" s="1"/>
  <c r="P186" i="2"/>
  <c r="P185" i="2" s="1"/>
  <c r="BI184" i="2"/>
  <c r="BH184" i="2"/>
  <c r="BG184" i="2"/>
  <c r="BF184" i="2"/>
  <c r="T184" i="2"/>
  <c r="T183" i="2"/>
  <c r="R184" i="2"/>
  <c r="R183" i="2" s="1"/>
  <c r="P184" i="2"/>
  <c r="P183" i="2" s="1"/>
  <c r="BI182" i="2"/>
  <c r="BH182" i="2"/>
  <c r="BG182" i="2"/>
  <c r="BF182" i="2"/>
  <c r="T182" i="2"/>
  <c r="T181" i="2" s="1"/>
  <c r="T180" i="2" s="1"/>
  <c r="R182" i="2"/>
  <c r="R181" i="2"/>
  <c r="P182" i="2"/>
  <c r="P181" i="2"/>
  <c r="BI179" i="2"/>
  <c r="BH179" i="2"/>
  <c r="BG179" i="2"/>
  <c r="BF179" i="2"/>
  <c r="T179" i="2"/>
  <c r="T178" i="2"/>
  <c r="R179" i="2"/>
  <c r="R178" i="2"/>
  <c r="P179" i="2"/>
  <c r="P178" i="2" s="1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F36" i="2" s="1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F35" i="2" s="1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F37" i="2" s="1"/>
  <c r="BH134" i="2"/>
  <c r="BG134" i="2"/>
  <c r="BF134" i="2"/>
  <c r="F34" i="2" s="1"/>
  <c r="T134" i="2"/>
  <c r="R134" i="2"/>
  <c r="P134" i="2"/>
  <c r="J127" i="2"/>
  <c r="J126" i="2"/>
  <c r="F124" i="2"/>
  <c r="E122" i="2"/>
  <c r="J92" i="2"/>
  <c r="J91" i="2"/>
  <c r="F89" i="2"/>
  <c r="E87" i="2"/>
  <c r="J18" i="2"/>
  <c r="E18" i="2"/>
  <c r="F92" i="2" s="1"/>
  <c r="J17" i="2"/>
  <c r="J15" i="2"/>
  <c r="E15" i="2"/>
  <c r="F91" i="2" s="1"/>
  <c r="J14" i="2"/>
  <c r="J12" i="2"/>
  <c r="J124" i="2" s="1"/>
  <c r="E7" i="2"/>
  <c r="E120" i="2"/>
  <c r="L90" i="1"/>
  <c r="AM90" i="1"/>
  <c r="AM89" i="1"/>
  <c r="L89" i="1"/>
  <c r="AM87" i="1"/>
  <c r="L87" i="1"/>
  <c r="L85" i="1"/>
  <c r="L84" i="1"/>
  <c r="BK137" i="2"/>
  <c r="BK153" i="2"/>
  <c r="BK163" i="2"/>
  <c r="BK166" i="2"/>
  <c r="BK138" i="2"/>
  <c r="BK142" i="2"/>
  <c r="BK134" i="2"/>
  <c r="BK149" i="2"/>
  <c r="BK143" i="2"/>
  <c r="BK182" i="2"/>
  <c r="BK141" i="2"/>
  <c r="BK170" i="2"/>
  <c r="BK159" i="2"/>
  <c r="BK162" i="2"/>
  <c r="BK144" i="2"/>
  <c r="BK188" i="2"/>
  <c r="BK145" i="2"/>
  <c r="BK146" i="2"/>
  <c r="BK172" i="2"/>
  <c r="BK184" i="2"/>
  <c r="BK168" i="2"/>
  <c r="BK179" i="2"/>
  <c r="J34" i="2"/>
  <c r="BK148" i="2"/>
  <c r="BK156" i="2"/>
  <c r="BK152" i="2"/>
  <c r="BK161" i="2"/>
  <c r="BK167" i="2"/>
  <c r="BK175" i="2"/>
  <c r="BK186" i="2"/>
  <c r="BK158" i="2"/>
  <c r="BK140" i="2"/>
  <c r="BK171" i="2"/>
  <c r="BK147" i="2"/>
  <c r="BK135" i="2"/>
  <c r="BK177" i="2"/>
  <c r="BK150" i="2"/>
  <c r="BK164" i="2"/>
  <c r="BK155" i="2"/>
  <c r="BK160" i="2"/>
  <c r="BK136" i="2"/>
  <c r="AS94" i="1"/>
  <c r="BK176" i="2"/>
  <c r="BK169" i="2"/>
  <c r="BK151" i="2"/>
  <c r="BK157" i="2"/>
  <c r="P180" i="2" l="1"/>
  <c r="R180" i="2"/>
  <c r="BK139" i="2"/>
  <c r="T154" i="2"/>
  <c r="BK133" i="2"/>
  <c r="BK165" i="2"/>
  <c r="P139" i="2"/>
  <c r="R165" i="2"/>
  <c r="R132" i="2" s="1"/>
  <c r="R131" i="2" s="1"/>
  <c r="R130" i="2" s="1"/>
  <c r="T139" i="2"/>
  <c r="P165" i="2"/>
  <c r="R139" i="2"/>
  <c r="T165" i="2"/>
  <c r="P133" i="2"/>
  <c r="BK154" i="2"/>
  <c r="T174" i="2"/>
  <c r="T173" i="2"/>
  <c r="R133" i="2"/>
  <c r="P154" i="2"/>
  <c r="P174" i="2"/>
  <c r="P173" i="2"/>
  <c r="T133" i="2"/>
  <c r="T132" i="2" s="1"/>
  <c r="T131" i="2" s="1"/>
  <c r="T130" i="2" s="1"/>
  <c r="R174" i="2"/>
  <c r="R173" i="2"/>
  <c r="R154" i="2"/>
  <c r="BK174" i="2"/>
  <c r="BK178" i="2"/>
  <c r="BK187" i="2"/>
  <c r="BK183" i="2"/>
  <c r="BK181" i="2"/>
  <c r="BK185" i="2"/>
  <c r="BE161" i="2"/>
  <c r="BE162" i="2"/>
  <c r="BE147" i="2"/>
  <c r="BE157" i="2"/>
  <c r="BE156" i="2"/>
  <c r="BE160" i="2"/>
  <c r="BE164" i="2"/>
  <c r="BE166" i="2"/>
  <c r="BE169" i="2"/>
  <c r="F127" i="2"/>
  <c r="BE137" i="2"/>
  <c r="BE146" i="2"/>
  <c r="BE153" i="2"/>
  <c r="BE140" i="2"/>
  <c r="BE149" i="2"/>
  <c r="BE158" i="2"/>
  <c r="BE163" i="2"/>
  <c r="BE175" i="2"/>
  <c r="BE176" i="2"/>
  <c r="BE177" i="2"/>
  <c r="BE188" i="2"/>
  <c r="E85" i="2"/>
  <c r="BE150" i="2"/>
  <c r="BE151" i="2"/>
  <c r="BE167" i="2"/>
  <c r="AW95" i="1"/>
  <c r="F126" i="2"/>
  <c r="BE143" i="2"/>
  <c r="BE170" i="2"/>
  <c r="BE145" i="2"/>
  <c r="BB95" i="1"/>
  <c r="BB94" i="1" s="1"/>
  <c r="W31" i="1" s="1"/>
  <c r="BE152" i="2"/>
  <c r="BE148" i="2"/>
  <c r="BE186" i="2"/>
  <c r="BA95" i="1"/>
  <c r="BA94" i="1" s="1"/>
  <c r="AW94" i="1" s="1"/>
  <c r="AK30" i="1" s="1"/>
  <c r="J89" i="2"/>
  <c r="BE135" i="2"/>
  <c r="BE142" i="2"/>
  <c r="BE155" i="2"/>
  <c r="BE159" i="2"/>
  <c r="BE168" i="2"/>
  <c r="BE179" i="2"/>
  <c r="BE136" i="2"/>
  <c r="BE138" i="2"/>
  <c r="BE171" i="2"/>
  <c r="BE172" i="2"/>
  <c r="BE182" i="2"/>
  <c r="BC95" i="1"/>
  <c r="BE141" i="2"/>
  <c r="BE144" i="2"/>
  <c r="BE184" i="2"/>
  <c r="BE134" i="2"/>
  <c r="BD95" i="1"/>
  <c r="BD94" i="1" s="1"/>
  <c r="W33" i="1" s="1"/>
  <c r="BC94" i="1"/>
  <c r="W32" i="1" s="1"/>
  <c r="P132" i="2" l="1"/>
  <c r="P131" i="2"/>
  <c r="P130" i="2"/>
  <c r="AU95" i="1"/>
  <c r="BK132" i="2"/>
  <c r="BK173" i="2"/>
  <c r="BK180" i="2"/>
  <c r="AU94" i="1"/>
  <c r="AV95" i="1"/>
  <c r="AT95" i="1" s="1"/>
  <c r="W30" i="1"/>
  <c r="AX94" i="1"/>
  <c r="AY94" i="1"/>
  <c r="AZ95" i="1"/>
  <c r="AZ94" i="1" s="1"/>
  <c r="AV94" i="1" s="1"/>
  <c r="BK131" i="2" l="1"/>
  <c r="AT94" i="1"/>
  <c r="BK130" i="2" l="1"/>
  <c r="J39" i="2" l="1"/>
</calcChain>
</file>

<file path=xl/sharedStrings.xml><?xml version="1.0" encoding="utf-8"?>
<sst xmlns="http://schemas.openxmlformats.org/spreadsheetml/2006/main" count="971" uniqueCount="326">
  <si>
    <t>Export Komplet</t>
  </si>
  <si>
    <t/>
  </si>
  <si>
    <t>2.0</t>
  </si>
  <si>
    <t>False</t>
  </si>
  <si>
    <t>{5b86fd02-d8ad-46e2-a460-8774c8820e2e}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</si>
  <si>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</si>
  <si>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</si>
  <si>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</si>
  <si>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</si>
  <si>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</si>
  <si>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</si>
  <si>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</si>
  <si>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</si>
  <si>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S-0197</t>
  </si>
  <si>
    <t>Stavba:</t>
  </si>
  <si>
    <t>Rekonstrukce sociálního zázemí objektu dělnického domu</t>
  </si>
  <si>
    <t>KSO:</t>
  </si>
  <si>
    <t>CC-CZ:</t>
  </si>
  <si>
    <t>Místo:</t>
  </si>
  <si>
    <t>Rudice</t>
  </si>
  <si>
    <t>Datum:</t>
  </si>
  <si>
    <t>14. 7. 2023</t>
  </si>
  <si>
    <t>Zadavatel:</t>
  </si>
  <si>
    <t>IČ:</t>
  </si>
  <si>
    <t xml:space="preserve"> </t>
  </si>
  <si>
    <t>DIČ:</t>
  </si>
  <si>
    <t>Zhotovitel:</t>
  </si>
  <si>
    <t>Projektant:</t>
  </si>
  <si>
    <t>06611109</t>
  </si>
  <si>
    <t>Oldřich Střítecký</t>
  </si>
  <si>
    <t>True</t>
  </si>
  <si>
    <t>Zpracovatel:</t>
  </si>
  <si>
    <t>PK Střítecký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</si>
  <si>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</si>
  <si>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</si>
  <si>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</si>
  <si>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</si>
  <si>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</si>
  <si>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</si>
  <si>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</si>
  <si>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</si>
  <si>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</si>
  <si>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</si>
  <si>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</si>
  <si>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</si>
  <si>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</si>
  <si>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</si>
  <si>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</si>
  <si>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</si>
  <si>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</si>
  <si>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</si>
  <si>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</si>
  <si>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</si>
  <si>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</si>
  <si>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</si>
  <si>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</si>
  <si>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</si>
  <si>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</si>
  <si>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</si>
  <si>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</si>
  <si>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</si>
  <si>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</si>
  <si>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</si>
  <si>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</si>
  <si>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</si>
  <si>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</si>
  <si>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</si>
  <si>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</si>
  <si>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</si>
  <si>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</si>
  <si>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</si>
  <si>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</si>
  <si>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</si>
  <si>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</si>
  <si>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</si>
  <si>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</si>
  <si>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</si>
  <si>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</si>
  <si>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</si>
  <si>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</t>
  </si>
  <si>
    <t>Silnoproudá elektrotechnika</t>
  </si>
  <si>
    <t>STA</t>
  </si>
  <si>
    <t>1</t>
  </si>
  <si>
    <t>{bdd11d6c-e83b-47f0-a3fd-c22db098b4bd}</t>
  </si>
  <si>
    <t>2</t>
  </si>
  <si>
    <t>KRYCÍ LIST SOUPISU PRACÍ</t>
  </si>
  <si>
    <t>Objekt:</t>
  </si>
  <si>
    <t>1. - Silnoproudá elektrotechnika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</si>
  <si>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</si>
  <si>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</si>
  <si>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</si>
  <si>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</si>
  <si>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</si>
  <si>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</si>
  <si>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</si>
  <si>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  ROZ-01 - Rozvaděče</t>
  </si>
  <si>
    <t xml:space="preserve">      KAB-01 - Kabeláž</t>
  </si>
  <si>
    <t xml:space="preserve">      PRS-01 - Přístroje</t>
  </si>
  <si>
    <t xml:space="preserve">      QSV-1 - Svítidla</t>
  </si>
  <si>
    <t>M - Práce a dodávky M</t>
  </si>
  <si>
    <t xml:space="preserve">    46-M - Zemní práce při extr.mont.pracích</t>
  </si>
  <si>
    <t xml:space="preserve">    58-M - Revize vyhrazených technických zařízení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</si>
  <si>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</si>
  <si>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</si>
  <si>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</si>
  <si>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</si>
  <si>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</si>
  <si>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</si>
  <si>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</si>
  <si>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</si>
  <si>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</si>
  <si>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</si>
  <si>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</si>
  <si>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</si>
  <si>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</si>
  <si>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</si>
  <si>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</si>
  <si>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</si>
  <si>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</si>
  <si>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</si>
  <si>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</si>
  <si>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</si>
  <si>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</si>
  <si>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</si>
  <si>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</si>
  <si>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ROZ-01</t>
  </si>
  <si>
    <t>Rozvaděče</t>
  </si>
  <si>
    <t>K</t>
  </si>
  <si>
    <t>741210003</t>
  </si>
  <si>
    <t>Montáž rozvodnice oceloplechová nebo plastová běžná do 100 kg</t>
  </si>
  <si>
    <t>kus</t>
  </si>
  <si>
    <t>16</t>
  </si>
  <si>
    <t>3</t>
  </si>
  <si>
    <t>-1750733581</t>
  </si>
  <si>
    <t>M</t>
  </si>
  <si>
    <t>10.0.124.5-R01</t>
  </si>
  <si>
    <t>Rozvaděč R1</t>
  </si>
  <si>
    <t>32</t>
  </si>
  <si>
    <t>2077205600</t>
  </si>
  <si>
    <t>20.0.124.5-R04</t>
  </si>
  <si>
    <t>Rozvaděč "jevištní"</t>
  </si>
  <si>
    <t>27690120</t>
  </si>
  <si>
    <t>4</t>
  </si>
  <si>
    <t>741211853</t>
  </si>
  <si>
    <t>Demontáž rozvodnic kovových volně stojících s krytím do IPx4 plochou přes 1 m2</t>
  </si>
  <si>
    <t>-1626603034</t>
  </si>
  <si>
    <t>5</t>
  </si>
  <si>
    <t>7415318941-R01</t>
  </si>
  <si>
    <t>Přezbrojení rozvaděče</t>
  </si>
  <si>
    <t>-18469111</t>
  </si>
  <si>
    <t>KAB-01</t>
  </si>
  <si>
    <t>Kabeláž</t>
  </si>
  <si>
    <t>6</t>
  </si>
  <si>
    <t>741120001</t>
  </si>
  <si>
    <t>Montáž vodič Cu izolovaný plný a laněný žíla 0,35-6 mm2 pod omítku (CY)</t>
  </si>
  <si>
    <t>m</t>
  </si>
  <si>
    <t>-854156018</t>
  </si>
  <si>
    <t>7</t>
  </si>
  <si>
    <t>34140825</t>
  </si>
  <si>
    <t>vodič propojovací jádro Cu plné izolace PVC 450/750V (H07V-U) 1x4mm2</t>
  </si>
  <si>
    <t>1830201800</t>
  </si>
  <si>
    <t>8</t>
  </si>
  <si>
    <t>34140826</t>
  </si>
  <si>
    <t>vodič propojovací jádro Cu plné izolace PVC 450/750V (H07V-U) 1x6mm2</t>
  </si>
  <si>
    <t>-521835243</t>
  </si>
  <si>
    <t>9</t>
  </si>
  <si>
    <t>741122015</t>
  </si>
  <si>
    <t>Montáž kabel Cu bez ukončení uložený pod omítku plný kulatý 3x1,5 mm2 (CYKY)</t>
  </si>
  <si>
    <t>-1446548789</t>
  </si>
  <si>
    <t>10</t>
  </si>
  <si>
    <t>34111030</t>
  </si>
  <si>
    <t>kabel instalační jádro Cu plné izolace PVC plášť PVC 450/750V (CYKY) 3x1,5mm2</t>
  </si>
  <si>
    <t>113380982</t>
  </si>
  <si>
    <t>11</t>
  </si>
  <si>
    <t>34111030-R01</t>
  </si>
  <si>
    <t>kabel silový s Cu jádrem 1kV CYKY-O 3x1,5mm2</t>
  </si>
  <si>
    <t>-559069391</t>
  </si>
  <si>
    <t>12</t>
  </si>
  <si>
    <t>741122016</t>
  </si>
  <si>
    <t>Montáž kabel Cu bez ukončení uložený pod omítku plný kulatý 3x2,5 až 6 mm2 (CYKY)</t>
  </si>
  <si>
    <t>-1451556193</t>
  </si>
  <si>
    <t>13</t>
  </si>
  <si>
    <t>34111036</t>
  </si>
  <si>
    <t>kabel instalační jádro Cu plné izolace PVC plášť PVC 450/750V (CYKY) 3x2,5mm2</t>
  </si>
  <si>
    <t>898503587</t>
  </si>
  <si>
    <t>14</t>
  </si>
  <si>
    <t>741122032</t>
  </si>
  <si>
    <t>Montáž kabel Cu bez ukončení uložený pod omítku plný kulatý 5x4 až 6 mm2 (např. CYKY)</t>
  </si>
  <si>
    <t>-1822844212</t>
  </si>
  <si>
    <t>34111100</t>
  </si>
  <si>
    <t>kabel instalační jádro Cu plné izolace PVC plášť PVC 450/750V (CYKY) 5x6mm2</t>
  </si>
  <si>
    <t>1419329591</t>
  </si>
  <si>
    <t>741125871</t>
  </si>
  <si>
    <t>Demontáž kabel Al plný kulatý žíla 2x16 až 25 mm2, 3x16 až 35 mm2 uložený pod omítku</t>
  </si>
  <si>
    <t>-47337895</t>
  </si>
  <si>
    <t>17</t>
  </si>
  <si>
    <t>741130001-RR</t>
  </si>
  <si>
    <t>Ukončení kabel izolovaný do 2,5mm2 v rozváděči nebo na přístroji</t>
  </si>
  <si>
    <t>1171581852</t>
  </si>
  <si>
    <t>18</t>
  </si>
  <si>
    <t>741130004-RR</t>
  </si>
  <si>
    <t>Ukončení kabel izolovaný do 6 mm2 v rozváděči nebo na přístroji</t>
  </si>
  <si>
    <t>1618884382</t>
  </si>
  <si>
    <t>19</t>
  </si>
  <si>
    <t>741213841</t>
  </si>
  <si>
    <t>Demontáž kabelu silového z rozvodnice průřezu žil do 4 mm2 se zachováním funkčnosti</t>
  </si>
  <si>
    <t>890802657</t>
  </si>
  <si>
    <t>PRS-01</t>
  </si>
  <si>
    <t>Přístroje</t>
  </si>
  <si>
    <t>20</t>
  </si>
  <si>
    <t>741112001</t>
  </si>
  <si>
    <t>Montáž krabice zapuštěná plastová kruhová</t>
  </si>
  <si>
    <t>-1475961313</t>
  </si>
  <si>
    <t>34571511</t>
  </si>
  <si>
    <t>krabice přístrojová instalační 500V, D 68mmx30mm</t>
  </si>
  <si>
    <t>-152181938</t>
  </si>
  <si>
    <t>22</t>
  </si>
  <si>
    <t>1956358643</t>
  </si>
  <si>
    <t>23</t>
  </si>
  <si>
    <t>34571512</t>
  </si>
  <si>
    <t>krabice přístrojová instalační 500V, 71x71x42mm</t>
  </si>
  <si>
    <t>796037105</t>
  </si>
  <si>
    <t>24</t>
  </si>
  <si>
    <t>741311004</t>
  </si>
  <si>
    <t>Montáž čidlo pohybu nástěnné/stropní se zapojením vodičů</t>
  </si>
  <si>
    <t>2081313545</t>
  </si>
  <si>
    <t>25</t>
  </si>
  <si>
    <t>1313760</t>
  </si>
  <si>
    <t>DETEKTOR PŘÍTOMNOSTNÍ STROPNÍ</t>
  </si>
  <si>
    <t>-939674529</t>
  </si>
  <si>
    <t>26</t>
  </si>
  <si>
    <t>741311815</t>
  </si>
  <si>
    <t>Demontáž spínačů nástěnných normálních do 10 A šroubových bez zachování funkčnosti do 4 svorek</t>
  </si>
  <si>
    <t>-1311518628</t>
  </si>
  <si>
    <t>27</t>
  </si>
  <si>
    <t>741315823</t>
  </si>
  <si>
    <t>Demontáž zásuvek domovních normálních do 16A zapuštěných šroubových bez zachování funkčnosti 2P+PE</t>
  </si>
  <si>
    <t>-608635195</t>
  </si>
  <si>
    <t>28</t>
  </si>
  <si>
    <t>741310121</t>
  </si>
  <si>
    <t>Montáž přepínač (polo)zapuštěný bezšroubové připojení 5-seriový</t>
  </si>
  <si>
    <t>613734952</t>
  </si>
  <si>
    <t>29</t>
  </si>
  <si>
    <t>34539012-R01</t>
  </si>
  <si>
    <t>Přepínač sériový, řazení 5 bezšroubové svorky</t>
  </si>
  <si>
    <t>1600798204</t>
  </si>
  <si>
    <t>QSV-1</t>
  </si>
  <si>
    <t>Svítidla</t>
  </si>
  <si>
    <t>30</t>
  </si>
  <si>
    <t>741371841.R</t>
  </si>
  <si>
    <t>Demontáž svítidla se standardní paticí přisazeného do 0,09 m2 bez zachováním funkčnosti</t>
  </si>
  <si>
    <t>-861681549</t>
  </si>
  <si>
    <t>31</t>
  </si>
  <si>
    <t>741372061</t>
  </si>
  <si>
    <t>Montáž svítidlo LED</t>
  </si>
  <si>
    <t>-1885428079</t>
  </si>
  <si>
    <t>OSV-1</t>
  </si>
  <si>
    <t>příklad.LARISA R12 STROPNÍ 116x60mm, 3000K, 10W, LED, 800lm</t>
  </si>
  <si>
    <t>1852462008</t>
  </si>
  <si>
    <t>33</t>
  </si>
  <si>
    <t>OSV-2</t>
  </si>
  <si>
    <t>LED pásek 4,6W/m 5m, 300lm</t>
  </si>
  <si>
    <t>1929504034</t>
  </si>
  <si>
    <t>34</t>
  </si>
  <si>
    <t>OSV-2.1</t>
  </si>
  <si>
    <t>LED zdroj 230/12V, 600W slim nábytkové provedení IP67</t>
  </si>
  <si>
    <t>-128179369</t>
  </si>
  <si>
    <t>35</t>
  </si>
  <si>
    <t>OSV-N1</t>
  </si>
  <si>
    <t>příklad.SVÍTIDLO LED NOUZ. ONTEC C C1 180 NM ST W 1h</t>
  </si>
  <si>
    <t>341865830</t>
  </si>
  <si>
    <t>36</t>
  </si>
  <si>
    <t>OSV-N2</t>
  </si>
  <si>
    <t>příklad.KAN SVÍTIDLO LED NOUZ. ONTEC G E1E 301 M ST W, 1h</t>
  </si>
  <si>
    <t>-1078528804</t>
  </si>
  <si>
    <t>Práce a dodávky M</t>
  </si>
  <si>
    <t>46-M</t>
  </si>
  <si>
    <t>Zemní práce při extr.mont.pracích</t>
  </si>
  <si>
    <t>37</t>
  </si>
  <si>
    <t>460941223</t>
  </si>
  <si>
    <t>Vyplnění a omítnutí rýh při elektroinstalacích ve stěnách hloubky do 5 cm a šířky do 10 cm</t>
  </si>
  <si>
    <t>64</t>
  </si>
  <si>
    <t>-944281822</t>
  </si>
  <si>
    <t>38</t>
  </si>
  <si>
    <t>468081322</t>
  </si>
  <si>
    <t>Vybourání otvorů pro elektroinstalace ve zdivu cihelném plochy do 0,09 m2, tloušťky do 30 cm</t>
  </si>
  <si>
    <t>1758184855</t>
  </si>
  <si>
    <t>39</t>
  </si>
  <si>
    <t>468101423</t>
  </si>
  <si>
    <t>Vysekání rýh pro montáž trubek a kabelů v cihelných zdech hloubky do 5 cm a šířky do 10 cm</t>
  </si>
  <si>
    <t>-1616202613</t>
  </si>
  <si>
    <t>58-M</t>
  </si>
  <si>
    <t>Revize vyhrazených technických zařízení</t>
  </si>
  <si>
    <t>40</t>
  </si>
  <si>
    <t>580103001</t>
  </si>
  <si>
    <t>Revize elektroinstalace</t>
  </si>
  <si>
    <t>455901923</t>
  </si>
  <si>
    <t>VRN</t>
  </si>
  <si>
    <t>Vedlejší rozpočtové náklady</t>
  </si>
  <si>
    <t>VRN1</t>
  </si>
  <si>
    <t>Průzkumné, geodetické a projektové práce</t>
  </si>
  <si>
    <t>41</t>
  </si>
  <si>
    <t>013254000</t>
  </si>
  <si>
    <t>Dokumentace skutečného provedení stavby</t>
  </si>
  <si>
    <t>h</t>
  </si>
  <si>
    <t>1024</t>
  </si>
  <si>
    <t>1139249184</t>
  </si>
  <si>
    <t>VRN3</t>
  </si>
  <si>
    <t>Zařízení staveniště</t>
  </si>
  <si>
    <t>42</t>
  </si>
  <si>
    <t>034103000</t>
  </si>
  <si>
    <t>Oplocení staveniště</t>
  </si>
  <si>
    <t>1289946194</t>
  </si>
  <si>
    <t>VRN4</t>
  </si>
  <si>
    <t>Inženýrská činnost</t>
  </si>
  <si>
    <t>43</t>
  </si>
  <si>
    <t>045303000</t>
  </si>
  <si>
    <t>Koordinační činnost</t>
  </si>
  <si>
    <t>1979081128</t>
  </si>
  <si>
    <t>VRN9</t>
  </si>
  <si>
    <t>Ostatní náklady</t>
  </si>
  <si>
    <t>44</t>
  </si>
  <si>
    <t>091003000</t>
  </si>
  <si>
    <t>Ostatní náklady bez rozlišení</t>
  </si>
  <si>
    <t>%</t>
  </si>
  <si>
    <t>1030985842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</si>
</sst>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6" workbookViewId="0">
      <selection activeCell="X89" sqref="X8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2" t="s">
        <v>5</v>
      </c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49" t="s">
        <v>13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R5" s="16"/>
      <c r="BS5" s="13" t="s">
        <v>6</v>
      </c>
    </row>
    <row r="6" spans="1:74" ht="36.950000000000003" customHeight="1">
      <c r="B6" s="16"/>
      <c r="D6" s="21" t="s">
        <v>14</v>
      </c>
      <c r="K6" s="151" t="s">
        <v>15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23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24</v>
      </c>
      <c r="AK14" s="22" t="s">
        <v>25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23</v>
      </c>
      <c r="AN16" s="20" t="s">
        <v>28</v>
      </c>
      <c r="AR16" s="16"/>
      <c r="BS16" s="13" t="s">
        <v>3</v>
      </c>
    </row>
    <row r="17" spans="2:71" ht="18.399999999999999" customHeight="1">
      <c r="B17" s="16"/>
      <c r="E17" s="20" t="s">
        <v>29</v>
      </c>
      <c r="AK17" s="22" t="s">
        <v>25</v>
      </c>
      <c r="AN17" s="20" t="s">
        <v>1</v>
      </c>
      <c r="AR17" s="16"/>
      <c r="BS17" s="13" t="s">
        <v>30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31</v>
      </c>
      <c r="AK19" s="22" t="s">
        <v>23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32</v>
      </c>
      <c r="AK20" s="22" t="s">
        <v>25</v>
      </c>
      <c r="AN20" s="20" t="s">
        <v>1</v>
      </c>
      <c r="AR20" s="16"/>
      <c r="BS20" s="13" t="s">
        <v>30</v>
      </c>
    </row>
    <row r="21" spans="2:71" ht="6.95" customHeight="1">
      <c r="B21" s="16"/>
      <c r="AR21" s="16"/>
    </row>
    <row r="22" spans="2:71" ht="12" customHeight="1">
      <c r="B22" s="16"/>
      <c r="D22" s="22" t="s">
        <v>33</v>
      </c>
      <c r="AR22" s="16"/>
    </row>
    <row r="23" spans="2:71" ht="16.5" customHeight="1">
      <c r="B23" s="16"/>
      <c r="E23" s="152" t="s">
        <v>1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34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3"/>
      <c r="AL26" s="154"/>
      <c r="AM26" s="154"/>
      <c r="AN26" s="154"/>
      <c r="AO26" s="154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5" t="s">
        <v>35</v>
      </c>
      <c r="M28" s="155"/>
      <c r="N28" s="155"/>
      <c r="O28" s="155"/>
      <c r="P28" s="155"/>
      <c r="W28" s="155" t="s">
        <v>36</v>
      </c>
      <c r="X28" s="155"/>
      <c r="Y28" s="155"/>
      <c r="Z28" s="155"/>
      <c r="AA28" s="155"/>
      <c r="AB28" s="155"/>
      <c r="AC28" s="155"/>
      <c r="AD28" s="155"/>
      <c r="AE28" s="155"/>
      <c r="AK28" s="155" t="s">
        <v>37</v>
      </c>
      <c r="AL28" s="155"/>
      <c r="AM28" s="155"/>
      <c r="AN28" s="155"/>
      <c r="AO28" s="155"/>
      <c r="AR28" s="25"/>
    </row>
    <row r="29" spans="2:71" s="2" customFormat="1" ht="14.45" customHeight="1">
      <c r="B29" s="29"/>
      <c r="D29" s="22" t="s">
        <v>38</v>
      </c>
      <c r="F29" s="22" t="s">
        <v>39</v>
      </c>
      <c r="L29" s="158">
        <v>0.21</v>
      </c>
      <c r="M29" s="157"/>
      <c r="N29" s="157"/>
      <c r="O29" s="157"/>
      <c r="P29" s="157"/>
      <c r="W29" s="156"/>
      <c r="X29" s="157"/>
      <c r="Y29" s="157"/>
      <c r="Z29" s="157"/>
      <c r="AA29" s="157"/>
      <c r="AB29" s="157"/>
      <c r="AC29" s="157"/>
      <c r="AD29" s="157"/>
      <c r="AE29" s="157"/>
      <c r="AK29" s="156"/>
      <c r="AL29" s="157"/>
      <c r="AM29" s="157"/>
      <c r="AN29" s="157"/>
      <c r="AO29" s="157"/>
      <c r="AR29" s="29"/>
    </row>
    <row r="30" spans="2:71" s="2" customFormat="1" ht="14.45" customHeight="1">
      <c r="B30" s="29"/>
      <c r="F30" s="22" t="s">
        <v>40</v>
      </c>
      <c r="L30" s="158">
        <v>0.15</v>
      </c>
      <c r="M30" s="157"/>
      <c r="N30" s="157"/>
      <c r="O30" s="157"/>
      <c r="P30" s="157"/>
      <c r="W30" s="156">
        <f>ROUND(BA94, 2)</f>
        <v>0</v>
      </c>
      <c r="X30" s="157"/>
      <c r="Y30" s="157"/>
      <c r="Z30" s="157"/>
      <c r="AA30" s="157"/>
      <c r="AB30" s="157"/>
      <c r="AC30" s="157"/>
      <c r="AD30" s="157"/>
      <c r="AE30" s="157"/>
      <c r="AK30" s="156">
        <f>ROUND(AW94, 2)</f>
        <v>0</v>
      </c>
      <c r="AL30" s="157"/>
      <c r="AM30" s="157"/>
      <c r="AN30" s="157"/>
      <c r="AO30" s="157"/>
      <c r="AR30" s="29"/>
    </row>
    <row r="31" spans="2:71" s="2" customFormat="1" ht="14.45" hidden="1" customHeight="1">
      <c r="B31" s="29"/>
      <c r="F31" s="22" t="s">
        <v>41</v>
      </c>
      <c r="L31" s="158">
        <v>0.21</v>
      </c>
      <c r="M31" s="157"/>
      <c r="N31" s="157"/>
      <c r="O31" s="157"/>
      <c r="P31" s="157"/>
      <c r="W31" s="156">
        <f>ROUND(BB94, 2)</f>
        <v>0</v>
      </c>
      <c r="X31" s="157"/>
      <c r="Y31" s="157"/>
      <c r="Z31" s="157"/>
      <c r="AA31" s="157"/>
      <c r="AB31" s="157"/>
      <c r="AC31" s="157"/>
      <c r="AD31" s="157"/>
      <c r="AE31" s="157"/>
      <c r="AK31" s="156">
        <v>0</v>
      </c>
      <c r="AL31" s="157"/>
      <c r="AM31" s="157"/>
      <c r="AN31" s="157"/>
      <c r="AO31" s="157"/>
      <c r="AR31" s="29"/>
    </row>
    <row r="32" spans="2:71" s="2" customFormat="1" ht="14.45" hidden="1" customHeight="1">
      <c r="B32" s="29"/>
      <c r="F32" s="22" t="s">
        <v>42</v>
      </c>
      <c r="L32" s="158">
        <v>0.15</v>
      </c>
      <c r="M32" s="157"/>
      <c r="N32" s="157"/>
      <c r="O32" s="157"/>
      <c r="P32" s="157"/>
      <c r="W32" s="156">
        <f>ROUND(BC94, 2)</f>
        <v>0</v>
      </c>
      <c r="X32" s="157"/>
      <c r="Y32" s="157"/>
      <c r="Z32" s="157"/>
      <c r="AA32" s="157"/>
      <c r="AB32" s="157"/>
      <c r="AC32" s="157"/>
      <c r="AD32" s="157"/>
      <c r="AE32" s="157"/>
      <c r="AK32" s="156">
        <v>0</v>
      </c>
      <c r="AL32" s="157"/>
      <c r="AM32" s="157"/>
      <c r="AN32" s="157"/>
      <c r="AO32" s="157"/>
      <c r="AR32" s="29"/>
    </row>
    <row r="33" spans="2:44" s="2" customFormat="1" ht="14.45" hidden="1" customHeight="1">
      <c r="B33" s="29"/>
      <c r="F33" s="22" t="s">
        <v>43</v>
      </c>
      <c r="L33" s="158">
        <v>0</v>
      </c>
      <c r="M33" s="157"/>
      <c r="N33" s="157"/>
      <c r="O33" s="157"/>
      <c r="P33" s="157"/>
      <c r="W33" s="156">
        <f>ROUND(BD94, 2)</f>
        <v>0</v>
      </c>
      <c r="X33" s="157"/>
      <c r="Y33" s="157"/>
      <c r="Z33" s="157"/>
      <c r="AA33" s="157"/>
      <c r="AB33" s="157"/>
      <c r="AC33" s="157"/>
      <c r="AD33" s="157"/>
      <c r="AE33" s="157"/>
      <c r="AK33" s="156">
        <v>0</v>
      </c>
      <c r="AL33" s="157"/>
      <c r="AM33" s="157"/>
      <c r="AN33" s="157"/>
      <c r="AO33" s="157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44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45</v>
      </c>
      <c r="U35" s="32"/>
      <c r="V35" s="32"/>
      <c r="W35" s="32"/>
      <c r="X35" s="159" t="s">
        <v>46</v>
      </c>
      <c r="Y35" s="160"/>
      <c r="Z35" s="160"/>
      <c r="AA35" s="160"/>
      <c r="AB35" s="160"/>
      <c r="AC35" s="32"/>
      <c r="AD35" s="32"/>
      <c r="AE35" s="32"/>
      <c r="AF35" s="32"/>
      <c r="AG35" s="32"/>
      <c r="AH35" s="32"/>
      <c r="AI35" s="32"/>
      <c r="AJ35" s="32"/>
      <c r="AK35" s="161"/>
      <c r="AL35" s="160"/>
      <c r="AM35" s="160"/>
      <c r="AN35" s="160"/>
      <c r="AO35" s="162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47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48</v>
      </c>
      <c r="AI49" s="35"/>
      <c r="AJ49" s="35"/>
      <c r="AK49" s="35"/>
      <c r="AL49" s="35"/>
      <c r="AM49" s="35"/>
      <c r="AN49" s="35"/>
      <c r="AO49" s="35"/>
      <c r="AR49" s="25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5"/>
      <c r="D60" s="36" t="s">
        <v>49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50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49</v>
      </c>
      <c r="AI60" s="27"/>
      <c r="AJ60" s="27"/>
      <c r="AK60" s="27"/>
      <c r="AL60" s="27"/>
      <c r="AM60" s="36" t="s">
        <v>50</v>
      </c>
      <c r="AN60" s="27"/>
      <c r="AO60" s="27"/>
      <c r="AR60" s="25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5"/>
      <c r="D64" s="34" t="s">
        <v>51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52</v>
      </c>
      <c r="AI64" s="35"/>
      <c r="AJ64" s="35"/>
      <c r="AK64" s="35"/>
      <c r="AL64" s="35"/>
      <c r="AM64" s="35"/>
      <c r="AN64" s="35"/>
      <c r="AO64" s="35"/>
      <c r="AR64" s="25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5"/>
      <c r="D75" s="36" t="s">
        <v>49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50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49</v>
      </c>
      <c r="AI75" s="27"/>
      <c r="AJ75" s="27"/>
      <c r="AK75" s="27"/>
      <c r="AL75" s="27"/>
      <c r="AM75" s="36" t="s">
        <v>50</v>
      </c>
      <c r="AN75" s="27"/>
      <c r="AO75" s="27"/>
      <c r="AR75" s="25"/>
    </row>
    <row r="76" spans="2:44" s="1" customFormat="1" ht="11.25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53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S-0197</v>
      </c>
      <c r="AR84" s="41"/>
    </row>
    <row r="85" spans="1:91" s="4" customFormat="1" ht="36.950000000000003" customHeight="1">
      <c r="B85" s="42"/>
      <c r="C85" s="43" t="s">
        <v>14</v>
      </c>
      <c r="L85" s="163" t="str">
        <f>K6</f>
        <v>Rekonstrukce sociálního zázemí objektu dělnického domu</v>
      </c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>Rudice</v>
      </c>
      <c r="AI87" s="22" t="s">
        <v>20</v>
      </c>
      <c r="AM87" s="165" t="str">
        <f>IF(AN8= "","",AN8)</f>
        <v>14. 7. 2023</v>
      </c>
      <c r="AN87" s="165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22</v>
      </c>
      <c r="L89" s="3" t="str">
        <f>IF(E11= "","",E11)</f>
        <v xml:space="preserve"> </v>
      </c>
      <c r="AI89" s="22" t="s">
        <v>27</v>
      </c>
      <c r="AM89" s="166" t="str">
        <f>IF(E17="","",E17)</f>
        <v>Oldřich Střítecký</v>
      </c>
      <c r="AN89" s="167"/>
      <c r="AO89" s="167"/>
      <c r="AP89" s="167"/>
      <c r="AR89" s="25"/>
      <c r="AS89" s="168" t="s">
        <v>54</v>
      </c>
      <c r="AT89" s="169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26</v>
      </c>
      <c r="L90" s="3" t="str">
        <f>IF(E14="","",E14)</f>
        <v xml:space="preserve"> </v>
      </c>
      <c r="AI90" s="22" t="s">
        <v>31</v>
      </c>
      <c r="AM90" s="166" t="str">
        <f>IF(E20="","",E20)</f>
        <v>PK Střítecký</v>
      </c>
      <c r="AN90" s="167"/>
      <c r="AO90" s="167"/>
      <c r="AP90" s="167"/>
      <c r="AR90" s="25"/>
      <c r="AS90" s="170"/>
      <c r="AT90" s="171"/>
      <c r="BD90" s="49"/>
    </row>
    <row r="91" spans="1:91" s="1" customFormat="1" ht="10.9" customHeight="1">
      <c r="B91" s="25"/>
      <c r="AR91" s="25"/>
      <c r="AS91" s="170"/>
      <c r="AT91" s="171"/>
      <c r="BD91" s="49"/>
    </row>
    <row r="92" spans="1:91" s="1" customFormat="1" ht="29.25" customHeight="1">
      <c r="B92" s="25"/>
      <c r="C92" s="172" t="s">
        <v>55</v>
      </c>
      <c r="D92" s="173"/>
      <c r="E92" s="173"/>
      <c r="F92" s="173"/>
      <c r="G92" s="173"/>
      <c r="H92" s="50"/>
      <c r="I92" s="174" t="s">
        <v>56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5" t="s">
        <v>57</v>
      </c>
      <c r="AH92" s="173"/>
      <c r="AI92" s="173"/>
      <c r="AJ92" s="173"/>
      <c r="AK92" s="173"/>
      <c r="AL92" s="173"/>
      <c r="AM92" s="173"/>
      <c r="AN92" s="174" t="s">
        <v>58</v>
      </c>
      <c r="AO92" s="173"/>
      <c r="AP92" s="176"/>
      <c r="AQ92" s="51" t="s">
        <v>59</v>
      </c>
      <c r="AR92" s="25"/>
      <c r="AS92" s="52" t="s">
        <v>60</v>
      </c>
      <c r="AT92" s="53" t="s">
        <v>61</v>
      </c>
      <c r="AU92" s="53" t="s">
        <v>62</v>
      </c>
      <c r="AV92" s="53" t="s">
        <v>63</v>
      </c>
      <c r="AW92" s="53" t="s">
        <v>64</v>
      </c>
      <c r="AX92" s="53" t="s">
        <v>65</v>
      </c>
      <c r="AY92" s="53" t="s">
        <v>66</v>
      </c>
      <c r="AZ92" s="53" t="s">
        <v>67</v>
      </c>
      <c r="BA92" s="53" t="s">
        <v>68</v>
      </c>
      <c r="BB92" s="53" t="s">
        <v>69</v>
      </c>
      <c r="BC92" s="53" t="s">
        <v>70</v>
      </c>
      <c r="BD92" s="54" t="s">
        <v>71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72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0"/>
      <c r="AH94" s="180"/>
      <c r="AI94" s="180"/>
      <c r="AJ94" s="180"/>
      <c r="AK94" s="180"/>
      <c r="AL94" s="180"/>
      <c r="AM94" s="180"/>
      <c r="AN94" s="181"/>
      <c r="AO94" s="181"/>
      <c r="AP94" s="181"/>
      <c r="AQ94" s="60" t="s">
        <v>1</v>
      </c>
      <c r="AR94" s="56"/>
      <c r="AS94" s="61">
        <f>ROUND(AS95,2)</f>
        <v>0</v>
      </c>
      <c r="AT94" s="62">
        <f>ROUND(SUM(AV94:AW94),2)</f>
        <v>0</v>
      </c>
      <c r="AU94" s="63">
        <f>ROUND(AU95,5)</f>
        <v>109.547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ROUND(AZ95,2)</f>
        <v>0</v>
      </c>
      <c r="BA94" s="62">
        <f>ROUND(BA95,2)</f>
        <v>0</v>
      </c>
      <c r="BB94" s="62">
        <f>ROUND(BB95,2)</f>
        <v>0</v>
      </c>
      <c r="BC94" s="62">
        <f>ROUND(BC95,2)</f>
        <v>0</v>
      </c>
      <c r="BD94" s="64">
        <f>ROUND(BD95,2)</f>
        <v>0</v>
      </c>
      <c r="BS94" s="65" t="s">
        <v>73</v>
      </c>
      <c r="BT94" s="65" t="s">
        <v>74</v>
      </c>
      <c r="BU94" s="66" t="s">
        <v>75</v>
      </c>
      <c r="BV94" s="65" t="s">
        <v>76</v>
      </c>
      <c r="BW94" s="65" t="s">
        <v>4</v>
      </c>
      <c r="BX94" s="65" t="s">
        <v>77</v>
      </c>
      <c r="CL94" s="65" t="s">
        <v>1</v>
      </c>
    </row>
    <row r="95" spans="1:91" s="6" customFormat="1" ht="16.5" customHeight="1">
      <c r="A95" s="67" t="s">
        <v>78</v>
      </c>
      <c r="B95" s="68"/>
      <c r="C95" s="69"/>
      <c r="D95" s="179" t="s">
        <v>79</v>
      </c>
      <c r="E95" s="179"/>
      <c r="F95" s="179"/>
      <c r="G95" s="179"/>
      <c r="H95" s="179"/>
      <c r="I95" s="70"/>
      <c r="J95" s="179" t="s">
        <v>80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/>
      <c r="AH95" s="178"/>
      <c r="AI95" s="178"/>
      <c r="AJ95" s="178"/>
      <c r="AK95" s="178"/>
      <c r="AL95" s="178"/>
      <c r="AM95" s="178"/>
      <c r="AN95" s="177"/>
      <c r="AO95" s="178"/>
      <c r="AP95" s="178"/>
      <c r="AQ95" s="71" t="s">
        <v>81</v>
      </c>
      <c r="AR95" s="68"/>
      <c r="AS95" s="72">
        <v>0</v>
      </c>
      <c r="AT95" s="73">
        <f>ROUND(SUM(AV95:AW95),2)</f>
        <v>0</v>
      </c>
      <c r="AU95" s="74">
        <f>'1. - Silnoproudá elektrot...'!P130</f>
        <v>109.54700000000001</v>
      </c>
      <c r="AV95" s="73">
        <f>'1. - Silnoproudá elektrot...'!J33</f>
        <v>0</v>
      </c>
      <c r="AW95" s="73">
        <f>'1. - Silnoproudá elektrot...'!J34</f>
        <v>0</v>
      </c>
      <c r="AX95" s="73">
        <f>'1. - Silnoproudá elektrot...'!J35</f>
        <v>0</v>
      </c>
      <c r="AY95" s="73">
        <f>'1. - Silnoproudá elektrot...'!J36</f>
        <v>0</v>
      </c>
      <c r="AZ95" s="73">
        <f>'1. - Silnoproudá elektrot...'!F33</f>
        <v>0</v>
      </c>
      <c r="BA95" s="73">
        <f>'1. - Silnoproudá elektrot...'!F34</f>
        <v>0</v>
      </c>
      <c r="BB95" s="73">
        <f>'1. - Silnoproudá elektrot...'!F35</f>
        <v>0</v>
      </c>
      <c r="BC95" s="73">
        <f>'1. - Silnoproudá elektrot...'!F36</f>
        <v>0</v>
      </c>
      <c r="BD95" s="75">
        <f>'1. - Silnoproudá elektrot...'!F37</f>
        <v>0</v>
      </c>
      <c r="BT95" s="76" t="s">
        <v>82</v>
      </c>
      <c r="BV95" s="76" t="s">
        <v>76</v>
      </c>
      <c r="BW95" s="76" t="s">
        <v>83</v>
      </c>
      <c r="BX95" s="76" t="s">
        <v>4</v>
      </c>
      <c r="CL95" s="76" t="s">
        <v>1</v>
      </c>
      <c r="CM95" s="76" t="s">
        <v>84</v>
      </c>
    </row>
    <row r="96" spans="1:91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1. - Silnoproudá elektrot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89"/>
  <sheetViews>
    <sheetView showGridLines="0" tabSelected="1" topLeftCell="A185" workbookViewId="0">
      <selection activeCell="I209" sqref="I20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82" t="s">
        <v>5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85</v>
      </c>
      <c r="L4" s="16"/>
      <c r="M4" s="77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6.5" customHeight="1">
      <c r="B7" s="16"/>
      <c r="E7" s="183" t="str">
        <f>'Rekapitulace stavby'!K6</f>
        <v>Rekonstrukce sociálního zázemí objektu dělnického domu</v>
      </c>
      <c r="F7" s="184"/>
      <c r="G7" s="184"/>
      <c r="H7" s="184"/>
      <c r="L7" s="16"/>
    </row>
    <row r="8" spans="2:46" s="1" customFormat="1" ht="12" customHeight="1">
      <c r="B8" s="25"/>
      <c r="D8" s="22" t="s">
        <v>86</v>
      </c>
      <c r="L8" s="25"/>
    </row>
    <row r="9" spans="2:46" s="1" customFormat="1" ht="16.5" customHeight="1">
      <c r="B9" s="25"/>
      <c r="E9" s="163" t="s">
        <v>87</v>
      </c>
      <c r="F9" s="185"/>
      <c r="G9" s="185"/>
      <c r="H9" s="185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14. 7. 2023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22</v>
      </c>
      <c r="I14" s="22" t="s">
        <v>23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25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26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49" t="str">
        <f>'Rekapitulace stavby'!E14</f>
        <v xml:space="preserve"> </v>
      </c>
      <c r="F18" s="149"/>
      <c r="G18" s="149"/>
      <c r="H18" s="149"/>
      <c r="I18" s="22" t="s">
        <v>25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23</v>
      </c>
      <c r="J20" s="20" t="s">
        <v>28</v>
      </c>
      <c r="L20" s="25"/>
    </row>
    <row r="21" spans="2:12" s="1" customFormat="1" ht="18" customHeight="1">
      <c r="B21" s="25"/>
      <c r="E21" s="20" t="s">
        <v>29</v>
      </c>
      <c r="I21" s="22" t="s">
        <v>25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31</v>
      </c>
      <c r="I23" s="22" t="s">
        <v>23</v>
      </c>
      <c r="J23" s="20" t="s">
        <v>1</v>
      </c>
      <c r="L23" s="25"/>
    </row>
    <row r="24" spans="2:12" s="1" customFormat="1" ht="18" customHeight="1">
      <c r="B24" s="25"/>
      <c r="E24" s="20" t="s">
        <v>32</v>
      </c>
      <c r="I24" s="22" t="s">
        <v>25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33</v>
      </c>
      <c r="L26" s="25"/>
    </row>
    <row r="27" spans="2:12" s="7" customFormat="1" ht="16.5" customHeight="1">
      <c r="B27" s="78"/>
      <c r="E27" s="152" t="s">
        <v>1</v>
      </c>
      <c r="F27" s="152"/>
      <c r="G27" s="152"/>
      <c r="H27" s="152"/>
      <c r="L27" s="78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9" t="s">
        <v>34</v>
      </c>
      <c r="J30" s="59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36</v>
      </c>
      <c r="I32" s="28" t="s">
        <v>35</v>
      </c>
      <c r="J32" s="28" t="s">
        <v>37</v>
      </c>
      <c r="L32" s="25"/>
    </row>
    <row r="33" spans="2:12" s="1" customFormat="1" ht="14.45" customHeight="1">
      <c r="B33" s="25"/>
      <c r="D33" s="48" t="s">
        <v>38</v>
      </c>
      <c r="E33" s="22" t="s">
        <v>39</v>
      </c>
      <c r="F33" s="80"/>
      <c r="I33" s="81">
        <v>0.21</v>
      </c>
      <c r="J33" s="80"/>
      <c r="L33" s="25"/>
    </row>
    <row r="34" spans="2:12" s="1" customFormat="1" ht="14.45" customHeight="1">
      <c r="B34" s="25"/>
      <c r="E34" s="22" t="s">
        <v>40</v>
      </c>
      <c r="F34" s="80">
        <f>ROUND((SUM(BF130:BF188)),  2)</f>
        <v>0</v>
      </c>
      <c r="I34" s="81">
        <v>0.15</v>
      </c>
      <c r="J34" s="80">
        <f>ROUND(((SUM(BF130:BF188))*I34),  2)</f>
        <v>0</v>
      </c>
      <c r="L34" s="25"/>
    </row>
    <row r="35" spans="2:12" s="1" customFormat="1" ht="14.45" hidden="1" customHeight="1">
      <c r="B35" s="25"/>
      <c r="E35" s="22" t="s">
        <v>41</v>
      </c>
      <c r="F35" s="80">
        <f>ROUND((SUM(BG130:BG188)),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42</v>
      </c>
      <c r="F36" s="80">
        <f>ROUND((SUM(BH130:BH188)),  2)</f>
        <v>0</v>
      </c>
      <c r="I36" s="81">
        <v>0.15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43</v>
      </c>
      <c r="F37" s="80">
        <f>ROUND((SUM(BI130:BI188)),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44</v>
      </c>
      <c r="E39" s="50"/>
      <c r="F39" s="50"/>
      <c r="G39" s="84" t="s">
        <v>45</v>
      </c>
      <c r="H39" s="85" t="s">
        <v>46</v>
      </c>
      <c r="I39" s="50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47</v>
      </c>
      <c r="E50" s="35"/>
      <c r="F50" s="35"/>
      <c r="G50" s="34" t="s">
        <v>48</v>
      </c>
      <c r="H50" s="35"/>
      <c r="I50" s="35"/>
      <c r="J50" s="35"/>
      <c r="K50" s="35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6" t="s">
        <v>49</v>
      </c>
      <c r="E61" s="27"/>
      <c r="F61" s="88" t="s">
        <v>50</v>
      </c>
      <c r="G61" s="36" t="s">
        <v>49</v>
      </c>
      <c r="H61" s="27"/>
      <c r="I61" s="27"/>
      <c r="J61" s="89" t="s">
        <v>50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4" t="s">
        <v>51</v>
      </c>
      <c r="E65" s="35"/>
      <c r="F65" s="35"/>
      <c r="G65" s="34" t="s">
        <v>52</v>
      </c>
      <c r="H65" s="35"/>
      <c r="I65" s="35"/>
      <c r="J65" s="35"/>
      <c r="K65" s="35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6" t="s">
        <v>49</v>
      </c>
      <c r="E76" s="27"/>
      <c r="F76" s="88" t="s">
        <v>50</v>
      </c>
      <c r="G76" s="36" t="s">
        <v>49</v>
      </c>
      <c r="H76" s="27"/>
      <c r="I76" s="27"/>
      <c r="J76" s="89" t="s">
        <v>50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88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3" t="str">
        <f>E7</f>
        <v>Rekonstrukce sociálního zázemí objektu dělnického domu</v>
      </c>
      <c r="F85" s="184"/>
      <c r="G85" s="184"/>
      <c r="H85" s="184"/>
      <c r="L85" s="25"/>
    </row>
    <row r="86" spans="2:47" s="1" customFormat="1" ht="12" customHeight="1">
      <c r="B86" s="25"/>
      <c r="C86" s="22" t="s">
        <v>86</v>
      </c>
      <c r="L86" s="25"/>
    </row>
    <row r="87" spans="2:47" s="1" customFormat="1" ht="16.5" customHeight="1">
      <c r="B87" s="25"/>
      <c r="E87" s="163" t="str">
        <f>E9</f>
        <v>1. - Silnoproudá elektrotechnika</v>
      </c>
      <c r="F87" s="185"/>
      <c r="G87" s="185"/>
      <c r="H87" s="18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>Rudice</v>
      </c>
      <c r="I89" s="22" t="s">
        <v>20</v>
      </c>
      <c r="J89" s="45" t="str">
        <f>IF(J12="","",J12)</f>
        <v>14. 7. 2023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22</v>
      </c>
      <c r="F91" s="20" t="str">
        <f>E15</f>
        <v xml:space="preserve"> </v>
      </c>
      <c r="I91" s="22" t="s">
        <v>27</v>
      </c>
      <c r="J91" s="23" t="str">
        <f>E21</f>
        <v>Oldřich Střítecký</v>
      </c>
      <c r="L91" s="25"/>
    </row>
    <row r="92" spans="2:47" s="1" customFormat="1" ht="15.2" customHeight="1">
      <c r="B92" s="25"/>
      <c r="C92" s="22" t="s">
        <v>26</v>
      </c>
      <c r="F92" s="20" t="str">
        <f>IF(E18="","",E18)</f>
        <v xml:space="preserve"> </v>
      </c>
      <c r="I92" s="22" t="s">
        <v>31</v>
      </c>
      <c r="J92" s="23" t="str">
        <f>E24</f>
        <v>PK Střítecký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89</v>
      </c>
      <c r="D94" s="82"/>
      <c r="E94" s="82"/>
      <c r="F94" s="82"/>
      <c r="G94" s="82"/>
      <c r="H94" s="82"/>
      <c r="I94" s="82"/>
      <c r="J94" s="91" t="s">
        <v>90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91</v>
      </c>
      <c r="J96" s="59"/>
      <c r="L96" s="25"/>
      <c r="AU96" s="13" t="s">
        <v>92</v>
      </c>
    </row>
    <row r="97" spans="2:12" s="8" customFormat="1" ht="24.95" customHeight="1">
      <c r="B97" s="93"/>
      <c r="D97" s="94" t="s">
        <v>93</v>
      </c>
      <c r="E97" s="95"/>
      <c r="F97" s="95"/>
      <c r="G97" s="95"/>
      <c r="H97" s="95"/>
      <c r="I97" s="95"/>
      <c r="J97" s="96"/>
      <c r="L97" s="93"/>
    </row>
    <row r="98" spans="2:12" s="9" customFormat="1" ht="19.899999999999999" customHeight="1">
      <c r="B98" s="97"/>
      <c r="D98" s="98" t="s">
        <v>94</v>
      </c>
      <c r="E98" s="99"/>
      <c r="F98" s="99"/>
      <c r="G98" s="99"/>
      <c r="H98" s="99"/>
      <c r="I98" s="99"/>
      <c r="J98" s="100"/>
      <c r="L98" s="97"/>
    </row>
    <row r="99" spans="2:12" s="9" customFormat="1" ht="14.85" customHeight="1">
      <c r="B99" s="97"/>
      <c r="D99" s="98" t="s">
        <v>95</v>
      </c>
      <c r="E99" s="99"/>
      <c r="F99" s="99"/>
      <c r="G99" s="99"/>
      <c r="H99" s="99"/>
      <c r="I99" s="99"/>
      <c r="J99" s="100"/>
      <c r="L99" s="97"/>
    </row>
    <row r="100" spans="2:12" s="9" customFormat="1" ht="14.85" customHeight="1">
      <c r="B100" s="97"/>
      <c r="D100" s="98" t="s">
        <v>96</v>
      </c>
      <c r="E100" s="99"/>
      <c r="F100" s="99"/>
      <c r="G100" s="99"/>
      <c r="H100" s="99"/>
      <c r="I100" s="99"/>
      <c r="J100" s="100"/>
      <c r="L100" s="97"/>
    </row>
    <row r="101" spans="2:12" s="9" customFormat="1" ht="14.85" customHeight="1">
      <c r="B101" s="97"/>
      <c r="D101" s="98" t="s">
        <v>97</v>
      </c>
      <c r="E101" s="99"/>
      <c r="F101" s="99"/>
      <c r="G101" s="99"/>
      <c r="H101" s="99"/>
      <c r="I101" s="99"/>
      <c r="J101" s="100"/>
      <c r="L101" s="97"/>
    </row>
    <row r="102" spans="2:12" s="9" customFormat="1" ht="14.85" customHeight="1">
      <c r="B102" s="97"/>
      <c r="D102" s="98" t="s">
        <v>98</v>
      </c>
      <c r="E102" s="99"/>
      <c r="F102" s="99"/>
      <c r="G102" s="99"/>
      <c r="H102" s="99"/>
      <c r="I102" s="99"/>
      <c r="J102" s="100"/>
      <c r="L102" s="97"/>
    </row>
    <row r="103" spans="2:12" s="8" customFormat="1" ht="24.95" customHeight="1">
      <c r="B103" s="93"/>
      <c r="D103" s="94" t="s">
        <v>99</v>
      </c>
      <c r="E103" s="95"/>
      <c r="F103" s="95"/>
      <c r="G103" s="95"/>
      <c r="H103" s="95"/>
      <c r="I103" s="95"/>
      <c r="J103" s="96"/>
      <c r="L103" s="93"/>
    </row>
    <row r="104" spans="2:12" s="9" customFormat="1" ht="19.899999999999999" customHeight="1">
      <c r="B104" s="97"/>
      <c r="D104" s="98" t="s">
        <v>100</v>
      </c>
      <c r="E104" s="99"/>
      <c r="F104" s="99"/>
      <c r="G104" s="99"/>
      <c r="H104" s="99"/>
      <c r="I104" s="99"/>
      <c r="J104" s="100"/>
      <c r="L104" s="97"/>
    </row>
    <row r="105" spans="2:12" s="9" customFormat="1" ht="19.899999999999999" customHeight="1">
      <c r="B105" s="97"/>
      <c r="D105" s="98" t="s">
        <v>101</v>
      </c>
      <c r="E105" s="99"/>
      <c r="F105" s="99"/>
      <c r="G105" s="99"/>
      <c r="H105" s="99"/>
      <c r="I105" s="99"/>
      <c r="J105" s="100"/>
      <c r="L105" s="97"/>
    </row>
    <row r="106" spans="2:12" s="8" customFormat="1" ht="24.95" customHeight="1">
      <c r="B106" s="93"/>
      <c r="D106" s="94" t="s">
        <v>102</v>
      </c>
      <c r="E106" s="95"/>
      <c r="F106" s="95"/>
      <c r="G106" s="95"/>
      <c r="H106" s="95"/>
      <c r="I106" s="95"/>
      <c r="J106" s="96"/>
      <c r="L106" s="93"/>
    </row>
    <row r="107" spans="2:12" s="9" customFormat="1" ht="19.899999999999999" customHeight="1">
      <c r="B107" s="97"/>
      <c r="D107" s="98" t="s">
        <v>103</v>
      </c>
      <c r="E107" s="99"/>
      <c r="F107" s="99"/>
      <c r="G107" s="99"/>
      <c r="H107" s="99"/>
      <c r="I107" s="99"/>
      <c r="J107" s="100"/>
      <c r="L107" s="97"/>
    </row>
    <row r="108" spans="2:12" s="9" customFormat="1" ht="19.899999999999999" customHeight="1">
      <c r="B108" s="97"/>
      <c r="D108" s="98" t="s">
        <v>104</v>
      </c>
      <c r="E108" s="99"/>
      <c r="F108" s="99"/>
      <c r="G108" s="99"/>
      <c r="H108" s="99"/>
      <c r="I108" s="99"/>
      <c r="J108" s="100"/>
      <c r="L108" s="97"/>
    </row>
    <row r="109" spans="2:12" s="9" customFormat="1" ht="19.899999999999999" customHeight="1">
      <c r="B109" s="97"/>
      <c r="D109" s="98" t="s">
        <v>105</v>
      </c>
      <c r="E109" s="99"/>
      <c r="F109" s="99"/>
      <c r="G109" s="99"/>
      <c r="H109" s="99"/>
      <c r="I109" s="99"/>
      <c r="J109" s="100"/>
      <c r="L109" s="97"/>
    </row>
    <row r="110" spans="2:12" s="9" customFormat="1" ht="19.899999999999999" customHeight="1">
      <c r="B110" s="97"/>
      <c r="D110" s="98" t="s">
        <v>106</v>
      </c>
      <c r="E110" s="99"/>
      <c r="F110" s="99"/>
      <c r="G110" s="99"/>
      <c r="H110" s="99"/>
      <c r="I110" s="99"/>
      <c r="J110" s="100"/>
      <c r="L110" s="97"/>
    </row>
    <row r="111" spans="2:12" s="1" customFormat="1" ht="21.75" customHeight="1">
      <c r="B111" s="25"/>
      <c r="L111" s="25"/>
    </row>
    <row r="112" spans="2:12" s="1" customFormat="1" ht="6.95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5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5" customHeight="1">
      <c r="B117" s="25"/>
      <c r="C117" s="17" t="s">
        <v>107</v>
      </c>
      <c r="L117" s="25"/>
    </row>
    <row r="118" spans="2:12" s="1" customFormat="1" ht="6.95" customHeight="1">
      <c r="B118" s="25"/>
      <c r="L118" s="25"/>
    </row>
    <row r="119" spans="2:12" s="1" customFormat="1" ht="12" customHeight="1">
      <c r="B119" s="25"/>
      <c r="C119" s="22" t="s">
        <v>14</v>
      </c>
      <c r="L119" s="25"/>
    </row>
    <row r="120" spans="2:12" s="1" customFormat="1" ht="16.5" customHeight="1">
      <c r="B120" s="25"/>
      <c r="E120" s="183" t="str">
        <f>E7</f>
        <v>Rekonstrukce sociálního zázemí objektu dělnického domu</v>
      </c>
      <c r="F120" s="184"/>
      <c r="G120" s="184"/>
      <c r="H120" s="184"/>
      <c r="L120" s="25"/>
    </row>
    <row r="121" spans="2:12" s="1" customFormat="1" ht="12" customHeight="1">
      <c r="B121" s="25"/>
      <c r="C121" s="22" t="s">
        <v>86</v>
      </c>
      <c r="L121" s="25"/>
    </row>
    <row r="122" spans="2:12" s="1" customFormat="1" ht="16.5" customHeight="1">
      <c r="B122" s="25"/>
      <c r="E122" s="163" t="str">
        <f>E9</f>
        <v>1. - Silnoproudá elektrotechnika</v>
      </c>
      <c r="F122" s="185"/>
      <c r="G122" s="185"/>
      <c r="H122" s="185"/>
      <c r="L122" s="25"/>
    </row>
    <row r="123" spans="2:12" s="1" customFormat="1" ht="6.95" customHeight="1">
      <c r="B123" s="25"/>
      <c r="L123" s="25"/>
    </row>
    <row r="124" spans="2:12" s="1" customFormat="1" ht="12" customHeight="1">
      <c r="B124" s="25"/>
      <c r="C124" s="22" t="s">
        <v>18</v>
      </c>
      <c r="F124" s="20" t="str">
        <f>F12</f>
        <v>Rudice</v>
      </c>
      <c r="I124" s="22" t="s">
        <v>20</v>
      </c>
      <c r="J124" s="45" t="str">
        <f>IF(J12="","",J12)</f>
        <v>14. 7. 2023</v>
      </c>
      <c r="L124" s="25"/>
    </row>
    <row r="125" spans="2:12" s="1" customFormat="1" ht="6.95" customHeight="1">
      <c r="B125" s="25"/>
      <c r="L125" s="25"/>
    </row>
    <row r="126" spans="2:12" s="1" customFormat="1" ht="15.2" customHeight="1">
      <c r="B126" s="25"/>
      <c r="C126" s="22" t="s">
        <v>22</v>
      </c>
      <c r="F126" s="20" t="str">
        <f>E15</f>
        <v xml:space="preserve"> </v>
      </c>
      <c r="I126" s="22" t="s">
        <v>27</v>
      </c>
      <c r="J126" s="23" t="str">
        <f>E21</f>
        <v>Oldřich Střítecký</v>
      </c>
      <c r="L126" s="25"/>
    </row>
    <row r="127" spans="2:12" s="1" customFormat="1" ht="15.2" customHeight="1">
      <c r="B127" s="25"/>
      <c r="C127" s="22" t="s">
        <v>26</v>
      </c>
      <c r="F127" s="20" t="str">
        <f>IF(E18="","",E18)</f>
        <v xml:space="preserve"> </v>
      </c>
      <c r="I127" s="22" t="s">
        <v>31</v>
      </c>
      <c r="J127" s="23" t="str">
        <f>E24</f>
        <v>PK Střítecký</v>
      </c>
      <c r="L127" s="25"/>
    </row>
    <row r="128" spans="2:12" s="1" customFormat="1" ht="10.35" customHeight="1">
      <c r="B128" s="25"/>
      <c r="L128" s="25"/>
    </row>
    <row r="129" spans="2:65" s="10" customFormat="1" ht="29.25" customHeight="1">
      <c r="B129" s="101"/>
      <c r="C129" s="102" t="s">
        <v>108</v>
      </c>
      <c r="D129" s="103" t="s">
        <v>59</v>
      </c>
      <c r="E129" s="103" t="s">
        <v>55</v>
      </c>
      <c r="F129" s="103" t="s">
        <v>56</v>
      </c>
      <c r="G129" s="103" t="s">
        <v>109</v>
      </c>
      <c r="H129" s="103" t="s">
        <v>110</v>
      </c>
      <c r="I129" s="103" t="s">
        <v>111</v>
      </c>
      <c r="J129" s="104" t="s">
        <v>90</v>
      </c>
      <c r="K129" s="105" t="s">
        <v>112</v>
      </c>
      <c r="L129" s="101"/>
      <c r="M129" s="52" t="s">
        <v>1</v>
      </c>
      <c r="N129" s="53" t="s">
        <v>38</v>
      </c>
      <c r="O129" s="53" t="s">
        <v>113</v>
      </c>
      <c r="P129" s="53" t="s">
        <v>114</v>
      </c>
      <c r="Q129" s="53" t="s">
        <v>115</v>
      </c>
      <c r="R129" s="53" t="s">
        <v>116</v>
      </c>
      <c r="S129" s="53" t="s">
        <v>117</v>
      </c>
      <c r="T129" s="54" t="s">
        <v>118</v>
      </c>
    </row>
    <row r="130" spans="2:65" s="1" customFormat="1" ht="22.9" customHeight="1">
      <c r="B130" s="25"/>
      <c r="C130" s="57" t="s">
        <v>119</v>
      </c>
      <c r="J130" s="106"/>
      <c r="L130" s="25"/>
      <c r="M130" s="55"/>
      <c r="N130" s="46"/>
      <c r="O130" s="46"/>
      <c r="P130" s="107">
        <f>P131+P173+P180</f>
        <v>109.54700000000001</v>
      </c>
      <c r="Q130" s="46"/>
      <c r="R130" s="107">
        <f>R131+R173+R180</f>
        <v>0.12118999999999999</v>
      </c>
      <c r="S130" s="46"/>
      <c r="T130" s="108">
        <f>T131+T173+T180</f>
        <v>0.92948200000000003</v>
      </c>
      <c r="AT130" s="13" t="s">
        <v>73</v>
      </c>
      <c r="AU130" s="13" t="s">
        <v>92</v>
      </c>
      <c r="BK130" s="109">
        <f>BK131+BK173+BK180</f>
        <v>0</v>
      </c>
    </row>
    <row r="131" spans="2:65" s="11" customFormat="1" ht="25.9" customHeight="1">
      <c r="B131" s="110"/>
      <c r="D131" s="111" t="s">
        <v>73</v>
      </c>
      <c r="E131" s="112" t="s">
        <v>120</v>
      </c>
      <c r="F131" s="112" t="s">
        <v>121</v>
      </c>
      <c r="J131" s="113"/>
      <c r="L131" s="110"/>
      <c r="M131" s="114"/>
      <c r="P131" s="115">
        <f>P132</f>
        <v>91.38300000000001</v>
      </c>
      <c r="R131" s="115">
        <f>R132</f>
        <v>9.4309999999999991E-2</v>
      </c>
      <c r="T131" s="116">
        <f>T132</f>
        <v>0.42548200000000003</v>
      </c>
      <c r="AR131" s="111" t="s">
        <v>82</v>
      </c>
      <c r="AT131" s="117" t="s">
        <v>73</v>
      </c>
      <c r="AU131" s="117" t="s">
        <v>74</v>
      </c>
      <c r="AY131" s="111" t="s">
        <v>122</v>
      </c>
      <c r="BK131" s="118">
        <f>BK132</f>
        <v>0</v>
      </c>
    </row>
    <row r="132" spans="2:65" s="11" customFormat="1" ht="22.9" customHeight="1">
      <c r="B132" s="110"/>
      <c r="D132" s="111" t="s">
        <v>73</v>
      </c>
      <c r="E132" s="119" t="s">
        <v>123</v>
      </c>
      <c r="F132" s="119" t="s">
        <v>124</v>
      </c>
      <c r="J132" s="120"/>
      <c r="L132" s="110"/>
      <c r="M132" s="114"/>
      <c r="P132" s="115">
        <f>P133+P139+P154+P165</f>
        <v>91.38300000000001</v>
      </c>
      <c r="R132" s="115">
        <f>R133+R139+R154+R165</f>
        <v>9.4309999999999991E-2</v>
      </c>
      <c r="T132" s="116">
        <f>T133+T139+T154+T165</f>
        <v>0.42548200000000003</v>
      </c>
      <c r="AR132" s="111" t="s">
        <v>82</v>
      </c>
      <c r="AT132" s="117" t="s">
        <v>73</v>
      </c>
      <c r="AU132" s="117" t="s">
        <v>82</v>
      </c>
      <c r="AY132" s="111" t="s">
        <v>122</v>
      </c>
      <c r="BK132" s="118">
        <f>BK133+BK139+BK154+BK165</f>
        <v>0</v>
      </c>
    </row>
    <row r="133" spans="2:65" s="11" customFormat="1" ht="20.85" customHeight="1">
      <c r="B133" s="110"/>
      <c r="D133" s="111" t="s">
        <v>73</v>
      </c>
      <c r="E133" s="119" t="s">
        <v>125</v>
      </c>
      <c r="F133" s="119" t="s">
        <v>126</v>
      </c>
      <c r="J133" s="120"/>
      <c r="L133" s="110"/>
      <c r="M133" s="114"/>
      <c r="P133" s="115">
        <f>SUM(P134:P138)</f>
        <v>2.238</v>
      </c>
      <c r="R133" s="115">
        <f>SUM(R134:R138)</f>
        <v>0</v>
      </c>
      <c r="T133" s="116">
        <f>SUM(T134:T138)</f>
        <v>0.13</v>
      </c>
      <c r="AR133" s="111" t="s">
        <v>82</v>
      </c>
      <c r="AT133" s="117" t="s">
        <v>73</v>
      </c>
      <c r="AU133" s="117" t="s">
        <v>84</v>
      </c>
      <c r="AY133" s="111" t="s">
        <v>122</v>
      </c>
      <c r="BK133" s="118">
        <f>SUM(BK134:BK138)</f>
        <v>0</v>
      </c>
    </row>
    <row r="134" spans="2:65" s="1" customFormat="1" ht="24.2" customHeight="1">
      <c r="B134" s="121"/>
      <c r="C134" s="122" t="s">
        <v>82</v>
      </c>
      <c r="D134" s="122" t="s">
        <v>127</v>
      </c>
      <c r="E134" s="123" t="s">
        <v>128</v>
      </c>
      <c r="F134" s="124" t="s">
        <v>129</v>
      </c>
      <c r="G134" s="125" t="s">
        <v>130</v>
      </c>
      <c r="H134" s="126">
        <v>1</v>
      </c>
      <c r="I134" s="127"/>
      <c r="J134" s="127"/>
      <c r="K134" s="128"/>
      <c r="L134" s="25"/>
      <c r="M134" s="129" t="s">
        <v>1</v>
      </c>
      <c r="N134" s="130" t="s">
        <v>39</v>
      </c>
      <c r="O134" s="131">
        <v>1.1599999999999999</v>
      </c>
      <c r="P134" s="131">
        <f>O134*H134</f>
        <v>1.1599999999999999</v>
      </c>
      <c r="Q134" s="131">
        <v>0</v>
      </c>
      <c r="R134" s="131">
        <f>Q134*H134</f>
        <v>0</v>
      </c>
      <c r="S134" s="131">
        <v>0</v>
      </c>
      <c r="T134" s="132">
        <f>S134*H134</f>
        <v>0</v>
      </c>
      <c r="AR134" s="133" t="s">
        <v>131</v>
      </c>
      <c r="AT134" s="133" t="s">
        <v>127</v>
      </c>
      <c r="AU134" s="133" t="s">
        <v>132</v>
      </c>
      <c r="AY134" s="13" t="s">
        <v>122</v>
      </c>
      <c r="BE134" s="134">
        <f>IF(N134="základní",J134,0)</f>
        <v>0</v>
      </c>
      <c r="BF134" s="134">
        <f>IF(N134="snížená",J134,0)</f>
        <v>0</v>
      </c>
      <c r="BG134" s="134">
        <f>IF(N134="zákl. přenesená",J134,0)</f>
        <v>0</v>
      </c>
      <c r="BH134" s="134">
        <f>IF(N134="sníž. přenesená",J134,0)</f>
        <v>0</v>
      </c>
      <c r="BI134" s="134">
        <f>IF(N134="nulová",J134,0)</f>
        <v>0</v>
      </c>
      <c r="BJ134" s="13" t="s">
        <v>82</v>
      </c>
      <c r="BK134" s="134">
        <f>ROUND(I134*H134,2)</f>
        <v>0</v>
      </c>
      <c r="BL134" s="13" t="s">
        <v>131</v>
      </c>
      <c r="BM134" s="133" t="s">
        <v>133</v>
      </c>
    </row>
    <row r="135" spans="2:65" s="1" customFormat="1" ht="16.5" customHeight="1">
      <c r="B135" s="121"/>
      <c r="C135" s="135" t="s">
        <v>84</v>
      </c>
      <c r="D135" s="135" t="s">
        <v>134</v>
      </c>
      <c r="E135" s="136" t="s">
        <v>135</v>
      </c>
      <c r="F135" s="137" t="s">
        <v>136</v>
      </c>
      <c r="G135" s="138" t="s">
        <v>130</v>
      </c>
      <c r="H135" s="139">
        <v>1</v>
      </c>
      <c r="I135" s="140"/>
      <c r="J135" s="140"/>
      <c r="K135" s="141"/>
      <c r="L135" s="142"/>
      <c r="M135" s="143" t="s">
        <v>1</v>
      </c>
      <c r="N135" s="144" t="s">
        <v>39</v>
      </c>
      <c r="O135" s="131">
        <v>0</v>
      </c>
      <c r="P135" s="131">
        <f>O135*H135</f>
        <v>0</v>
      </c>
      <c r="Q135" s="131">
        <v>0</v>
      </c>
      <c r="R135" s="131">
        <f>Q135*H135</f>
        <v>0</v>
      </c>
      <c r="S135" s="131">
        <v>0</v>
      </c>
      <c r="T135" s="132">
        <f>S135*H135</f>
        <v>0</v>
      </c>
      <c r="AR135" s="133" t="s">
        <v>137</v>
      </c>
      <c r="AT135" s="133" t="s">
        <v>134</v>
      </c>
      <c r="AU135" s="133" t="s">
        <v>132</v>
      </c>
      <c r="AY135" s="13" t="s">
        <v>122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3" t="s">
        <v>82</v>
      </c>
      <c r="BK135" s="134">
        <f>ROUND(I135*H135,2)</f>
        <v>0</v>
      </c>
      <c r="BL135" s="13" t="s">
        <v>131</v>
      </c>
      <c r="BM135" s="133" t="s">
        <v>138</v>
      </c>
    </row>
    <row r="136" spans="2:65" s="1" customFormat="1" ht="16.5" customHeight="1">
      <c r="B136" s="121"/>
      <c r="C136" s="135" t="s">
        <v>132</v>
      </c>
      <c r="D136" s="135" t="s">
        <v>134</v>
      </c>
      <c r="E136" s="136" t="s">
        <v>139</v>
      </c>
      <c r="F136" s="137" t="s">
        <v>140</v>
      </c>
      <c r="G136" s="138" t="s">
        <v>130</v>
      </c>
      <c r="H136" s="139">
        <v>1</v>
      </c>
      <c r="I136" s="140"/>
      <c r="J136" s="140"/>
      <c r="K136" s="141"/>
      <c r="L136" s="142"/>
      <c r="M136" s="143" t="s">
        <v>1</v>
      </c>
      <c r="N136" s="144" t="s">
        <v>39</v>
      </c>
      <c r="O136" s="131">
        <v>0</v>
      </c>
      <c r="P136" s="131">
        <f>O136*H136</f>
        <v>0</v>
      </c>
      <c r="Q136" s="131">
        <v>0</v>
      </c>
      <c r="R136" s="131">
        <f>Q136*H136</f>
        <v>0</v>
      </c>
      <c r="S136" s="131">
        <v>0</v>
      </c>
      <c r="T136" s="132">
        <f>S136*H136</f>
        <v>0</v>
      </c>
      <c r="AR136" s="133" t="s">
        <v>137</v>
      </c>
      <c r="AT136" s="133" t="s">
        <v>134</v>
      </c>
      <c r="AU136" s="133" t="s">
        <v>132</v>
      </c>
      <c r="AY136" s="13" t="s">
        <v>122</v>
      </c>
      <c r="BE136" s="134">
        <f>IF(N136="základní",J136,0)</f>
        <v>0</v>
      </c>
      <c r="BF136" s="134">
        <f>IF(N136="snížená",J136,0)</f>
        <v>0</v>
      </c>
      <c r="BG136" s="134">
        <f>IF(N136="zákl. přenesená",J136,0)</f>
        <v>0</v>
      </c>
      <c r="BH136" s="134">
        <f>IF(N136="sníž. přenesená",J136,0)</f>
        <v>0</v>
      </c>
      <c r="BI136" s="134">
        <f>IF(N136="nulová",J136,0)</f>
        <v>0</v>
      </c>
      <c r="BJ136" s="13" t="s">
        <v>82</v>
      </c>
      <c r="BK136" s="134">
        <f>ROUND(I136*H136,2)</f>
        <v>0</v>
      </c>
      <c r="BL136" s="13" t="s">
        <v>131</v>
      </c>
      <c r="BM136" s="133" t="s">
        <v>141</v>
      </c>
    </row>
    <row r="137" spans="2:65" s="1" customFormat="1" ht="24.2" customHeight="1">
      <c r="B137" s="121"/>
      <c r="C137" s="122" t="s">
        <v>142</v>
      </c>
      <c r="D137" s="122" t="s">
        <v>127</v>
      </c>
      <c r="E137" s="123" t="s">
        <v>143</v>
      </c>
      <c r="F137" s="124" t="s">
        <v>144</v>
      </c>
      <c r="G137" s="125" t="s">
        <v>130</v>
      </c>
      <c r="H137" s="126">
        <v>1</v>
      </c>
      <c r="I137" s="127"/>
      <c r="J137" s="127"/>
      <c r="K137" s="128"/>
      <c r="L137" s="25"/>
      <c r="M137" s="129" t="s">
        <v>1</v>
      </c>
      <c r="N137" s="130" t="s">
        <v>39</v>
      </c>
      <c r="O137" s="131">
        <v>1.0780000000000001</v>
      </c>
      <c r="P137" s="131">
        <f>O137*H137</f>
        <v>1.0780000000000001</v>
      </c>
      <c r="Q137" s="131">
        <v>0</v>
      </c>
      <c r="R137" s="131">
        <f>Q137*H137</f>
        <v>0</v>
      </c>
      <c r="S137" s="131">
        <v>0.13</v>
      </c>
      <c r="T137" s="132">
        <f>S137*H137</f>
        <v>0.13</v>
      </c>
      <c r="AR137" s="133" t="s">
        <v>142</v>
      </c>
      <c r="AT137" s="133" t="s">
        <v>127</v>
      </c>
      <c r="AU137" s="133" t="s">
        <v>132</v>
      </c>
      <c r="AY137" s="13" t="s">
        <v>122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3" t="s">
        <v>82</v>
      </c>
      <c r="BK137" s="134">
        <f>ROUND(I137*H137,2)</f>
        <v>0</v>
      </c>
      <c r="BL137" s="13" t="s">
        <v>142</v>
      </c>
      <c r="BM137" s="133" t="s">
        <v>145</v>
      </c>
    </row>
    <row r="138" spans="2:65" s="1" customFormat="1" ht="16.5" customHeight="1">
      <c r="B138" s="121"/>
      <c r="C138" s="122" t="s">
        <v>146</v>
      </c>
      <c r="D138" s="122" t="s">
        <v>127</v>
      </c>
      <c r="E138" s="123" t="s">
        <v>147</v>
      </c>
      <c r="F138" s="124" t="s">
        <v>148</v>
      </c>
      <c r="G138" s="125" t="s">
        <v>130</v>
      </c>
      <c r="H138" s="126">
        <v>1</v>
      </c>
      <c r="I138" s="127"/>
      <c r="J138" s="127"/>
      <c r="K138" s="128"/>
      <c r="L138" s="25"/>
      <c r="M138" s="129" t="s">
        <v>1</v>
      </c>
      <c r="N138" s="130" t="s">
        <v>39</v>
      </c>
      <c r="O138" s="131">
        <v>0</v>
      </c>
      <c r="P138" s="131">
        <f>O138*H138</f>
        <v>0</v>
      </c>
      <c r="Q138" s="131">
        <v>0</v>
      </c>
      <c r="R138" s="131">
        <f>Q138*H138</f>
        <v>0</v>
      </c>
      <c r="S138" s="131">
        <v>0</v>
      </c>
      <c r="T138" s="132">
        <f>S138*H138</f>
        <v>0</v>
      </c>
      <c r="AR138" s="133" t="s">
        <v>131</v>
      </c>
      <c r="AT138" s="133" t="s">
        <v>127</v>
      </c>
      <c r="AU138" s="133" t="s">
        <v>132</v>
      </c>
      <c r="AY138" s="13" t="s">
        <v>122</v>
      </c>
      <c r="BE138" s="134">
        <f>IF(N138="základní",J138,0)</f>
        <v>0</v>
      </c>
      <c r="BF138" s="134">
        <f>IF(N138="snížená",J138,0)</f>
        <v>0</v>
      </c>
      <c r="BG138" s="134">
        <f>IF(N138="zákl. přenesená",J138,0)</f>
        <v>0</v>
      </c>
      <c r="BH138" s="134">
        <f>IF(N138="sníž. přenesená",J138,0)</f>
        <v>0</v>
      </c>
      <c r="BI138" s="134">
        <f>IF(N138="nulová",J138,0)</f>
        <v>0</v>
      </c>
      <c r="BJ138" s="13" t="s">
        <v>82</v>
      </c>
      <c r="BK138" s="134">
        <f>ROUND(I138*H138,2)</f>
        <v>0</v>
      </c>
      <c r="BL138" s="13" t="s">
        <v>131</v>
      </c>
      <c r="BM138" s="133" t="s">
        <v>149</v>
      </c>
    </row>
    <row r="139" spans="2:65" s="11" customFormat="1" ht="20.85" customHeight="1">
      <c r="B139" s="110"/>
      <c r="D139" s="111" t="s">
        <v>73</v>
      </c>
      <c r="E139" s="119" t="s">
        <v>150</v>
      </c>
      <c r="F139" s="119" t="s">
        <v>151</v>
      </c>
      <c r="J139" s="120"/>
      <c r="L139" s="110"/>
      <c r="M139" s="114"/>
      <c r="P139" s="115">
        <f>SUM(P140:P153)</f>
        <v>56.481000000000002</v>
      </c>
      <c r="R139" s="115">
        <f>SUM(R140:R153)</f>
        <v>9.2939999999999995E-2</v>
      </c>
      <c r="T139" s="116">
        <f>SUM(T140:T153)</f>
        <v>0.29025000000000001</v>
      </c>
      <c r="AR139" s="111" t="s">
        <v>84</v>
      </c>
      <c r="AT139" s="117" t="s">
        <v>73</v>
      </c>
      <c r="AU139" s="117" t="s">
        <v>84</v>
      </c>
      <c r="AY139" s="111" t="s">
        <v>122</v>
      </c>
      <c r="BK139" s="118">
        <f>SUM(BK140:BK153)</f>
        <v>0</v>
      </c>
    </row>
    <row r="140" spans="2:65" s="1" customFormat="1" ht="24.2" customHeight="1">
      <c r="B140" s="121"/>
      <c r="C140" s="122" t="s">
        <v>152</v>
      </c>
      <c r="D140" s="122" t="s">
        <v>127</v>
      </c>
      <c r="E140" s="123" t="s">
        <v>153</v>
      </c>
      <c r="F140" s="124" t="s">
        <v>154</v>
      </c>
      <c r="G140" s="125" t="s">
        <v>155</v>
      </c>
      <c r="H140" s="126">
        <v>100</v>
      </c>
      <c r="I140" s="127"/>
      <c r="J140" s="127"/>
      <c r="K140" s="128"/>
      <c r="L140" s="25"/>
      <c r="M140" s="129" t="s">
        <v>1</v>
      </c>
      <c r="N140" s="130" t="s">
        <v>39</v>
      </c>
      <c r="O140" s="131">
        <v>7.0000000000000007E-2</v>
      </c>
      <c r="P140" s="131">
        <f t="shared" ref="P140:P153" si="0">O140*H140</f>
        <v>7.0000000000000009</v>
      </c>
      <c r="Q140" s="131">
        <v>0</v>
      </c>
      <c r="R140" s="131">
        <f t="shared" ref="R140:R153" si="1">Q140*H140</f>
        <v>0</v>
      </c>
      <c r="S140" s="131">
        <v>0</v>
      </c>
      <c r="T140" s="132">
        <f t="shared" ref="T140:T153" si="2">S140*H140</f>
        <v>0</v>
      </c>
      <c r="AR140" s="133" t="s">
        <v>131</v>
      </c>
      <c r="AT140" s="133" t="s">
        <v>127</v>
      </c>
      <c r="AU140" s="133" t="s">
        <v>132</v>
      </c>
      <c r="AY140" s="13" t="s">
        <v>122</v>
      </c>
      <c r="BE140" s="134">
        <f t="shared" ref="BE140:BE153" si="3">IF(N140="základní",J140,0)</f>
        <v>0</v>
      </c>
      <c r="BF140" s="134">
        <f t="shared" ref="BF140:BF153" si="4">IF(N140="snížená",J140,0)</f>
        <v>0</v>
      </c>
      <c r="BG140" s="134">
        <f t="shared" ref="BG140:BG153" si="5">IF(N140="zákl. přenesená",J140,0)</f>
        <v>0</v>
      </c>
      <c r="BH140" s="134">
        <f t="shared" ref="BH140:BH153" si="6">IF(N140="sníž. přenesená",J140,0)</f>
        <v>0</v>
      </c>
      <c r="BI140" s="134">
        <f t="shared" ref="BI140:BI153" si="7">IF(N140="nulová",J140,0)</f>
        <v>0</v>
      </c>
      <c r="BJ140" s="13" t="s">
        <v>82</v>
      </c>
      <c r="BK140" s="134">
        <f t="shared" ref="BK140:BK153" si="8">ROUND(I140*H140,2)</f>
        <v>0</v>
      </c>
      <c r="BL140" s="13" t="s">
        <v>131</v>
      </c>
      <c r="BM140" s="133" t="s">
        <v>156</v>
      </c>
    </row>
    <row r="141" spans="2:65" s="1" customFormat="1" ht="24.2" customHeight="1">
      <c r="B141" s="121"/>
      <c r="C141" s="135" t="s">
        <v>157</v>
      </c>
      <c r="D141" s="135" t="s">
        <v>134</v>
      </c>
      <c r="E141" s="136" t="s">
        <v>158</v>
      </c>
      <c r="F141" s="137" t="s">
        <v>159</v>
      </c>
      <c r="G141" s="138" t="s">
        <v>155</v>
      </c>
      <c r="H141" s="139">
        <v>58</v>
      </c>
      <c r="I141" s="140"/>
      <c r="J141" s="140"/>
      <c r="K141" s="141"/>
      <c r="L141" s="142"/>
      <c r="M141" s="143" t="s">
        <v>1</v>
      </c>
      <c r="N141" s="144" t="s">
        <v>39</v>
      </c>
      <c r="O141" s="131">
        <v>0</v>
      </c>
      <c r="P141" s="131">
        <f t="shared" si="0"/>
        <v>0</v>
      </c>
      <c r="Q141" s="131">
        <v>5.0000000000000002E-5</v>
      </c>
      <c r="R141" s="131">
        <f t="shared" si="1"/>
        <v>2.9000000000000002E-3</v>
      </c>
      <c r="S141" s="131">
        <v>0</v>
      </c>
      <c r="T141" s="132">
        <f t="shared" si="2"/>
        <v>0</v>
      </c>
      <c r="AR141" s="133" t="s">
        <v>137</v>
      </c>
      <c r="AT141" s="133" t="s">
        <v>134</v>
      </c>
      <c r="AU141" s="133" t="s">
        <v>132</v>
      </c>
      <c r="AY141" s="13" t="s">
        <v>122</v>
      </c>
      <c r="BE141" s="134">
        <f t="shared" si="3"/>
        <v>0</v>
      </c>
      <c r="BF141" s="134">
        <f t="shared" si="4"/>
        <v>0</v>
      </c>
      <c r="BG141" s="134">
        <f t="shared" si="5"/>
        <v>0</v>
      </c>
      <c r="BH141" s="134">
        <f t="shared" si="6"/>
        <v>0</v>
      </c>
      <c r="BI141" s="134">
        <f t="shared" si="7"/>
        <v>0</v>
      </c>
      <c r="BJ141" s="13" t="s">
        <v>82</v>
      </c>
      <c r="BK141" s="134">
        <f t="shared" si="8"/>
        <v>0</v>
      </c>
      <c r="BL141" s="13" t="s">
        <v>131</v>
      </c>
      <c r="BM141" s="133" t="s">
        <v>160</v>
      </c>
    </row>
    <row r="142" spans="2:65" s="1" customFormat="1" ht="24.2" customHeight="1">
      <c r="B142" s="121"/>
      <c r="C142" s="135" t="s">
        <v>161</v>
      </c>
      <c r="D142" s="135" t="s">
        <v>134</v>
      </c>
      <c r="E142" s="136" t="s">
        <v>162</v>
      </c>
      <c r="F142" s="137" t="s">
        <v>163</v>
      </c>
      <c r="G142" s="138" t="s">
        <v>155</v>
      </c>
      <c r="H142" s="139">
        <v>42</v>
      </c>
      <c r="I142" s="140"/>
      <c r="J142" s="140"/>
      <c r="K142" s="141"/>
      <c r="L142" s="142"/>
      <c r="M142" s="143" t="s">
        <v>1</v>
      </c>
      <c r="N142" s="144" t="s">
        <v>39</v>
      </c>
      <c r="O142" s="131">
        <v>0</v>
      </c>
      <c r="P142" s="131">
        <f t="shared" si="0"/>
        <v>0</v>
      </c>
      <c r="Q142" s="131">
        <v>6.9999999999999994E-5</v>
      </c>
      <c r="R142" s="131">
        <f t="shared" si="1"/>
        <v>2.9399999999999999E-3</v>
      </c>
      <c r="S142" s="131">
        <v>0</v>
      </c>
      <c r="T142" s="132">
        <f t="shared" si="2"/>
        <v>0</v>
      </c>
      <c r="AR142" s="133" t="s">
        <v>137</v>
      </c>
      <c r="AT142" s="133" t="s">
        <v>134</v>
      </c>
      <c r="AU142" s="133" t="s">
        <v>132</v>
      </c>
      <c r="AY142" s="13" t="s">
        <v>122</v>
      </c>
      <c r="BE142" s="134">
        <f t="shared" si="3"/>
        <v>0</v>
      </c>
      <c r="BF142" s="134">
        <f t="shared" si="4"/>
        <v>0</v>
      </c>
      <c r="BG142" s="134">
        <f t="shared" si="5"/>
        <v>0</v>
      </c>
      <c r="BH142" s="134">
        <f t="shared" si="6"/>
        <v>0</v>
      </c>
      <c r="BI142" s="134">
        <f t="shared" si="7"/>
        <v>0</v>
      </c>
      <c r="BJ142" s="13" t="s">
        <v>82</v>
      </c>
      <c r="BK142" s="134">
        <f t="shared" si="8"/>
        <v>0</v>
      </c>
      <c r="BL142" s="13" t="s">
        <v>131</v>
      </c>
      <c r="BM142" s="133" t="s">
        <v>164</v>
      </c>
    </row>
    <row r="143" spans="2:65" s="1" customFormat="1" ht="24.2" customHeight="1">
      <c r="B143" s="121"/>
      <c r="C143" s="122" t="s">
        <v>165</v>
      </c>
      <c r="D143" s="122" t="s">
        <v>127</v>
      </c>
      <c r="E143" s="123" t="s">
        <v>166</v>
      </c>
      <c r="F143" s="124" t="s">
        <v>167</v>
      </c>
      <c r="G143" s="125" t="s">
        <v>155</v>
      </c>
      <c r="H143" s="126">
        <v>285</v>
      </c>
      <c r="I143" s="127"/>
      <c r="J143" s="127"/>
      <c r="K143" s="128"/>
      <c r="L143" s="25"/>
      <c r="M143" s="129" t="s">
        <v>1</v>
      </c>
      <c r="N143" s="130" t="s">
        <v>39</v>
      </c>
      <c r="O143" s="131">
        <v>8.2000000000000003E-2</v>
      </c>
      <c r="P143" s="131">
        <f t="shared" si="0"/>
        <v>23.37</v>
      </c>
      <c r="Q143" s="131">
        <v>0</v>
      </c>
      <c r="R143" s="131">
        <f t="shared" si="1"/>
        <v>0</v>
      </c>
      <c r="S143" s="131">
        <v>0</v>
      </c>
      <c r="T143" s="132">
        <f t="shared" si="2"/>
        <v>0</v>
      </c>
      <c r="AR143" s="133" t="s">
        <v>131</v>
      </c>
      <c r="AT143" s="133" t="s">
        <v>127</v>
      </c>
      <c r="AU143" s="133" t="s">
        <v>132</v>
      </c>
      <c r="AY143" s="13" t="s">
        <v>122</v>
      </c>
      <c r="BE143" s="134">
        <f t="shared" si="3"/>
        <v>0</v>
      </c>
      <c r="BF143" s="134">
        <f t="shared" si="4"/>
        <v>0</v>
      </c>
      <c r="BG143" s="134">
        <f t="shared" si="5"/>
        <v>0</v>
      </c>
      <c r="BH143" s="134">
        <f t="shared" si="6"/>
        <v>0</v>
      </c>
      <c r="BI143" s="134">
        <f t="shared" si="7"/>
        <v>0</v>
      </c>
      <c r="BJ143" s="13" t="s">
        <v>82</v>
      </c>
      <c r="BK143" s="134">
        <f t="shared" si="8"/>
        <v>0</v>
      </c>
      <c r="BL143" s="13" t="s">
        <v>131</v>
      </c>
      <c r="BM143" s="133" t="s">
        <v>168</v>
      </c>
    </row>
    <row r="144" spans="2:65" s="1" customFormat="1" ht="24.2" customHeight="1">
      <c r="B144" s="121"/>
      <c r="C144" s="135" t="s">
        <v>169</v>
      </c>
      <c r="D144" s="135" t="s">
        <v>134</v>
      </c>
      <c r="E144" s="136" t="s">
        <v>170</v>
      </c>
      <c r="F144" s="137" t="s">
        <v>171</v>
      </c>
      <c r="G144" s="138" t="s">
        <v>155</v>
      </c>
      <c r="H144" s="139">
        <v>159</v>
      </c>
      <c r="I144" s="140"/>
      <c r="J144" s="140"/>
      <c r="K144" s="141"/>
      <c r="L144" s="142"/>
      <c r="M144" s="143" t="s">
        <v>1</v>
      </c>
      <c r="N144" s="144" t="s">
        <v>39</v>
      </c>
      <c r="O144" s="131">
        <v>0</v>
      </c>
      <c r="P144" s="131">
        <f t="shared" si="0"/>
        <v>0</v>
      </c>
      <c r="Q144" s="131">
        <v>1.2E-4</v>
      </c>
      <c r="R144" s="131">
        <f t="shared" si="1"/>
        <v>1.908E-2</v>
      </c>
      <c r="S144" s="131">
        <v>0</v>
      </c>
      <c r="T144" s="132">
        <f t="shared" si="2"/>
        <v>0</v>
      </c>
      <c r="AR144" s="133" t="s">
        <v>137</v>
      </c>
      <c r="AT144" s="133" t="s">
        <v>134</v>
      </c>
      <c r="AU144" s="133" t="s">
        <v>132</v>
      </c>
      <c r="AY144" s="13" t="s">
        <v>122</v>
      </c>
      <c r="BE144" s="134">
        <f t="shared" si="3"/>
        <v>0</v>
      </c>
      <c r="BF144" s="134">
        <f t="shared" si="4"/>
        <v>0</v>
      </c>
      <c r="BG144" s="134">
        <f t="shared" si="5"/>
        <v>0</v>
      </c>
      <c r="BH144" s="134">
        <f t="shared" si="6"/>
        <v>0</v>
      </c>
      <c r="BI144" s="134">
        <f t="shared" si="7"/>
        <v>0</v>
      </c>
      <c r="BJ144" s="13" t="s">
        <v>82</v>
      </c>
      <c r="BK144" s="134">
        <f t="shared" si="8"/>
        <v>0</v>
      </c>
      <c r="BL144" s="13" t="s">
        <v>131</v>
      </c>
      <c r="BM144" s="133" t="s">
        <v>172</v>
      </c>
    </row>
    <row r="145" spans="2:65" s="1" customFormat="1" ht="21.75" customHeight="1">
      <c r="B145" s="121"/>
      <c r="C145" s="135" t="s">
        <v>173</v>
      </c>
      <c r="D145" s="135" t="s">
        <v>134</v>
      </c>
      <c r="E145" s="136" t="s">
        <v>174</v>
      </c>
      <c r="F145" s="137" t="s">
        <v>175</v>
      </c>
      <c r="G145" s="138" t="s">
        <v>155</v>
      </c>
      <c r="H145" s="139">
        <v>126</v>
      </c>
      <c r="I145" s="140"/>
      <c r="J145" s="140"/>
      <c r="K145" s="141"/>
      <c r="L145" s="142"/>
      <c r="M145" s="143" t="s">
        <v>1</v>
      </c>
      <c r="N145" s="144" t="s">
        <v>39</v>
      </c>
      <c r="O145" s="131">
        <v>0</v>
      </c>
      <c r="P145" s="131">
        <f t="shared" si="0"/>
        <v>0</v>
      </c>
      <c r="Q145" s="131">
        <v>1.2E-4</v>
      </c>
      <c r="R145" s="131">
        <f t="shared" si="1"/>
        <v>1.512E-2</v>
      </c>
      <c r="S145" s="131">
        <v>0</v>
      </c>
      <c r="T145" s="132">
        <f t="shared" si="2"/>
        <v>0</v>
      </c>
      <c r="AR145" s="133" t="s">
        <v>137</v>
      </c>
      <c r="AT145" s="133" t="s">
        <v>134</v>
      </c>
      <c r="AU145" s="133" t="s">
        <v>132</v>
      </c>
      <c r="AY145" s="13" t="s">
        <v>122</v>
      </c>
      <c r="BE145" s="134">
        <f t="shared" si="3"/>
        <v>0</v>
      </c>
      <c r="BF145" s="134">
        <f t="shared" si="4"/>
        <v>0</v>
      </c>
      <c r="BG145" s="134">
        <f t="shared" si="5"/>
        <v>0</v>
      </c>
      <c r="BH145" s="134">
        <f t="shared" si="6"/>
        <v>0</v>
      </c>
      <c r="BI145" s="134">
        <f t="shared" si="7"/>
        <v>0</v>
      </c>
      <c r="BJ145" s="13" t="s">
        <v>82</v>
      </c>
      <c r="BK145" s="134">
        <f t="shared" si="8"/>
        <v>0</v>
      </c>
      <c r="BL145" s="13" t="s">
        <v>131</v>
      </c>
      <c r="BM145" s="133" t="s">
        <v>176</v>
      </c>
    </row>
    <row r="146" spans="2:65" s="1" customFormat="1" ht="24.2" customHeight="1">
      <c r="B146" s="121"/>
      <c r="C146" s="122" t="s">
        <v>177</v>
      </c>
      <c r="D146" s="122" t="s">
        <v>127</v>
      </c>
      <c r="E146" s="123" t="s">
        <v>178</v>
      </c>
      <c r="F146" s="124" t="s">
        <v>179</v>
      </c>
      <c r="G146" s="125" t="s">
        <v>155</v>
      </c>
      <c r="H146" s="126">
        <v>174</v>
      </c>
      <c r="I146" s="127"/>
      <c r="J146" s="127"/>
      <c r="K146" s="128"/>
      <c r="L146" s="25"/>
      <c r="M146" s="129" t="s">
        <v>1</v>
      </c>
      <c r="N146" s="130" t="s">
        <v>39</v>
      </c>
      <c r="O146" s="131">
        <v>8.5999999999999993E-2</v>
      </c>
      <c r="P146" s="131">
        <f t="shared" si="0"/>
        <v>14.963999999999999</v>
      </c>
      <c r="Q146" s="131">
        <v>0</v>
      </c>
      <c r="R146" s="131">
        <f t="shared" si="1"/>
        <v>0</v>
      </c>
      <c r="S146" s="131">
        <v>0</v>
      </c>
      <c r="T146" s="132">
        <f t="shared" si="2"/>
        <v>0</v>
      </c>
      <c r="AR146" s="133" t="s">
        <v>131</v>
      </c>
      <c r="AT146" s="133" t="s">
        <v>127</v>
      </c>
      <c r="AU146" s="133" t="s">
        <v>132</v>
      </c>
      <c r="AY146" s="13" t="s">
        <v>122</v>
      </c>
      <c r="BE146" s="134">
        <f t="shared" si="3"/>
        <v>0</v>
      </c>
      <c r="BF146" s="134">
        <f t="shared" si="4"/>
        <v>0</v>
      </c>
      <c r="BG146" s="134">
        <f t="shared" si="5"/>
        <v>0</v>
      </c>
      <c r="BH146" s="134">
        <f t="shared" si="6"/>
        <v>0</v>
      </c>
      <c r="BI146" s="134">
        <f t="shared" si="7"/>
        <v>0</v>
      </c>
      <c r="BJ146" s="13" t="s">
        <v>82</v>
      </c>
      <c r="BK146" s="134">
        <f t="shared" si="8"/>
        <v>0</v>
      </c>
      <c r="BL146" s="13" t="s">
        <v>131</v>
      </c>
      <c r="BM146" s="133" t="s">
        <v>180</v>
      </c>
    </row>
    <row r="147" spans="2:65" s="1" customFormat="1" ht="24.2" customHeight="1">
      <c r="B147" s="121"/>
      <c r="C147" s="135" t="s">
        <v>181</v>
      </c>
      <c r="D147" s="135" t="s">
        <v>134</v>
      </c>
      <c r="E147" s="136" t="s">
        <v>182</v>
      </c>
      <c r="F147" s="137" t="s">
        <v>183</v>
      </c>
      <c r="G147" s="138" t="s">
        <v>155</v>
      </c>
      <c r="H147" s="139">
        <v>174</v>
      </c>
      <c r="I147" s="140"/>
      <c r="J147" s="140"/>
      <c r="K147" s="141"/>
      <c r="L147" s="142"/>
      <c r="M147" s="143" t="s">
        <v>1</v>
      </c>
      <c r="N147" s="144" t="s">
        <v>39</v>
      </c>
      <c r="O147" s="131">
        <v>0</v>
      </c>
      <c r="P147" s="131">
        <f t="shared" si="0"/>
        <v>0</v>
      </c>
      <c r="Q147" s="131">
        <v>1.7000000000000001E-4</v>
      </c>
      <c r="R147" s="131">
        <f t="shared" si="1"/>
        <v>2.9580000000000002E-2</v>
      </c>
      <c r="S147" s="131">
        <v>0</v>
      </c>
      <c r="T147" s="132">
        <f t="shared" si="2"/>
        <v>0</v>
      </c>
      <c r="AR147" s="133" t="s">
        <v>137</v>
      </c>
      <c r="AT147" s="133" t="s">
        <v>134</v>
      </c>
      <c r="AU147" s="133" t="s">
        <v>132</v>
      </c>
      <c r="AY147" s="13" t="s">
        <v>122</v>
      </c>
      <c r="BE147" s="134">
        <f t="shared" si="3"/>
        <v>0</v>
      </c>
      <c r="BF147" s="134">
        <f t="shared" si="4"/>
        <v>0</v>
      </c>
      <c r="BG147" s="134">
        <f t="shared" si="5"/>
        <v>0</v>
      </c>
      <c r="BH147" s="134">
        <f t="shared" si="6"/>
        <v>0</v>
      </c>
      <c r="BI147" s="134">
        <f t="shared" si="7"/>
        <v>0</v>
      </c>
      <c r="BJ147" s="13" t="s">
        <v>82</v>
      </c>
      <c r="BK147" s="134">
        <f t="shared" si="8"/>
        <v>0</v>
      </c>
      <c r="BL147" s="13" t="s">
        <v>131</v>
      </c>
      <c r="BM147" s="133" t="s">
        <v>184</v>
      </c>
    </row>
    <row r="148" spans="2:65" s="1" customFormat="1" ht="24.2" customHeight="1">
      <c r="B148" s="121"/>
      <c r="C148" s="122" t="s">
        <v>185</v>
      </c>
      <c r="D148" s="122" t="s">
        <v>127</v>
      </c>
      <c r="E148" s="123" t="s">
        <v>186</v>
      </c>
      <c r="F148" s="124" t="s">
        <v>187</v>
      </c>
      <c r="G148" s="125" t="s">
        <v>155</v>
      </c>
      <c r="H148" s="126">
        <v>44</v>
      </c>
      <c r="I148" s="127"/>
      <c r="J148" s="127"/>
      <c r="K148" s="128"/>
      <c r="L148" s="25"/>
      <c r="M148" s="129" t="s">
        <v>1</v>
      </c>
      <c r="N148" s="130" t="s">
        <v>39</v>
      </c>
      <c r="O148" s="131">
        <v>0.114</v>
      </c>
      <c r="P148" s="131">
        <f t="shared" si="0"/>
        <v>5.016</v>
      </c>
      <c r="Q148" s="131">
        <v>0</v>
      </c>
      <c r="R148" s="131">
        <f t="shared" si="1"/>
        <v>0</v>
      </c>
      <c r="S148" s="131">
        <v>0</v>
      </c>
      <c r="T148" s="132">
        <f t="shared" si="2"/>
        <v>0</v>
      </c>
      <c r="AR148" s="133" t="s">
        <v>131</v>
      </c>
      <c r="AT148" s="133" t="s">
        <v>127</v>
      </c>
      <c r="AU148" s="133" t="s">
        <v>132</v>
      </c>
      <c r="AY148" s="13" t="s">
        <v>122</v>
      </c>
      <c r="BE148" s="134">
        <f t="shared" si="3"/>
        <v>0</v>
      </c>
      <c r="BF148" s="134">
        <f t="shared" si="4"/>
        <v>0</v>
      </c>
      <c r="BG148" s="134">
        <f t="shared" si="5"/>
        <v>0</v>
      </c>
      <c r="BH148" s="134">
        <f t="shared" si="6"/>
        <v>0</v>
      </c>
      <c r="BI148" s="134">
        <f t="shared" si="7"/>
        <v>0</v>
      </c>
      <c r="BJ148" s="13" t="s">
        <v>82</v>
      </c>
      <c r="BK148" s="134">
        <f t="shared" si="8"/>
        <v>0</v>
      </c>
      <c r="BL148" s="13" t="s">
        <v>131</v>
      </c>
      <c r="BM148" s="133" t="s">
        <v>188</v>
      </c>
    </row>
    <row r="149" spans="2:65" s="1" customFormat="1" ht="24.2" customHeight="1">
      <c r="B149" s="121"/>
      <c r="C149" s="135" t="s">
        <v>8</v>
      </c>
      <c r="D149" s="135" t="s">
        <v>134</v>
      </c>
      <c r="E149" s="136" t="s">
        <v>189</v>
      </c>
      <c r="F149" s="137" t="s">
        <v>190</v>
      </c>
      <c r="G149" s="138" t="s">
        <v>155</v>
      </c>
      <c r="H149" s="139">
        <v>44</v>
      </c>
      <c r="I149" s="140"/>
      <c r="J149" s="140"/>
      <c r="K149" s="141"/>
      <c r="L149" s="142"/>
      <c r="M149" s="143" t="s">
        <v>1</v>
      </c>
      <c r="N149" s="144" t="s">
        <v>39</v>
      </c>
      <c r="O149" s="131">
        <v>0</v>
      </c>
      <c r="P149" s="131">
        <f t="shared" si="0"/>
        <v>0</v>
      </c>
      <c r="Q149" s="131">
        <v>5.2999999999999998E-4</v>
      </c>
      <c r="R149" s="131">
        <f t="shared" si="1"/>
        <v>2.332E-2</v>
      </c>
      <c r="S149" s="131">
        <v>0</v>
      </c>
      <c r="T149" s="132">
        <f t="shared" si="2"/>
        <v>0</v>
      </c>
      <c r="AR149" s="133" t="s">
        <v>137</v>
      </c>
      <c r="AT149" s="133" t="s">
        <v>134</v>
      </c>
      <c r="AU149" s="133" t="s">
        <v>132</v>
      </c>
      <c r="AY149" s="13" t="s">
        <v>122</v>
      </c>
      <c r="BE149" s="134">
        <f t="shared" si="3"/>
        <v>0</v>
      </c>
      <c r="BF149" s="134">
        <f t="shared" si="4"/>
        <v>0</v>
      </c>
      <c r="BG149" s="134">
        <f t="shared" si="5"/>
        <v>0</v>
      </c>
      <c r="BH149" s="134">
        <f t="shared" si="6"/>
        <v>0</v>
      </c>
      <c r="BI149" s="134">
        <f t="shared" si="7"/>
        <v>0</v>
      </c>
      <c r="BJ149" s="13" t="s">
        <v>82</v>
      </c>
      <c r="BK149" s="134">
        <f t="shared" si="8"/>
        <v>0</v>
      </c>
      <c r="BL149" s="13" t="s">
        <v>131</v>
      </c>
      <c r="BM149" s="133" t="s">
        <v>191</v>
      </c>
    </row>
    <row r="150" spans="2:65" s="1" customFormat="1" ht="24.2" customHeight="1">
      <c r="B150" s="121"/>
      <c r="C150" s="122" t="s">
        <v>131</v>
      </c>
      <c r="D150" s="122" t="s">
        <v>127</v>
      </c>
      <c r="E150" s="123" t="s">
        <v>192</v>
      </c>
      <c r="F150" s="124" t="s">
        <v>193</v>
      </c>
      <c r="G150" s="125" t="s">
        <v>155</v>
      </c>
      <c r="H150" s="126">
        <v>135</v>
      </c>
      <c r="I150" s="127"/>
      <c r="J150" s="127"/>
      <c r="K150" s="128"/>
      <c r="L150" s="25"/>
      <c r="M150" s="129" t="s">
        <v>1</v>
      </c>
      <c r="N150" s="130" t="s">
        <v>39</v>
      </c>
      <c r="O150" s="131">
        <v>0.04</v>
      </c>
      <c r="P150" s="131">
        <f t="shared" si="0"/>
        <v>5.4</v>
      </c>
      <c r="Q150" s="131">
        <v>0</v>
      </c>
      <c r="R150" s="131">
        <f t="shared" si="1"/>
        <v>0</v>
      </c>
      <c r="S150" s="131">
        <v>2.15E-3</v>
      </c>
      <c r="T150" s="132">
        <f t="shared" si="2"/>
        <v>0.29025000000000001</v>
      </c>
      <c r="AR150" s="133" t="s">
        <v>131</v>
      </c>
      <c r="AT150" s="133" t="s">
        <v>127</v>
      </c>
      <c r="AU150" s="133" t="s">
        <v>132</v>
      </c>
      <c r="AY150" s="13" t="s">
        <v>122</v>
      </c>
      <c r="BE150" s="134">
        <f t="shared" si="3"/>
        <v>0</v>
      </c>
      <c r="BF150" s="134">
        <f t="shared" si="4"/>
        <v>0</v>
      </c>
      <c r="BG150" s="134">
        <f t="shared" si="5"/>
        <v>0</v>
      </c>
      <c r="BH150" s="134">
        <f t="shared" si="6"/>
        <v>0</v>
      </c>
      <c r="BI150" s="134">
        <f t="shared" si="7"/>
        <v>0</v>
      </c>
      <c r="BJ150" s="13" t="s">
        <v>82</v>
      </c>
      <c r="BK150" s="134">
        <f t="shared" si="8"/>
        <v>0</v>
      </c>
      <c r="BL150" s="13" t="s">
        <v>131</v>
      </c>
      <c r="BM150" s="133" t="s">
        <v>194</v>
      </c>
    </row>
    <row r="151" spans="2:65" s="1" customFormat="1" ht="24.2" customHeight="1">
      <c r="B151" s="121"/>
      <c r="C151" s="122" t="s">
        <v>195</v>
      </c>
      <c r="D151" s="122" t="s">
        <v>127</v>
      </c>
      <c r="E151" s="123" t="s">
        <v>196</v>
      </c>
      <c r="F151" s="124" t="s">
        <v>197</v>
      </c>
      <c r="G151" s="125" t="s">
        <v>130</v>
      </c>
      <c r="H151" s="126">
        <v>10</v>
      </c>
      <c r="I151" s="127"/>
      <c r="J151" s="127"/>
      <c r="K151" s="128"/>
      <c r="L151" s="25"/>
      <c r="M151" s="129" t="s">
        <v>1</v>
      </c>
      <c r="N151" s="130" t="s">
        <v>39</v>
      </c>
      <c r="O151" s="131">
        <v>5.0999999999999997E-2</v>
      </c>
      <c r="P151" s="131">
        <f t="shared" si="0"/>
        <v>0.51</v>
      </c>
      <c r="Q151" s="131">
        <v>0</v>
      </c>
      <c r="R151" s="131">
        <f t="shared" si="1"/>
        <v>0</v>
      </c>
      <c r="S151" s="131">
        <v>0</v>
      </c>
      <c r="T151" s="132">
        <f t="shared" si="2"/>
        <v>0</v>
      </c>
      <c r="AR151" s="133" t="s">
        <v>131</v>
      </c>
      <c r="AT151" s="133" t="s">
        <v>127</v>
      </c>
      <c r="AU151" s="133" t="s">
        <v>132</v>
      </c>
      <c r="AY151" s="13" t="s">
        <v>122</v>
      </c>
      <c r="BE151" s="134">
        <f t="shared" si="3"/>
        <v>0</v>
      </c>
      <c r="BF151" s="134">
        <f t="shared" si="4"/>
        <v>0</v>
      </c>
      <c r="BG151" s="134">
        <f t="shared" si="5"/>
        <v>0</v>
      </c>
      <c r="BH151" s="134">
        <f t="shared" si="6"/>
        <v>0</v>
      </c>
      <c r="BI151" s="134">
        <f t="shared" si="7"/>
        <v>0</v>
      </c>
      <c r="BJ151" s="13" t="s">
        <v>82</v>
      </c>
      <c r="BK151" s="134">
        <f t="shared" si="8"/>
        <v>0</v>
      </c>
      <c r="BL151" s="13" t="s">
        <v>131</v>
      </c>
      <c r="BM151" s="133" t="s">
        <v>198</v>
      </c>
    </row>
    <row r="152" spans="2:65" s="1" customFormat="1" ht="24.2" customHeight="1">
      <c r="B152" s="121"/>
      <c r="C152" s="122" t="s">
        <v>199</v>
      </c>
      <c r="D152" s="122" t="s">
        <v>127</v>
      </c>
      <c r="E152" s="123" t="s">
        <v>200</v>
      </c>
      <c r="F152" s="124" t="s">
        <v>201</v>
      </c>
      <c r="G152" s="125" t="s">
        <v>130</v>
      </c>
      <c r="H152" s="126">
        <v>2</v>
      </c>
      <c r="I152" s="127"/>
      <c r="J152" s="127"/>
      <c r="K152" s="128"/>
      <c r="L152" s="25"/>
      <c r="M152" s="129" t="s">
        <v>1</v>
      </c>
      <c r="N152" s="130" t="s">
        <v>39</v>
      </c>
      <c r="O152" s="131">
        <v>6.8000000000000005E-2</v>
      </c>
      <c r="P152" s="131">
        <f t="shared" si="0"/>
        <v>0.13600000000000001</v>
      </c>
      <c r="Q152" s="131">
        <v>0</v>
      </c>
      <c r="R152" s="131">
        <f t="shared" si="1"/>
        <v>0</v>
      </c>
      <c r="S152" s="131">
        <v>0</v>
      </c>
      <c r="T152" s="132">
        <f t="shared" si="2"/>
        <v>0</v>
      </c>
      <c r="AR152" s="133" t="s">
        <v>131</v>
      </c>
      <c r="AT152" s="133" t="s">
        <v>127</v>
      </c>
      <c r="AU152" s="133" t="s">
        <v>132</v>
      </c>
      <c r="AY152" s="13" t="s">
        <v>122</v>
      </c>
      <c r="BE152" s="134">
        <f t="shared" si="3"/>
        <v>0</v>
      </c>
      <c r="BF152" s="134">
        <f t="shared" si="4"/>
        <v>0</v>
      </c>
      <c r="BG152" s="134">
        <f t="shared" si="5"/>
        <v>0</v>
      </c>
      <c r="BH152" s="134">
        <f t="shared" si="6"/>
        <v>0</v>
      </c>
      <c r="BI152" s="134">
        <f t="shared" si="7"/>
        <v>0</v>
      </c>
      <c r="BJ152" s="13" t="s">
        <v>82</v>
      </c>
      <c r="BK152" s="134">
        <f t="shared" si="8"/>
        <v>0</v>
      </c>
      <c r="BL152" s="13" t="s">
        <v>131</v>
      </c>
      <c r="BM152" s="133" t="s">
        <v>202</v>
      </c>
    </row>
    <row r="153" spans="2:65" s="1" customFormat="1" ht="24.2" customHeight="1">
      <c r="B153" s="121"/>
      <c r="C153" s="122" t="s">
        <v>203</v>
      </c>
      <c r="D153" s="122" t="s">
        <v>127</v>
      </c>
      <c r="E153" s="123" t="s">
        <v>204</v>
      </c>
      <c r="F153" s="124" t="s">
        <v>205</v>
      </c>
      <c r="G153" s="125" t="s">
        <v>130</v>
      </c>
      <c r="H153" s="126">
        <v>1</v>
      </c>
      <c r="I153" s="127"/>
      <c r="J153" s="127"/>
      <c r="K153" s="128"/>
      <c r="L153" s="25"/>
      <c r="M153" s="129" t="s">
        <v>1</v>
      </c>
      <c r="N153" s="130" t="s">
        <v>39</v>
      </c>
      <c r="O153" s="131">
        <v>8.5000000000000006E-2</v>
      </c>
      <c r="P153" s="131">
        <f t="shared" si="0"/>
        <v>8.5000000000000006E-2</v>
      </c>
      <c r="Q153" s="131">
        <v>0</v>
      </c>
      <c r="R153" s="131">
        <f t="shared" si="1"/>
        <v>0</v>
      </c>
      <c r="S153" s="131">
        <v>0</v>
      </c>
      <c r="T153" s="132">
        <f t="shared" si="2"/>
        <v>0</v>
      </c>
      <c r="AR153" s="133" t="s">
        <v>131</v>
      </c>
      <c r="AT153" s="133" t="s">
        <v>127</v>
      </c>
      <c r="AU153" s="133" t="s">
        <v>132</v>
      </c>
      <c r="AY153" s="13" t="s">
        <v>122</v>
      </c>
      <c r="BE153" s="134">
        <f t="shared" si="3"/>
        <v>0</v>
      </c>
      <c r="BF153" s="134">
        <f t="shared" si="4"/>
        <v>0</v>
      </c>
      <c r="BG153" s="134">
        <f t="shared" si="5"/>
        <v>0</v>
      </c>
      <c r="BH153" s="134">
        <f t="shared" si="6"/>
        <v>0</v>
      </c>
      <c r="BI153" s="134">
        <f t="shared" si="7"/>
        <v>0</v>
      </c>
      <c r="BJ153" s="13" t="s">
        <v>82</v>
      </c>
      <c r="BK153" s="134">
        <f t="shared" si="8"/>
        <v>0</v>
      </c>
      <c r="BL153" s="13" t="s">
        <v>131</v>
      </c>
      <c r="BM153" s="133" t="s">
        <v>206</v>
      </c>
    </row>
    <row r="154" spans="2:65" s="11" customFormat="1" ht="20.85" customHeight="1">
      <c r="B154" s="110"/>
      <c r="D154" s="111" t="s">
        <v>73</v>
      </c>
      <c r="E154" s="119" t="s">
        <v>207</v>
      </c>
      <c r="F154" s="119" t="s">
        <v>208</v>
      </c>
      <c r="J154" s="120"/>
      <c r="L154" s="110"/>
      <c r="M154" s="114"/>
      <c r="P154" s="115">
        <f>SUM(P155:P164)</f>
        <v>12.202000000000002</v>
      </c>
      <c r="R154" s="115">
        <f>SUM(R155:R164)</f>
        <v>1.3700000000000001E-3</v>
      </c>
      <c r="T154" s="116">
        <f>SUM(T155:T164)</f>
        <v>4.3199999999999998E-4</v>
      </c>
      <c r="AR154" s="111" t="s">
        <v>84</v>
      </c>
      <c r="AT154" s="117" t="s">
        <v>73</v>
      </c>
      <c r="AU154" s="117" t="s">
        <v>84</v>
      </c>
      <c r="AY154" s="111" t="s">
        <v>122</v>
      </c>
      <c r="BK154" s="118">
        <f>SUM(BK155:BK164)</f>
        <v>0</v>
      </c>
    </row>
    <row r="155" spans="2:65" s="1" customFormat="1" ht="16.5" customHeight="1">
      <c r="B155" s="121"/>
      <c r="C155" s="122" t="s">
        <v>209</v>
      </c>
      <c r="D155" s="122" t="s">
        <v>127</v>
      </c>
      <c r="E155" s="123" t="s">
        <v>210</v>
      </c>
      <c r="F155" s="124" t="s">
        <v>211</v>
      </c>
      <c r="G155" s="125" t="s">
        <v>130</v>
      </c>
      <c r="H155" s="126">
        <v>19</v>
      </c>
      <c r="I155" s="127"/>
      <c r="J155" s="127"/>
      <c r="K155" s="128"/>
      <c r="L155" s="25"/>
      <c r="M155" s="129" t="s">
        <v>1</v>
      </c>
      <c r="N155" s="130" t="s">
        <v>39</v>
      </c>
      <c r="O155" s="131">
        <v>0.2</v>
      </c>
      <c r="P155" s="131">
        <f t="shared" ref="P155:P164" si="9">O155*H155</f>
        <v>3.8000000000000003</v>
      </c>
      <c r="Q155" s="131">
        <v>0</v>
      </c>
      <c r="R155" s="131">
        <f t="shared" ref="R155:R164" si="10">Q155*H155</f>
        <v>0</v>
      </c>
      <c r="S155" s="131">
        <v>0</v>
      </c>
      <c r="T155" s="132">
        <f t="shared" ref="T155:T164" si="11">S155*H155</f>
        <v>0</v>
      </c>
      <c r="AR155" s="133" t="s">
        <v>131</v>
      </c>
      <c r="AT155" s="133" t="s">
        <v>127</v>
      </c>
      <c r="AU155" s="133" t="s">
        <v>132</v>
      </c>
      <c r="AY155" s="13" t="s">
        <v>122</v>
      </c>
      <c r="BE155" s="134">
        <f t="shared" ref="BE155:BE164" si="12">IF(N155="základní",J155,0)</f>
        <v>0</v>
      </c>
      <c r="BF155" s="134">
        <f t="shared" ref="BF155:BF164" si="13">IF(N155="snížená",J155,0)</f>
        <v>0</v>
      </c>
      <c r="BG155" s="134">
        <f t="shared" ref="BG155:BG164" si="14">IF(N155="zákl. přenesená",J155,0)</f>
        <v>0</v>
      </c>
      <c r="BH155" s="134">
        <f t="shared" ref="BH155:BH164" si="15">IF(N155="sníž. přenesená",J155,0)</f>
        <v>0</v>
      </c>
      <c r="BI155" s="134">
        <f t="shared" ref="BI155:BI164" si="16">IF(N155="nulová",J155,0)</f>
        <v>0</v>
      </c>
      <c r="BJ155" s="13" t="s">
        <v>82</v>
      </c>
      <c r="BK155" s="134">
        <f t="shared" ref="BK155:BK164" si="17">ROUND(I155*H155,2)</f>
        <v>0</v>
      </c>
      <c r="BL155" s="13" t="s">
        <v>131</v>
      </c>
      <c r="BM155" s="133" t="s">
        <v>212</v>
      </c>
    </row>
    <row r="156" spans="2:65" s="1" customFormat="1" ht="21.75" customHeight="1">
      <c r="B156" s="121"/>
      <c r="C156" s="135" t="s">
        <v>7</v>
      </c>
      <c r="D156" s="135" t="s">
        <v>134</v>
      </c>
      <c r="E156" s="136" t="s">
        <v>213</v>
      </c>
      <c r="F156" s="137" t="s">
        <v>214</v>
      </c>
      <c r="G156" s="138" t="s">
        <v>130</v>
      </c>
      <c r="H156" s="139">
        <v>19</v>
      </c>
      <c r="I156" s="140"/>
      <c r="J156" s="140"/>
      <c r="K156" s="141"/>
      <c r="L156" s="142"/>
      <c r="M156" s="143" t="s">
        <v>1</v>
      </c>
      <c r="N156" s="144" t="s">
        <v>39</v>
      </c>
      <c r="O156" s="131">
        <v>0</v>
      </c>
      <c r="P156" s="131">
        <f t="shared" si="9"/>
        <v>0</v>
      </c>
      <c r="Q156" s="131">
        <v>3.0000000000000001E-5</v>
      </c>
      <c r="R156" s="131">
        <f t="shared" si="10"/>
        <v>5.6999999999999998E-4</v>
      </c>
      <c r="S156" s="131">
        <v>0</v>
      </c>
      <c r="T156" s="132">
        <f t="shared" si="11"/>
        <v>0</v>
      </c>
      <c r="AR156" s="133" t="s">
        <v>137</v>
      </c>
      <c r="AT156" s="133" t="s">
        <v>134</v>
      </c>
      <c r="AU156" s="133" t="s">
        <v>132</v>
      </c>
      <c r="AY156" s="13" t="s">
        <v>122</v>
      </c>
      <c r="BE156" s="134">
        <f t="shared" si="12"/>
        <v>0</v>
      </c>
      <c r="BF156" s="134">
        <f t="shared" si="13"/>
        <v>0</v>
      </c>
      <c r="BG156" s="134">
        <f t="shared" si="14"/>
        <v>0</v>
      </c>
      <c r="BH156" s="134">
        <f t="shared" si="15"/>
        <v>0</v>
      </c>
      <c r="BI156" s="134">
        <f t="shared" si="16"/>
        <v>0</v>
      </c>
      <c r="BJ156" s="13" t="s">
        <v>82</v>
      </c>
      <c r="BK156" s="134">
        <f t="shared" si="17"/>
        <v>0</v>
      </c>
      <c r="BL156" s="13" t="s">
        <v>131</v>
      </c>
      <c r="BM156" s="133" t="s">
        <v>215</v>
      </c>
    </row>
    <row r="157" spans="2:65" s="1" customFormat="1" ht="16.5" customHeight="1">
      <c r="B157" s="121"/>
      <c r="C157" s="122" t="s">
        <v>216</v>
      </c>
      <c r="D157" s="122" t="s">
        <v>127</v>
      </c>
      <c r="E157" s="123" t="s">
        <v>210</v>
      </c>
      <c r="F157" s="124" t="s">
        <v>211</v>
      </c>
      <c r="G157" s="125" t="s">
        <v>130</v>
      </c>
      <c r="H157" s="126">
        <v>4</v>
      </c>
      <c r="I157" s="127"/>
      <c r="J157" s="127"/>
      <c r="K157" s="128"/>
      <c r="L157" s="25"/>
      <c r="M157" s="129" t="s">
        <v>1</v>
      </c>
      <c r="N157" s="130" t="s">
        <v>39</v>
      </c>
      <c r="O157" s="131">
        <v>0.2</v>
      </c>
      <c r="P157" s="131">
        <f t="shared" si="9"/>
        <v>0.8</v>
      </c>
      <c r="Q157" s="131">
        <v>0</v>
      </c>
      <c r="R157" s="131">
        <f t="shared" si="10"/>
        <v>0</v>
      </c>
      <c r="S157" s="131">
        <v>0</v>
      </c>
      <c r="T157" s="132">
        <f t="shared" si="11"/>
        <v>0</v>
      </c>
      <c r="AR157" s="133" t="s">
        <v>131</v>
      </c>
      <c r="AT157" s="133" t="s">
        <v>127</v>
      </c>
      <c r="AU157" s="133" t="s">
        <v>132</v>
      </c>
      <c r="AY157" s="13" t="s">
        <v>122</v>
      </c>
      <c r="BE157" s="134">
        <f t="shared" si="12"/>
        <v>0</v>
      </c>
      <c r="BF157" s="134">
        <f t="shared" si="13"/>
        <v>0</v>
      </c>
      <c r="BG157" s="134">
        <f t="shared" si="14"/>
        <v>0</v>
      </c>
      <c r="BH157" s="134">
        <f t="shared" si="15"/>
        <v>0</v>
      </c>
      <c r="BI157" s="134">
        <f t="shared" si="16"/>
        <v>0</v>
      </c>
      <c r="BJ157" s="13" t="s">
        <v>82</v>
      </c>
      <c r="BK157" s="134">
        <f t="shared" si="17"/>
        <v>0</v>
      </c>
      <c r="BL157" s="13" t="s">
        <v>131</v>
      </c>
      <c r="BM157" s="133" t="s">
        <v>217</v>
      </c>
    </row>
    <row r="158" spans="2:65" s="1" customFormat="1" ht="16.5" customHeight="1">
      <c r="B158" s="121"/>
      <c r="C158" s="135" t="s">
        <v>218</v>
      </c>
      <c r="D158" s="135" t="s">
        <v>134</v>
      </c>
      <c r="E158" s="136" t="s">
        <v>219</v>
      </c>
      <c r="F158" s="137" t="s">
        <v>220</v>
      </c>
      <c r="G158" s="138" t="s">
        <v>130</v>
      </c>
      <c r="H158" s="139">
        <v>4</v>
      </c>
      <c r="I158" s="140"/>
      <c r="J158" s="140"/>
      <c r="K158" s="141"/>
      <c r="L158" s="142"/>
      <c r="M158" s="143" t="s">
        <v>1</v>
      </c>
      <c r="N158" s="144" t="s">
        <v>39</v>
      </c>
      <c r="O158" s="131">
        <v>0</v>
      </c>
      <c r="P158" s="131">
        <f t="shared" si="9"/>
        <v>0</v>
      </c>
      <c r="Q158" s="131">
        <v>3.0000000000000001E-5</v>
      </c>
      <c r="R158" s="131">
        <f t="shared" si="10"/>
        <v>1.2E-4</v>
      </c>
      <c r="S158" s="131">
        <v>0</v>
      </c>
      <c r="T158" s="132">
        <f t="shared" si="11"/>
        <v>0</v>
      </c>
      <c r="AR158" s="133" t="s">
        <v>137</v>
      </c>
      <c r="AT158" s="133" t="s">
        <v>134</v>
      </c>
      <c r="AU158" s="133" t="s">
        <v>132</v>
      </c>
      <c r="AY158" s="13" t="s">
        <v>122</v>
      </c>
      <c r="BE158" s="134">
        <f t="shared" si="12"/>
        <v>0</v>
      </c>
      <c r="BF158" s="134">
        <f t="shared" si="13"/>
        <v>0</v>
      </c>
      <c r="BG158" s="134">
        <f t="shared" si="14"/>
        <v>0</v>
      </c>
      <c r="BH158" s="134">
        <f t="shared" si="15"/>
        <v>0</v>
      </c>
      <c r="BI158" s="134">
        <f t="shared" si="16"/>
        <v>0</v>
      </c>
      <c r="BJ158" s="13" t="s">
        <v>82</v>
      </c>
      <c r="BK158" s="134">
        <f t="shared" si="17"/>
        <v>0</v>
      </c>
      <c r="BL158" s="13" t="s">
        <v>131</v>
      </c>
      <c r="BM158" s="133" t="s">
        <v>221</v>
      </c>
    </row>
    <row r="159" spans="2:65" s="1" customFormat="1" ht="24.2" customHeight="1">
      <c r="B159" s="121"/>
      <c r="C159" s="122" t="s">
        <v>222</v>
      </c>
      <c r="D159" s="122" t="s">
        <v>127</v>
      </c>
      <c r="E159" s="123" t="s">
        <v>223</v>
      </c>
      <c r="F159" s="124" t="s">
        <v>224</v>
      </c>
      <c r="G159" s="125" t="s">
        <v>130</v>
      </c>
      <c r="H159" s="126">
        <v>8</v>
      </c>
      <c r="I159" s="127"/>
      <c r="J159" s="127"/>
      <c r="K159" s="128"/>
      <c r="L159" s="25"/>
      <c r="M159" s="129" t="s">
        <v>1</v>
      </c>
      <c r="N159" s="130" t="s">
        <v>39</v>
      </c>
      <c r="O159" s="131">
        <v>0.80200000000000005</v>
      </c>
      <c r="P159" s="131">
        <f t="shared" si="9"/>
        <v>6.4160000000000004</v>
      </c>
      <c r="Q159" s="131">
        <v>0</v>
      </c>
      <c r="R159" s="131">
        <f t="shared" si="10"/>
        <v>0</v>
      </c>
      <c r="S159" s="131">
        <v>0</v>
      </c>
      <c r="T159" s="132">
        <f t="shared" si="11"/>
        <v>0</v>
      </c>
      <c r="AR159" s="133" t="s">
        <v>131</v>
      </c>
      <c r="AT159" s="133" t="s">
        <v>127</v>
      </c>
      <c r="AU159" s="133" t="s">
        <v>132</v>
      </c>
      <c r="AY159" s="13" t="s">
        <v>122</v>
      </c>
      <c r="BE159" s="134">
        <f t="shared" si="12"/>
        <v>0</v>
      </c>
      <c r="BF159" s="134">
        <f t="shared" si="13"/>
        <v>0</v>
      </c>
      <c r="BG159" s="134">
        <f t="shared" si="14"/>
        <v>0</v>
      </c>
      <c r="BH159" s="134">
        <f t="shared" si="15"/>
        <v>0</v>
      </c>
      <c r="BI159" s="134">
        <f t="shared" si="16"/>
        <v>0</v>
      </c>
      <c r="BJ159" s="13" t="s">
        <v>82</v>
      </c>
      <c r="BK159" s="134">
        <f t="shared" si="17"/>
        <v>0</v>
      </c>
      <c r="BL159" s="13" t="s">
        <v>131</v>
      </c>
      <c r="BM159" s="133" t="s">
        <v>225</v>
      </c>
    </row>
    <row r="160" spans="2:65" s="1" customFormat="1" ht="16.5" customHeight="1">
      <c r="B160" s="121"/>
      <c r="C160" s="135" t="s">
        <v>226</v>
      </c>
      <c r="D160" s="135" t="s">
        <v>134</v>
      </c>
      <c r="E160" s="136" t="s">
        <v>227</v>
      </c>
      <c r="F160" s="137" t="s">
        <v>228</v>
      </c>
      <c r="G160" s="138" t="s">
        <v>130</v>
      </c>
      <c r="H160" s="139">
        <v>8</v>
      </c>
      <c r="I160" s="140"/>
      <c r="J160" s="140"/>
      <c r="K160" s="141"/>
      <c r="L160" s="142"/>
      <c r="M160" s="143" t="s">
        <v>1</v>
      </c>
      <c r="N160" s="144" t="s">
        <v>39</v>
      </c>
      <c r="O160" s="131">
        <v>0</v>
      </c>
      <c r="P160" s="131">
        <f t="shared" si="9"/>
        <v>0</v>
      </c>
      <c r="Q160" s="131">
        <v>8.0000000000000007E-5</v>
      </c>
      <c r="R160" s="131">
        <f t="shared" si="10"/>
        <v>6.4000000000000005E-4</v>
      </c>
      <c r="S160" s="131">
        <v>0</v>
      </c>
      <c r="T160" s="132">
        <f t="shared" si="11"/>
        <v>0</v>
      </c>
      <c r="AR160" s="133" t="s">
        <v>137</v>
      </c>
      <c r="AT160" s="133" t="s">
        <v>134</v>
      </c>
      <c r="AU160" s="133" t="s">
        <v>132</v>
      </c>
      <c r="AY160" s="13" t="s">
        <v>122</v>
      </c>
      <c r="BE160" s="134">
        <f t="shared" si="12"/>
        <v>0</v>
      </c>
      <c r="BF160" s="134">
        <f t="shared" si="13"/>
        <v>0</v>
      </c>
      <c r="BG160" s="134">
        <f t="shared" si="14"/>
        <v>0</v>
      </c>
      <c r="BH160" s="134">
        <f t="shared" si="15"/>
        <v>0</v>
      </c>
      <c r="BI160" s="134">
        <f t="shared" si="16"/>
        <v>0</v>
      </c>
      <c r="BJ160" s="13" t="s">
        <v>82</v>
      </c>
      <c r="BK160" s="134">
        <f t="shared" si="17"/>
        <v>0</v>
      </c>
      <c r="BL160" s="13" t="s">
        <v>131</v>
      </c>
      <c r="BM160" s="133" t="s">
        <v>229</v>
      </c>
    </row>
    <row r="161" spans="2:65" s="1" customFormat="1" ht="33" customHeight="1">
      <c r="B161" s="121"/>
      <c r="C161" s="122" t="s">
        <v>230</v>
      </c>
      <c r="D161" s="122" t="s">
        <v>127</v>
      </c>
      <c r="E161" s="123" t="s">
        <v>231</v>
      </c>
      <c r="F161" s="124" t="s">
        <v>232</v>
      </c>
      <c r="G161" s="125" t="s">
        <v>130</v>
      </c>
      <c r="H161" s="126">
        <v>5</v>
      </c>
      <c r="I161" s="127"/>
      <c r="J161" s="127"/>
      <c r="K161" s="128"/>
      <c r="L161" s="25"/>
      <c r="M161" s="129" t="s">
        <v>1</v>
      </c>
      <c r="N161" s="130" t="s">
        <v>39</v>
      </c>
      <c r="O161" s="131">
        <v>0.16</v>
      </c>
      <c r="P161" s="131">
        <f t="shared" si="9"/>
        <v>0.8</v>
      </c>
      <c r="Q161" s="131">
        <v>0</v>
      </c>
      <c r="R161" s="131">
        <f t="shared" si="10"/>
        <v>0</v>
      </c>
      <c r="S161" s="131">
        <v>4.8000000000000001E-5</v>
      </c>
      <c r="T161" s="132">
        <f t="shared" si="11"/>
        <v>2.4000000000000001E-4</v>
      </c>
      <c r="AR161" s="133" t="s">
        <v>131</v>
      </c>
      <c r="AT161" s="133" t="s">
        <v>127</v>
      </c>
      <c r="AU161" s="133" t="s">
        <v>132</v>
      </c>
      <c r="AY161" s="13" t="s">
        <v>122</v>
      </c>
      <c r="BE161" s="134">
        <f t="shared" si="12"/>
        <v>0</v>
      </c>
      <c r="BF161" s="134">
        <f t="shared" si="13"/>
        <v>0</v>
      </c>
      <c r="BG161" s="134">
        <f t="shared" si="14"/>
        <v>0</v>
      </c>
      <c r="BH161" s="134">
        <f t="shared" si="15"/>
        <v>0</v>
      </c>
      <c r="BI161" s="134">
        <f t="shared" si="16"/>
        <v>0</v>
      </c>
      <c r="BJ161" s="13" t="s">
        <v>82</v>
      </c>
      <c r="BK161" s="134">
        <f t="shared" si="17"/>
        <v>0</v>
      </c>
      <c r="BL161" s="13" t="s">
        <v>131</v>
      </c>
      <c r="BM161" s="133" t="s">
        <v>233</v>
      </c>
    </row>
    <row r="162" spans="2:65" s="1" customFormat="1" ht="37.9" customHeight="1">
      <c r="B162" s="121"/>
      <c r="C162" s="122" t="s">
        <v>234</v>
      </c>
      <c r="D162" s="122" t="s">
        <v>127</v>
      </c>
      <c r="E162" s="123" t="s">
        <v>235</v>
      </c>
      <c r="F162" s="124" t="s">
        <v>236</v>
      </c>
      <c r="G162" s="125" t="s">
        <v>130</v>
      </c>
      <c r="H162" s="126">
        <v>4</v>
      </c>
      <c r="I162" s="127"/>
      <c r="J162" s="127"/>
      <c r="K162" s="128"/>
      <c r="L162" s="25"/>
      <c r="M162" s="129" t="s">
        <v>1</v>
      </c>
      <c r="N162" s="130" t="s">
        <v>39</v>
      </c>
      <c r="O162" s="131">
        <v>5.8000000000000003E-2</v>
      </c>
      <c r="P162" s="131">
        <f t="shared" si="9"/>
        <v>0.23200000000000001</v>
      </c>
      <c r="Q162" s="131">
        <v>0</v>
      </c>
      <c r="R162" s="131">
        <f t="shared" si="10"/>
        <v>0</v>
      </c>
      <c r="S162" s="131">
        <v>4.8000000000000001E-5</v>
      </c>
      <c r="T162" s="132">
        <f t="shared" si="11"/>
        <v>1.92E-4</v>
      </c>
      <c r="AR162" s="133" t="s">
        <v>131</v>
      </c>
      <c r="AT162" s="133" t="s">
        <v>127</v>
      </c>
      <c r="AU162" s="133" t="s">
        <v>132</v>
      </c>
      <c r="AY162" s="13" t="s">
        <v>122</v>
      </c>
      <c r="BE162" s="134">
        <f t="shared" si="12"/>
        <v>0</v>
      </c>
      <c r="BF162" s="134">
        <f t="shared" si="13"/>
        <v>0</v>
      </c>
      <c r="BG162" s="134">
        <f t="shared" si="14"/>
        <v>0</v>
      </c>
      <c r="BH162" s="134">
        <f t="shared" si="15"/>
        <v>0</v>
      </c>
      <c r="BI162" s="134">
        <f t="shared" si="16"/>
        <v>0</v>
      </c>
      <c r="BJ162" s="13" t="s">
        <v>82</v>
      </c>
      <c r="BK162" s="134">
        <f t="shared" si="17"/>
        <v>0</v>
      </c>
      <c r="BL162" s="13" t="s">
        <v>131</v>
      </c>
      <c r="BM162" s="133" t="s">
        <v>237</v>
      </c>
    </row>
    <row r="163" spans="2:65" s="1" customFormat="1" ht="24.2" customHeight="1">
      <c r="B163" s="121"/>
      <c r="C163" s="122" t="s">
        <v>238</v>
      </c>
      <c r="D163" s="122" t="s">
        <v>127</v>
      </c>
      <c r="E163" s="123" t="s">
        <v>239</v>
      </c>
      <c r="F163" s="124" t="s">
        <v>240</v>
      </c>
      <c r="G163" s="125" t="s">
        <v>130</v>
      </c>
      <c r="H163" s="126">
        <v>1</v>
      </c>
      <c r="I163" s="127"/>
      <c r="J163" s="127"/>
      <c r="K163" s="128"/>
      <c r="L163" s="25"/>
      <c r="M163" s="129" t="s">
        <v>1</v>
      </c>
      <c r="N163" s="130" t="s">
        <v>39</v>
      </c>
      <c r="O163" s="131">
        <v>0.154</v>
      </c>
      <c r="P163" s="131">
        <f t="shared" si="9"/>
        <v>0.154</v>
      </c>
      <c r="Q163" s="131">
        <v>0</v>
      </c>
      <c r="R163" s="131">
        <f t="shared" si="10"/>
        <v>0</v>
      </c>
      <c r="S163" s="131">
        <v>0</v>
      </c>
      <c r="T163" s="132">
        <f t="shared" si="11"/>
        <v>0</v>
      </c>
      <c r="AR163" s="133" t="s">
        <v>131</v>
      </c>
      <c r="AT163" s="133" t="s">
        <v>127</v>
      </c>
      <c r="AU163" s="133" t="s">
        <v>132</v>
      </c>
      <c r="AY163" s="13" t="s">
        <v>122</v>
      </c>
      <c r="BE163" s="134">
        <f t="shared" si="12"/>
        <v>0</v>
      </c>
      <c r="BF163" s="134">
        <f t="shared" si="13"/>
        <v>0</v>
      </c>
      <c r="BG163" s="134">
        <f t="shared" si="14"/>
        <v>0</v>
      </c>
      <c r="BH163" s="134">
        <f t="shared" si="15"/>
        <v>0</v>
      </c>
      <c r="BI163" s="134">
        <f t="shared" si="16"/>
        <v>0</v>
      </c>
      <c r="BJ163" s="13" t="s">
        <v>82</v>
      </c>
      <c r="BK163" s="134">
        <f t="shared" si="17"/>
        <v>0</v>
      </c>
      <c r="BL163" s="13" t="s">
        <v>131</v>
      </c>
      <c r="BM163" s="133" t="s">
        <v>241</v>
      </c>
    </row>
    <row r="164" spans="2:65" s="1" customFormat="1" ht="16.5" customHeight="1">
      <c r="B164" s="121"/>
      <c r="C164" s="135" t="s">
        <v>242</v>
      </c>
      <c r="D164" s="135" t="s">
        <v>134</v>
      </c>
      <c r="E164" s="136" t="s">
        <v>243</v>
      </c>
      <c r="F164" s="137" t="s">
        <v>244</v>
      </c>
      <c r="G164" s="138" t="s">
        <v>130</v>
      </c>
      <c r="H164" s="139">
        <v>1</v>
      </c>
      <c r="I164" s="140"/>
      <c r="J164" s="140"/>
      <c r="K164" s="141"/>
      <c r="L164" s="142"/>
      <c r="M164" s="143" t="s">
        <v>1</v>
      </c>
      <c r="N164" s="144" t="s">
        <v>39</v>
      </c>
      <c r="O164" s="131">
        <v>0</v>
      </c>
      <c r="P164" s="131">
        <f t="shared" si="9"/>
        <v>0</v>
      </c>
      <c r="Q164" s="131">
        <v>4.0000000000000003E-5</v>
      </c>
      <c r="R164" s="131">
        <f t="shared" si="10"/>
        <v>4.0000000000000003E-5</v>
      </c>
      <c r="S164" s="131">
        <v>0</v>
      </c>
      <c r="T164" s="132">
        <f t="shared" si="11"/>
        <v>0</v>
      </c>
      <c r="AR164" s="133" t="s">
        <v>137</v>
      </c>
      <c r="AT164" s="133" t="s">
        <v>134</v>
      </c>
      <c r="AU164" s="133" t="s">
        <v>132</v>
      </c>
      <c r="AY164" s="13" t="s">
        <v>122</v>
      </c>
      <c r="BE164" s="134">
        <f t="shared" si="12"/>
        <v>0</v>
      </c>
      <c r="BF164" s="134">
        <f t="shared" si="13"/>
        <v>0</v>
      </c>
      <c r="BG164" s="134">
        <f t="shared" si="14"/>
        <v>0</v>
      </c>
      <c r="BH164" s="134">
        <f t="shared" si="15"/>
        <v>0</v>
      </c>
      <c r="BI164" s="134">
        <f t="shared" si="16"/>
        <v>0</v>
      </c>
      <c r="BJ164" s="13" t="s">
        <v>82</v>
      </c>
      <c r="BK164" s="134">
        <f t="shared" si="17"/>
        <v>0</v>
      </c>
      <c r="BL164" s="13" t="s">
        <v>131</v>
      </c>
      <c r="BM164" s="133" t="s">
        <v>245</v>
      </c>
    </row>
    <row r="165" spans="2:65" s="11" customFormat="1" ht="20.85" customHeight="1">
      <c r="B165" s="110"/>
      <c r="D165" s="111" t="s">
        <v>73</v>
      </c>
      <c r="E165" s="119" t="s">
        <v>246</v>
      </c>
      <c r="F165" s="119" t="s">
        <v>247</v>
      </c>
      <c r="J165" s="120"/>
      <c r="L165" s="110"/>
      <c r="M165" s="114"/>
      <c r="P165" s="115">
        <f>SUM(P166:P172)</f>
        <v>20.462</v>
      </c>
      <c r="R165" s="115">
        <f>SUM(R166:R172)</f>
        <v>0</v>
      </c>
      <c r="T165" s="116">
        <f>SUM(T166:T172)</f>
        <v>4.8000000000000004E-3</v>
      </c>
      <c r="AR165" s="111" t="s">
        <v>84</v>
      </c>
      <c r="AT165" s="117" t="s">
        <v>73</v>
      </c>
      <c r="AU165" s="117" t="s">
        <v>84</v>
      </c>
      <c r="AY165" s="111" t="s">
        <v>122</v>
      </c>
      <c r="BK165" s="118">
        <f>SUM(BK166:BK172)</f>
        <v>0</v>
      </c>
    </row>
    <row r="166" spans="2:65" s="1" customFormat="1" ht="33" customHeight="1">
      <c r="B166" s="121"/>
      <c r="C166" s="122" t="s">
        <v>248</v>
      </c>
      <c r="D166" s="122" t="s">
        <v>127</v>
      </c>
      <c r="E166" s="123" t="s">
        <v>249</v>
      </c>
      <c r="F166" s="124" t="s">
        <v>250</v>
      </c>
      <c r="G166" s="125" t="s">
        <v>130</v>
      </c>
      <c r="H166" s="126">
        <v>6</v>
      </c>
      <c r="I166" s="127"/>
      <c r="J166" s="127"/>
      <c r="K166" s="128"/>
      <c r="L166" s="25"/>
      <c r="M166" s="129" t="s">
        <v>1</v>
      </c>
      <c r="N166" s="130" t="s">
        <v>39</v>
      </c>
      <c r="O166" s="131">
        <v>0.125</v>
      </c>
      <c r="P166" s="131">
        <f t="shared" ref="P166:P172" si="18">O166*H166</f>
        <v>0.75</v>
      </c>
      <c r="Q166" s="131">
        <v>0</v>
      </c>
      <c r="R166" s="131">
        <f t="shared" ref="R166:R172" si="19">Q166*H166</f>
        <v>0</v>
      </c>
      <c r="S166" s="131">
        <v>8.0000000000000004E-4</v>
      </c>
      <c r="T166" s="132">
        <f t="shared" ref="T166:T172" si="20">S166*H166</f>
        <v>4.8000000000000004E-3</v>
      </c>
      <c r="AR166" s="133" t="s">
        <v>131</v>
      </c>
      <c r="AT166" s="133" t="s">
        <v>127</v>
      </c>
      <c r="AU166" s="133" t="s">
        <v>132</v>
      </c>
      <c r="AY166" s="13" t="s">
        <v>122</v>
      </c>
      <c r="BE166" s="134">
        <f t="shared" ref="BE166:BE172" si="21">IF(N166="základní",J166,0)</f>
        <v>0</v>
      </c>
      <c r="BF166" s="134">
        <f t="shared" ref="BF166:BF172" si="22">IF(N166="snížená",J166,0)</f>
        <v>0</v>
      </c>
      <c r="BG166" s="134">
        <f t="shared" ref="BG166:BG172" si="23">IF(N166="zákl. přenesená",J166,0)</f>
        <v>0</v>
      </c>
      <c r="BH166" s="134">
        <f t="shared" ref="BH166:BH172" si="24">IF(N166="sníž. přenesená",J166,0)</f>
        <v>0</v>
      </c>
      <c r="BI166" s="134">
        <f t="shared" ref="BI166:BI172" si="25">IF(N166="nulová",J166,0)</f>
        <v>0</v>
      </c>
      <c r="BJ166" s="13" t="s">
        <v>82</v>
      </c>
      <c r="BK166" s="134">
        <f t="shared" ref="BK166:BK172" si="26">ROUND(I166*H166,2)</f>
        <v>0</v>
      </c>
      <c r="BL166" s="13" t="s">
        <v>131</v>
      </c>
      <c r="BM166" s="133" t="s">
        <v>251</v>
      </c>
    </row>
    <row r="167" spans="2:65" s="1" customFormat="1" ht="16.5" customHeight="1">
      <c r="B167" s="121"/>
      <c r="C167" s="122" t="s">
        <v>252</v>
      </c>
      <c r="D167" s="122" t="s">
        <v>127</v>
      </c>
      <c r="E167" s="123" t="s">
        <v>253</v>
      </c>
      <c r="F167" s="124" t="s">
        <v>254</v>
      </c>
      <c r="G167" s="125" t="s">
        <v>130</v>
      </c>
      <c r="H167" s="126">
        <v>28</v>
      </c>
      <c r="I167" s="127"/>
      <c r="J167" s="127"/>
      <c r="K167" s="128"/>
      <c r="L167" s="25"/>
      <c r="M167" s="129" t="s">
        <v>1</v>
      </c>
      <c r="N167" s="130" t="s">
        <v>39</v>
      </c>
      <c r="O167" s="131">
        <v>0.70399999999999996</v>
      </c>
      <c r="P167" s="131">
        <f t="shared" si="18"/>
        <v>19.712</v>
      </c>
      <c r="Q167" s="131">
        <v>0</v>
      </c>
      <c r="R167" s="131">
        <f t="shared" si="19"/>
        <v>0</v>
      </c>
      <c r="S167" s="131">
        <v>0</v>
      </c>
      <c r="T167" s="132">
        <f t="shared" si="20"/>
        <v>0</v>
      </c>
      <c r="AR167" s="133" t="s">
        <v>131</v>
      </c>
      <c r="AT167" s="133" t="s">
        <v>127</v>
      </c>
      <c r="AU167" s="133" t="s">
        <v>132</v>
      </c>
      <c r="AY167" s="13" t="s">
        <v>122</v>
      </c>
      <c r="BE167" s="134">
        <f t="shared" si="21"/>
        <v>0</v>
      </c>
      <c r="BF167" s="134">
        <f t="shared" si="22"/>
        <v>0</v>
      </c>
      <c r="BG167" s="134">
        <f t="shared" si="23"/>
        <v>0</v>
      </c>
      <c r="BH167" s="134">
        <f t="shared" si="24"/>
        <v>0</v>
      </c>
      <c r="BI167" s="134">
        <f t="shared" si="25"/>
        <v>0</v>
      </c>
      <c r="BJ167" s="13" t="s">
        <v>82</v>
      </c>
      <c r="BK167" s="134">
        <f t="shared" si="26"/>
        <v>0</v>
      </c>
      <c r="BL167" s="13" t="s">
        <v>131</v>
      </c>
      <c r="BM167" s="133" t="s">
        <v>255</v>
      </c>
    </row>
    <row r="168" spans="2:65" s="1" customFormat="1" ht="24.2" customHeight="1">
      <c r="B168" s="121"/>
      <c r="C168" s="135" t="s">
        <v>137</v>
      </c>
      <c r="D168" s="135" t="s">
        <v>134</v>
      </c>
      <c r="E168" s="136" t="s">
        <v>256</v>
      </c>
      <c r="F168" s="137" t="s">
        <v>257</v>
      </c>
      <c r="G168" s="138" t="s">
        <v>130</v>
      </c>
      <c r="H168" s="139">
        <v>13</v>
      </c>
      <c r="I168" s="140"/>
      <c r="J168" s="140"/>
      <c r="K168" s="141"/>
      <c r="L168" s="142"/>
      <c r="M168" s="143" t="s">
        <v>1</v>
      </c>
      <c r="N168" s="144" t="s">
        <v>39</v>
      </c>
      <c r="O168" s="131">
        <v>0</v>
      </c>
      <c r="P168" s="131">
        <f t="shared" si="18"/>
        <v>0</v>
      </c>
      <c r="Q168" s="131">
        <v>0</v>
      </c>
      <c r="R168" s="131">
        <f t="shared" si="19"/>
        <v>0</v>
      </c>
      <c r="S168" s="131">
        <v>0</v>
      </c>
      <c r="T168" s="132">
        <f t="shared" si="20"/>
        <v>0</v>
      </c>
      <c r="AR168" s="133" t="s">
        <v>137</v>
      </c>
      <c r="AT168" s="133" t="s">
        <v>134</v>
      </c>
      <c r="AU168" s="133" t="s">
        <v>132</v>
      </c>
      <c r="AY168" s="13" t="s">
        <v>122</v>
      </c>
      <c r="BE168" s="134">
        <f t="shared" si="21"/>
        <v>0</v>
      </c>
      <c r="BF168" s="134">
        <f t="shared" si="22"/>
        <v>0</v>
      </c>
      <c r="BG168" s="134">
        <f t="shared" si="23"/>
        <v>0</v>
      </c>
      <c r="BH168" s="134">
        <f t="shared" si="24"/>
        <v>0</v>
      </c>
      <c r="BI168" s="134">
        <f t="shared" si="25"/>
        <v>0</v>
      </c>
      <c r="BJ168" s="13" t="s">
        <v>82</v>
      </c>
      <c r="BK168" s="134">
        <f t="shared" si="26"/>
        <v>0</v>
      </c>
      <c r="BL168" s="13" t="s">
        <v>131</v>
      </c>
      <c r="BM168" s="133" t="s">
        <v>258</v>
      </c>
    </row>
    <row r="169" spans="2:65" s="1" customFormat="1" ht="16.5" customHeight="1">
      <c r="B169" s="121"/>
      <c r="C169" s="135" t="s">
        <v>259</v>
      </c>
      <c r="D169" s="135" t="s">
        <v>134</v>
      </c>
      <c r="E169" s="136" t="s">
        <v>260</v>
      </c>
      <c r="F169" s="137" t="s">
        <v>261</v>
      </c>
      <c r="G169" s="138" t="s">
        <v>130</v>
      </c>
      <c r="H169" s="139">
        <v>10</v>
      </c>
      <c r="I169" s="140"/>
      <c r="J169" s="140"/>
      <c r="K169" s="141"/>
      <c r="L169" s="142"/>
      <c r="M169" s="143" t="s">
        <v>1</v>
      </c>
      <c r="N169" s="144" t="s">
        <v>39</v>
      </c>
      <c r="O169" s="131">
        <v>0</v>
      </c>
      <c r="P169" s="131">
        <f t="shared" si="18"/>
        <v>0</v>
      </c>
      <c r="Q169" s="131">
        <v>0</v>
      </c>
      <c r="R169" s="131">
        <f t="shared" si="19"/>
        <v>0</v>
      </c>
      <c r="S169" s="131">
        <v>0</v>
      </c>
      <c r="T169" s="132">
        <f t="shared" si="20"/>
        <v>0</v>
      </c>
      <c r="AR169" s="133" t="s">
        <v>137</v>
      </c>
      <c r="AT169" s="133" t="s">
        <v>134</v>
      </c>
      <c r="AU169" s="133" t="s">
        <v>132</v>
      </c>
      <c r="AY169" s="13" t="s">
        <v>122</v>
      </c>
      <c r="BE169" s="134">
        <f t="shared" si="21"/>
        <v>0</v>
      </c>
      <c r="BF169" s="134">
        <f t="shared" si="22"/>
        <v>0</v>
      </c>
      <c r="BG169" s="134">
        <f t="shared" si="23"/>
        <v>0</v>
      </c>
      <c r="BH169" s="134">
        <f t="shared" si="24"/>
        <v>0</v>
      </c>
      <c r="BI169" s="134">
        <f t="shared" si="25"/>
        <v>0</v>
      </c>
      <c r="BJ169" s="13" t="s">
        <v>82</v>
      </c>
      <c r="BK169" s="134">
        <f t="shared" si="26"/>
        <v>0</v>
      </c>
      <c r="BL169" s="13" t="s">
        <v>131</v>
      </c>
      <c r="BM169" s="133" t="s">
        <v>262</v>
      </c>
    </row>
    <row r="170" spans="2:65" s="1" customFormat="1" ht="24.2" customHeight="1">
      <c r="B170" s="121"/>
      <c r="C170" s="135" t="s">
        <v>263</v>
      </c>
      <c r="D170" s="135" t="s">
        <v>134</v>
      </c>
      <c r="E170" s="136" t="s">
        <v>264</v>
      </c>
      <c r="F170" s="137" t="s">
        <v>265</v>
      </c>
      <c r="G170" s="138" t="s">
        <v>130</v>
      </c>
      <c r="H170" s="139">
        <v>2</v>
      </c>
      <c r="I170" s="140"/>
      <c r="J170" s="140"/>
      <c r="K170" s="141"/>
      <c r="L170" s="142"/>
      <c r="M170" s="143" t="s">
        <v>1</v>
      </c>
      <c r="N170" s="144" t="s">
        <v>39</v>
      </c>
      <c r="O170" s="131">
        <v>0</v>
      </c>
      <c r="P170" s="131">
        <f t="shared" si="18"/>
        <v>0</v>
      </c>
      <c r="Q170" s="131">
        <v>0</v>
      </c>
      <c r="R170" s="131">
        <f t="shared" si="19"/>
        <v>0</v>
      </c>
      <c r="S170" s="131">
        <v>0</v>
      </c>
      <c r="T170" s="132">
        <f t="shared" si="20"/>
        <v>0</v>
      </c>
      <c r="AR170" s="133" t="s">
        <v>137</v>
      </c>
      <c r="AT170" s="133" t="s">
        <v>134</v>
      </c>
      <c r="AU170" s="133" t="s">
        <v>132</v>
      </c>
      <c r="AY170" s="13" t="s">
        <v>122</v>
      </c>
      <c r="BE170" s="134">
        <f t="shared" si="21"/>
        <v>0</v>
      </c>
      <c r="BF170" s="134">
        <f t="shared" si="22"/>
        <v>0</v>
      </c>
      <c r="BG170" s="134">
        <f t="shared" si="23"/>
        <v>0</v>
      </c>
      <c r="BH170" s="134">
        <f t="shared" si="24"/>
        <v>0</v>
      </c>
      <c r="BI170" s="134">
        <f t="shared" si="25"/>
        <v>0</v>
      </c>
      <c r="BJ170" s="13" t="s">
        <v>82</v>
      </c>
      <c r="BK170" s="134">
        <f t="shared" si="26"/>
        <v>0</v>
      </c>
      <c r="BL170" s="13" t="s">
        <v>131</v>
      </c>
      <c r="BM170" s="133" t="s">
        <v>266</v>
      </c>
    </row>
    <row r="171" spans="2:65" s="1" customFormat="1" ht="24.2" customHeight="1">
      <c r="B171" s="121"/>
      <c r="C171" s="135" t="s">
        <v>267</v>
      </c>
      <c r="D171" s="135" t="s">
        <v>134</v>
      </c>
      <c r="E171" s="136" t="s">
        <v>268</v>
      </c>
      <c r="F171" s="137" t="s">
        <v>269</v>
      </c>
      <c r="G171" s="138" t="s">
        <v>130</v>
      </c>
      <c r="H171" s="139">
        <v>1</v>
      </c>
      <c r="I171" s="140"/>
      <c r="J171" s="140"/>
      <c r="K171" s="141"/>
      <c r="L171" s="142"/>
      <c r="M171" s="143" t="s">
        <v>1</v>
      </c>
      <c r="N171" s="144" t="s">
        <v>39</v>
      </c>
      <c r="O171" s="131">
        <v>0</v>
      </c>
      <c r="P171" s="131">
        <f t="shared" si="18"/>
        <v>0</v>
      </c>
      <c r="Q171" s="131">
        <v>0</v>
      </c>
      <c r="R171" s="131">
        <f t="shared" si="19"/>
        <v>0</v>
      </c>
      <c r="S171" s="131">
        <v>0</v>
      </c>
      <c r="T171" s="132">
        <f t="shared" si="20"/>
        <v>0</v>
      </c>
      <c r="AR171" s="133" t="s">
        <v>137</v>
      </c>
      <c r="AT171" s="133" t="s">
        <v>134</v>
      </c>
      <c r="AU171" s="133" t="s">
        <v>132</v>
      </c>
      <c r="AY171" s="13" t="s">
        <v>122</v>
      </c>
      <c r="BE171" s="134">
        <f t="shared" si="21"/>
        <v>0</v>
      </c>
      <c r="BF171" s="134">
        <f t="shared" si="22"/>
        <v>0</v>
      </c>
      <c r="BG171" s="134">
        <f t="shared" si="23"/>
        <v>0</v>
      </c>
      <c r="BH171" s="134">
        <f t="shared" si="24"/>
        <v>0</v>
      </c>
      <c r="BI171" s="134">
        <f t="shared" si="25"/>
        <v>0</v>
      </c>
      <c r="BJ171" s="13" t="s">
        <v>82</v>
      </c>
      <c r="BK171" s="134">
        <f t="shared" si="26"/>
        <v>0</v>
      </c>
      <c r="BL171" s="13" t="s">
        <v>131</v>
      </c>
      <c r="BM171" s="133" t="s">
        <v>270</v>
      </c>
    </row>
    <row r="172" spans="2:65" s="1" customFormat="1" ht="24.2" customHeight="1">
      <c r="B172" s="121"/>
      <c r="C172" s="135" t="s">
        <v>271</v>
      </c>
      <c r="D172" s="135" t="s">
        <v>134</v>
      </c>
      <c r="E172" s="136" t="s">
        <v>272</v>
      </c>
      <c r="F172" s="137" t="s">
        <v>273</v>
      </c>
      <c r="G172" s="138" t="s">
        <v>130</v>
      </c>
      <c r="H172" s="139">
        <v>2</v>
      </c>
      <c r="I172" s="140"/>
      <c r="J172" s="140"/>
      <c r="K172" s="141"/>
      <c r="L172" s="142"/>
      <c r="M172" s="143" t="s">
        <v>1</v>
      </c>
      <c r="N172" s="144" t="s">
        <v>39</v>
      </c>
      <c r="O172" s="131">
        <v>0</v>
      </c>
      <c r="P172" s="131">
        <f t="shared" si="18"/>
        <v>0</v>
      </c>
      <c r="Q172" s="131">
        <v>0</v>
      </c>
      <c r="R172" s="131">
        <f t="shared" si="19"/>
        <v>0</v>
      </c>
      <c r="S172" s="131">
        <v>0</v>
      </c>
      <c r="T172" s="132">
        <f t="shared" si="20"/>
        <v>0</v>
      </c>
      <c r="AR172" s="133" t="s">
        <v>137</v>
      </c>
      <c r="AT172" s="133" t="s">
        <v>134</v>
      </c>
      <c r="AU172" s="133" t="s">
        <v>132</v>
      </c>
      <c r="AY172" s="13" t="s">
        <v>122</v>
      </c>
      <c r="BE172" s="134">
        <f t="shared" si="21"/>
        <v>0</v>
      </c>
      <c r="BF172" s="134">
        <f t="shared" si="22"/>
        <v>0</v>
      </c>
      <c r="BG172" s="134">
        <f t="shared" si="23"/>
        <v>0</v>
      </c>
      <c r="BH172" s="134">
        <f t="shared" si="24"/>
        <v>0</v>
      </c>
      <c r="BI172" s="134">
        <f t="shared" si="25"/>
        <v>0</v>
      </c>
      <c r="BJ172" s="13" t="s">
        <v>82</v>
      </c>
      <c r="BK172" s="134">
        <f t="shared" si="26"/>
        <v>0</v>
      </c>
      <c r="BL172" s="13" t="s">
        <v>131</v>
      </c>
      <c r="BM172" s="133" t="s">
        <v>274</v>
      </c>
    </row>
    <row r="173" spans="2:65" s="11" customFormat="1" ht="25.9" customHeight="1">
      <c r="B173" s="110"/>
      <c r="D173" s="111" t="s">
        <v>73</v>
      </c>
      <c r="E173" s="112" t="s">
        <v>134</v>
      </c>
      <c r="F173" s="112" t="s">
        <v>275</v>
      </c>
      <c r="J173" s="113"/>
      <c r="L173" s="110"/>
      <c r="M173" s="114"/>
      <c r="P173" s="115">
        <f>P174+P178</f>
        <v>18.163999999999998</v>
      </c>
      <c r="R173" s="115">
        <f>R174+R178</f>
        <v>2.6880000000000001E-2</v>
      </c>
      <c r="T173" s="116">
        <f>T174+T178</f>
        <v>0.504</v>
      </c>
      <c r="AR173" s="111" t="s">
        <v>132</v>
      </c>
      <c r="AT173" s="117" t="s">
        <v>73</v>
      </c>
      <c r="AU173" s="117" t="s">
        <v>74</v>
      </c>
      <c r="AY173" s="111" t="s">
        <v>122</v>
      </c>
      <c r="BK173" s="118">
        <f>BK174+BK178</f>
        <v>0</v>
      </c>
    </row>
    <row r="174" spans="2:65" s="11" customFormat="1" ht="22.9" customHeight="1">
      <c r="B174" s="110"/>
      <c r="D174" s="111" t="s">
        <v>73</v>
      </c>
      <c r="E174" s="119" t="s">
        <v>276</v>
      </c>
      <c r="F174" s="119" t="s">
        <v>277</v>
      </c>
      <c r="J174" s="120"/>
      <c r="L174" s="110"/>
      <c r="M174" s="114"/>
      <c r="P174" s="115">
        <f>SUM(P175:P177)</f>
        <v>18.003999999999998</v>
      </c>
      <c r="R174" s="115">
        <f>SUM(R175:R177)</f>
        <v>2.6880000000000001E-2</v>
      </c>
      <c r="T174" s="116">
        <f>SUM(T175:T177)</f>
        <v>0.504</v>
      </c>
      <c r="AR174" s="111" t="s">
        <v>132</v>
      </c>
      <c r="AT174" s="117" t="s">
        <v>73</v>
      </c>
      <c r="AU174" s="117" t="s">
        <v>82</v>
      </c>
      <c r="AY174" s="111" t="s">
        <v>122</v>
      </c>
      <c r="BK174" s="118">
        <f>SUM(BK175:BK177)</f>
        <v>0</v>
      </c>
    </row>
    <row r="175" spans="2:65" s="1" customFormat="1" ht="24.2" customHeight="1">
      <c r="B175" s="121"/>
      <c r="C175" s="122" t="s">
        <v>278</v>
      </c>
      <c r="D175" s="122" t="s">
        <v>127</v>
      </c>
      <c r="E175" s="123" t="s">
        <v>279</v>
      </c>
      <c r="F175" s="124" t="s">
        <v>280</v>
      </c>
      <c r="G175" s="125" t="s">
        <v>155</v>
      </c>
      <c r="H175" s="126">
        <v>32</v>
      </c>
      <c r="I175" s="127"/>
      <c r="J175" s="127"/>
      <c r="K175" s="128"/>
      <c r="L175" s="25"/>
      <c r="M175" s="129" t="s">
        <v>1</v>
      </c>
      <c r="N175" s="130" t="s">
        <v>39</v>
      </c>
      <c r="O175" s="131">
        <v>0.214</v>
      </c>
      <c r="P175" s="131">
        <f>O175*H175</f>
        <v>6.8479999999999999</v>
      </c>
      <c r="Q175" s="131">
        <v>8.4000000000000003E-4</v>
      </c>
      <c r="R175" s="131">
        <f>Q175*H175</f>
        <v>2.6880000000000001E-2</v>
      </c>
      <c r="S175" s="131">
        <v>0</v>
      </c>
      <c r="T175" s="132">
        <f>S175*H175</f>
        <v>0</v>
      </c>
      <c r="AR175" s="133" t="s">
        <v>281</v>
      </c>
      <c r="AT175" s="133" t="s">
        <v>127</v>
      </c>
      <c r="AU175" s="133" t="s">
        <v>84</v>
      </c>
      <c r="AY175" s="13" t="s">
        <v>122</v>
      </c>
      <c r="BE175" s="134">
        <f>IF(N175="základní",J175,0)</f>
        <v>0</v>
      </c>
      <c r="BF175" s="134">
        <f>IF(N175="snížená",J175,0)</f>
        <v>0</v>
      </c>
      <c r="BG175" s="134">
        <f>IF(N175="zákl. přenesená",J175,0)</f>
        <v>0</v>
      </c>
      <c r="BH175" s="134">
        <f>IF(N175="sníž. přenesená",J175,0)</f>
        <v>0</v>
      </c>
      <c r="BI175" s="134">
        <f>IF(N175="nulová",J175,0)</f>
        <v>0</v>
      </c>
      <c r="BJ175" s="13" t="s">
        <v>82</v>
      </c>
      <c r="BK175" s="134">
        <f>ROUND(I175*H175,2)</f>
        <v>0</v>
      </c>
      <c r="BL175" s="13" t="s">
        <v>281</v>
      </c>
      <c r="BM175" s="133" t="s">
        <v>282</v>
      </c>
    </row>
    <row r="176" spans="2:65" s="1" customFormat="1" ht="33" customHeight="1">
      <c r="B176" s="121"/>
      <c r="C176" s="122" t="s">
        <v>283</v>
      </c>
      <c r="D176" s="122" t="s">
        <v>127</v>
      </c>
      <c r="E176" s="123" t="s">
        <v>284</v>
      </c>
      <c r="F176" s="124" t="s">
        <v>285</v>
      </c>
      <c r="G176" s="125" t="s">
        <v>130</v>
      </c>
      <c r="H176" s="126">
        <v>4</v>
      </c>
      <c r="I176" s="127"/>
      <c r="J176" s="127"/>
      <c r="K176" s="128"/>
      <c r="L176" s="25"/>
      <c r="M176" s="129" t="s">
        <v>1</v>
      </c>
      <c r="N176" s="130" t="s">
        <v>39</v>
      </c>
      <c r="O176" s="131">
        <v>0.38100000000000001</v>
      </c>
      <c r="P176" s="131">
        <f>O176*H176</f>
        <v>1.524</v>
      </c>
      <c r="Q176" s="131">
        <v>0</v>
      </c>
      <c r="R176" s="131">
        <f>Q176*H176</f>
        <v>0</v>
      </c>
      <c r="S176" s="131">
        <v>5.3999999999999999E-2</v>
      </c>
      <c r="T176" s="132">
        <f>S176*H176</f>
        <v>0.216</v>
      </c>
      <c r="AR176" s="133" t="s">
        <v>281</v>
      </c>
      <c r="AT176" s="133" t="s">
        <v>127</v>
      </c>
      <c r="AU176" s="133" t="s">
        <v>84</v>
      </c>
      <c r="AY176" s="13" t="s">
        <v>122</v>
      </c>
      <c r="BE176" s="134">
        <f>IF(N176="základní",J176,0)</f>
        <v>0</v>
      </c>
      <c r="BF176" s="134">
        <f>IF(N176="snížená",J176,0)</f>
        <v>0</v>
      </c>
      <c r="BG176" s="134">
        <f>IF(N176="zákl. přenesená",J176,0)</f>
        <v>0</v>
      </c>
      <c r="BH176" s="134">
        <f>IF(N176="sníž. přenesená",J176,0)</f>
        <v>0</v>
      </c>
      <c r="BI176" s="134">
        <f>IF(N176="nulová",J176,0)</f>
        <v>0</v>
      </c>
      <c r="BJ176" s="13" t="s">
        <v>82</v>
      </c>
      <c r="BK176" s="134">
        <f>ROUND(I176*H176,2)</f>
        <v>0</v>
      </c>
      <c r="BL176" s="13" t="s">
        <v>281</v>
      </c>
      <c r="BM176" s="133" t="s">
        <v>286</v>
      </c>
    </row>
    <row r="177" spans="2:65" s="1" customFormat="1" ht="33" customHeight="1">
      <c r="B177" s="121"/>
      <c r="C177" s="122" t="s">
        <v>287</v>
      </c>
      <c r="D177" s="122" t="s">
        <v>127</v>
      </c>
      <c r="E177" s="123" t="s">
        <v>288</v>
      </c>
      <c r="F177" s="124" t="s">
        <v>289</v>
      </c>
      <c r="G177" s="125" t="s">
        <v>155</v>
      </c>
      <c r="H177" s="126">
        <v>32</v>
      </c>
      <c r="I177" s="127"/>
      <c r="J177" s="127"/>
      <c r="K177" s="128"/>
      <c r="L177" s="25"/>
      <c r="M177" s="129" t="s">
        <v>1</v>
      </c>
      <c r="N177" s="130" t="s">
        <v>39</v>
      </c>
      <c r="O177" s="131">
        <v>0.30099999999999999</v>
      </c>
      <c r="P177" s="131">
        <f>O177*H177</f>
        <v>9.6319999999999997</v>
      </c>
      <c r="Q177" s="131">
        <v>0</v>
      </c>
      <c r="R177" s="131">
        <f>Q177*H177</f>
        <v>0</v>
      </c>
      <c r="S177" s="131">
        <v>8.9999999999999993E-3</v>
      </c>
      <c r="T177" s="132">
        <f>S177*H177</f>
        <v>0.28799999999999998</v>
      </c>
      <c r="AR177" s="133" t="s">
        <v>281</v>
      </c>
      <c r="AT177" s="133" t="s">
        <v>127</v>
      </c>
      <c r="AU177" s="133" t="s">
        <v>84</v>
      </c>
      <c r="AY177" s="13" t="s">
        <v>122</v>
      </c>
      <c r="BE177" s="134">
        <f>IF(N177="základní",J177,0)</f>
        <v>0</v>
      </c>
      <c r="BF177" s="134">
        <f>IF(N177="snížená",J177,0)</f>
        <v>0</v>
      </c>
      <c r="BG177" s="134">
        <f>IF(N177="zákl. přenesená",J177,0)</f>
        <v>0</v>
      </c>
      <c r="BH177" s="134">
        <f>IF(N177="sníž. přenesená",J177,0)</f>
        <v>0</v>
      </c>
      <c r="BI177" s="134">
        <f>IF(N177="nulová",J177,0)</f>
        <v>0</v>
      </c>
      <c r="BJ177" s="13" t="s">
        <v>82</v>
      </c>
      <c r="BK177" s="134">
        <f>ROUND(I177*H177,2)</f>
        <v>0</v>
      </c>
      <c r="BL177" s="13" t="s">
        <v>281</v>
      </c>
      <c r="BM177" s="133" t="s">
        <v>290</v>
      </c>
    </row>
    <row r="178" spans="2:65" s="11" customFormat="1" ht="22.9" customHeight="1">
      <c r="B178" s="110"/>
      <c r="D178" s="111" t="s">
        <v>73</v>
      </c>
      <c r="E178" s="119" t="s">
        <v>291</v>
      </c>
      <c r="F178" s="119" t="s">
        <v>292</v>
      </c>
      <c r="J178" s="120"/>
      <c r="L178" s="110"/>
      <c r="M178" s="114"/>
      <c r="P178" s="115">
        <f>P179</f>
        <v>0.16</v>
      </c>
      <c r="R178" s="115">
        <f>R179</f>
        <v>0</v>
      </c>
      <c r="T178" s="116">
        <f>T179</f>
        <v>0</v>
      </c>
      <c r="AR178" s="111" t="s">
        <v>132</v>
      </c>
      <c r="AT178" s="117" t="s">
        <v>73</v>
      </c>
      <c r="AU178" s="117" t="s">
        <v>82</v>
      </c>
      <c r="AY178" s="111" t="s">
        <v>122</v>
      </c>
      <c r="BK178" s="118">
        <f>BK179</f>
        <v>0</v>
      </c>
    </row>
    <row r="179" spans="2:65" s="1" customFormat="1" ht="16.5" customHeight="1">
      <c r="B179" s="121"/>
      <c r="C179" s="122" t="s">
        <v>293</v>
      </c>
      <c r="D179" s="122" t="s">
        <v>127</v>
      </c>
      <c r="E179" s="123" t="s">
        <v>294</v>
      </c>
      <c r="F179" s="124" t="s">
        <v>295</v>
      </c>
      <c r="G179" s="125" t="s">
        <v>130</v>
      </c>
      <c r="H179" s="126">
        <v>1</v>
      </c>
      <c r="I179" s="127"/>
      <c r="J179" s="127"/>
      <c r="K179" s="128"/>
      <c r="L179" s="25"/>
      <c r="M179" s="129" t="s">
        <v>1</v>
      </c>
      <c r="N179" s="130" t="s">
        <v>39</v>
      </c>
      <c r="O179" s="131">
        <v>0.16</v>
      </c>
      <c r="P179" s="131">
        <f>O179*H179</f>
        <v>0.16</v>
      </c>
      <c r="Q179" s="131">
        <v>0</v>
      </c>
      <c r="R179" s="131">
        <f>Q179*H179</f>
        <v>0</v>
      </c>
      <c r="S179" s="131">
        <v>0</v>
      </c>
      <c r="T179" s="132">
        <f>S179*H179</f>
        <v>0</v>
      </c>
      <c r="AR179" s="133" t="s">
        <v>281</v>
      </c>
      <c r="AT179" s="133" t="s">
        <v>127</v>
      </c>
      <c r="AU179" s="133" t="s">
        <v>84</v>
      </c>
      <c r="AY179" s="13" t="s">
        <v>122</v>
      </c>
      <c r="BE179" s="134">
        <f>IF(N179="základní",J179,0)</f>
        <v>0</v>
      </c>
      <c r="BF179" s="134">
        <f>IF(N179="snížená",J179,0)</f>
        <v>0</v>
      </c>
      <c r="BG179" s="134">
        <f>IF(N179="zákl. přenesená",J179,0)</f>
        <v>0</v>
      </c>
      <c r="BH179" s="134">
        <f>IF(N179="sníž. přenesená",J179,0)</f>
        <v>0</v>
      </c>
      <c r="BI179" s="134">
        <f>IF(N179="nulová",J179,0)</f>
        <v>0</v>
      </c>
      <c r="BJ179" s="13" t="s">
        <v>82</v>
      </c>
      <c r="BK179" s="134">
        <f>ROUND(I179*H179,2)</f>
        <v>0</v>
      </c>
      <c r="BL179" s="13" t="s">
        <v>281</v>
      </c>
      <c r="BM179" s="133" t="s">
        <v>296</v>
      </c>
    </row>
    <row r="180" spans="2:65" s="11" customFormat="1" ht="25.9" customHeight="1">
      <c r="B180" s="110"/>
      <c r="D180" s="111" t="s">
        <v>73</v>
      </c>
      <c r="E180" s="112" t="s">
        <v>297</v>
      </c>
      <c r="F180" s="112" t="s">
        <v>298</v>
      </c>
      <c r="J180" s="113"/>
      <c r="L180" s="110"/>
      <c r="M180" s="114"/>
      <c r="P180" s="115">
        <f>P181+P183+P185+P187</f>
        <v>0</v>
      </c>
      <c r="R180" s="115">
        <f>R181+R183+R185+R187</f>
        <v>0</v>
      </c>
      <c r="T180" s="116">
        <f>T181+T183+T185+T187</f>
        <v>0</v>
      </c>
      <c r="AR180" s="111" t="s">
        <v>146</v>
      </c>
      <c r="AT180" s="117" t="s">
        <v>73</v>
      </c>
      <c r="AU180" s="117" t="s">
        <v>74</v>
      </c>
      <c r="AY180" s="111" t="s">
        <v>122</v>
      </c>
      <c r="BK180" s="118">
        <f>BK181+BK183+BK185+BK187</f>
        <v>0</v>
      </c>
    </row>
    <row r="181" spans="2:65" s="11" customFormat="1" ht="22.9" customHeight="1">
      <c r="B181" s="110"/>
      <c r="D181" s="111" t="s">
        <v>73</v>
      </c>
      <c r="E181" s="119" t="s">
        <v>299</v>
      </c>
      <c r="F181" s="119" t="s">
        <v>300</v>
      </c>
      <c r="J181" s="120"/>
      <c r="L181" s="110"/>
      <c r="M181" s="114"/>
      <c r="P181" s="115">
        <f>P182</f>
        <v>0</v>
      </c>
      <c r="R181" s="115">
        <f>R182</f>
        <v>0</v>
      </c>
      <c r="T181" s="116">
        <f>T182</f>
        <v>0</v>
      </c>
      <c r="AR181" s="111" t="s">
        <v>146</v>
      </c>
      <c r="AT181" s="117" t="s">
        <v>73</v>
      </c>
      <c r="AU181" s="117" t="s">
        <v>82</v>
      </c>
      <c r="AY181" s="111" t="s">
        <v>122</v>
      </c>
      <c r="BK181" s="118">
        <f>BK182</f>
        <v>0</v>
      </c>
    </row>
    <row r="182" spans="2:65" s="1" customFormat="1" ht="16.5" customHeight="1">
      <c r="B182" s="121"/>
      <c r="C182" s="122" t="s">
        <v>301</v>
      </c>
      <c r="D182" s="122" t="s">
        <v>127</v>
      </c>
      <c r="E182" s="123" t="s">
        <v>302</v>
      </c>
      <c r="F182" s="124" t="s">
        <v>303</v>
      </c>
      <c r="G182" s="125" t="s">
        <v>304</v>
      </c>
      <c r="H182" s="126">
        <v>10</v>
      </c>
      <c r="I182" s="127"/>
      <c r="J182" s="127"/>
      <c r="K182" s="128"/>
      <c r="L182" s="25"/>
      <c r="M182" s="129" t="s">
        <v>1</v>
      </c>
      <c r="N182" s="130" t="s">
        <v>39</v>
      </c>
      <c r="O182" s="131">
        <v>0</v>
      </c>
      <c r="P182" s="131">
        <f>O182*H182</f>
        <v>0</v>
      </c>
      <c r="Q182" s="131">
        <v>0</v>
      </c>
      <c r="R182" s="131">
        <f>Q182*H182</f>
        <v>0</v>
      </c>
      <c r="S182" s="131">
        <v>0</v>
      </c>
      <c r="T182" s="132">
        <f>S182*H182</f>
        <v>0</v>
      </c>
      <c r="AR182" s="133" t="s">
        <v>305</v>
      </c>
      <c r="AT182" s="133" t="s">
        <v>127</v>
      </c>
      <c r="AU182" s="133" t="s">
        <v>84</v>
      </c>
      <c r="AY182" s="13" t="s">
        <v>122</v>
      </c>
      <c r="BE182" s="134">
        <f>IF(N182="základní",J182,0)</f>
        <v>0</v>
      </c>
      <c r="BF182" s="134">
        <f>IF(N182="snížená",J182,0)</f>
        <v>0</v>
      </c>
      <c r="BG182" s="134">
        <f>IF(N182="zákl. přenesená",J182,0)</f>
        <v>0</v>
      </c>
      <c r="BH182" s="134">
        <f>IF(N182="sníž. přenesená",J182,0)</f>
        <v>0</v>
      </c>
      <c r="BI182" s="134">
        <f>IF(N182="nulová",J182,0)</f>
        <v>0</v>
      </c>
      <c r="BJ182" s="13" t="s">
        <v>82</v>
      </c>
      <c r="BK182" s="134">
        <f>ROUND(I182*H182,2)</f>
        <v>0</v>
      </c>
      <c r="BL182" s="13" t="s">
        <v>305</v>
      </c>
      <c r="BM182" s="133" t="s">
        <v>306</v>
      </c>
    </row>
    <row r="183" spans="2:65" s="11" customFormat="1" ht="22.9" customHeight="1">
      <c r="B183" s="110"/>
      <c r="D183" s="111" t="s">
        <v>73</v>
      </c>
      <c r="E183" s="119" t="s">
        <v>307</v>
      </c>
      <c r="F183" s="119" t="s">
        <v>308</v>
      </c>
      <c r="J183" s="120"/>
      <c r="L183" s="110"/>
      <c r="M183" s="114"/>
      <c r="P183" s="115">
        <f>P184</f>
        <v>0</v>
      </c>
      <c r="R183" s="115">
        <f>R184</f>
        <v>0</v>
      </c>
      <c r="T183" s="116">
        <f>T184</f>
        <v>0</v>
      </c>
      <c r="AR183" s="111" t="s">
        <v>146</v>
      </c>
      <c r="AT183" s="117" t="s">
        <v>73</v>
      </c>
      <c r="AU183" s="117" t="s">
        <v>82</v>
      </c>
      <c r="AY183" s="111" t="s">
        <v>122</v>
      </c>
      <c r="BK183" s="118">
        <f>BK184</f>
        <v>0</v>
      </c>
    </row>
    <row r="184" spans="2:65" s="1" customFormat="1" ht="16.5" customHeight="1">
      <c r="B184" s="121"/>
      <c r="C184" s="122" t="s">
        <v>309</v>
      </c>
      <c r="D184" s="122" t="s">
        <v>127</v>
      </c>
      <c r="E184" s="123" t="s">
        <v>310</v>
      </c>
      <c r="F184" s="124" t="s">
        <v>311</v>
      </c>
      <c r="G184" s="125" t="s">
        <v>304</v>
      </c>
      <c r="H184" s="126">
        <v>2</v>
      </c>
      <c r="I184" s="127"/>
      <c r="J184" s="127"/>
      <c r="K184" s="128"/>
      <c r="L184" s="25"/>
      <c r="M184" s="129" t="s">
        <v>1</v>
      </c>
      <c r="N184" s="130" t="s">
        <v>39</v>
      </c>
      <c r="O184" s="131">
        <v>0</v>
      </c>
      <c r="P184" s="131">
        <f>O184*H184</f>
        <v>0</v>
      </c>
      <c r="Q184" s="131">
        <v>0</v>
      </c>
      <c r="R184" s="131">
        <f>Q184*H184</f>
        <v>0</v>
      </c>
      <c r="S184" s="131">
        <v>0</v>
      </c>
      <c r="T184" s="132">
        <f>S184*H184</f>
        <v>0</v>
      </c>
      <c r="AR184" s="133" t="s">
        <v>305</v>
      </c>
      <c r="AT184" s="133" t="s">
        <v>127</v>
      </c>
      <c r="AU184" s="133" t="s">
        <v>84</v>
      </c>
      <c r="AY184" s="13" t="s">
        <v>122</v>
      </c>
      <c r="BE184" s="134">
        <f>IF(N184="základní",J184,0)</f>
        <v>0</v>
      </c>
      <c r="BF184" s="134">
        <f>IF(N184="snížená",J184,0)</f>
        <v>0</v>
      </c>
      <c r="BG184" s="134">
        <f>IF(N184="zákl. přenesená",J184,0)</f>
        <v>0</v>
      </c>
      <c r="BH184" s="134">
        <f>IF(N184="sníž. přenesená",J184,0)</f>
        <v>0</v>
      </c>
      <c r="BI184" s="134">
        <f>IF(N184="nulová",J184,0)</f>
        <v>0</v>
      </c>
      <c r="BJ184" s="13" t="s">
        <v>82</v>
      </c>
      <c r="BK184" s="134">
        <f>ROUND(I184*H184,2)</f>
        <v>0</v>
      </c>
      <c r="BL184" s="13" t="s">
        <v>305</v>
      </c>
      <c r="BM184" s="133" t="s">
        <v>312</v>
      </c>
    </row>
    <row r="185" spans="2:65" s="11" customFormat="1" ht="22.9" customHeight="1">
      <c r="B185" s="110"/>
      <c r="D185" s="111" t="s">
        <v>73</v>
      </c>
      <c r="E185" s="119" t="s">
        <v>313</v>
      </c>
      <c r="F185" s="119" t="s">
        <v>314</v>
      </c>
      <c r="J185" s="120"/>
      <c r="L185" s="110"/>
      <c r="M185" s="114"/>
      <c r="P185" s="115">
        <f>P186</f>
        <v>0</v>
      </c>
      <c r="R185" s="115">
        <f>R186</f>
        <v>0</v>
      </c>
      <c r="T185" s="116">
        <f>T186</f>
        <v>0</v>
      </c>
      <c r="AR185" s="111" t="s">
        <v>146</v>
      </c>
      <c r="AT185" s="117" t="s">
        <v>73</v>
      </c>
      <c r="AU185" s="117" t="s">
        <v>82</v>
      </c>
      <c r="AY185" s="111" t="s">
        <v>122</v>
      </c>
      <c r="BK185" s="118">
        <f>BK186</f>
        <v>0</v>
      </c>
    </row>
    <row r="186" spans="2:65" s="1" customFormat="1" ht="16.5" customHeight="1">
      <c r="B186" s="121"/>
      <c r="C186" s="122" t="s">
        <v>315</v>
      </c>
      <c r="D186" s="122" t="s">
        <v>127</v>
      </c>
      <c r="E186" s="123" t="s">
        <v>316</v>
      </c>
      <c r="F186" s="124" t="s">
        <v>317</v>
      </c>
      <c r="G186" s="125" t="s">
        <v>304</v>
      </c>
      <c r="H186" s="126">
        <v>15</v>
      </c>
      <c r="I186" s="127"/>
      <c r="J186" s="127"/>
      <c r="K186" s="128"/>
      <c r="L186" s="25"/>
      <c r="M186" s="129" t="s">
        <v>1</v>
      </c>
      <c r="N186" s="130" t="s">
        <v>39</v>
      </c>
      <c r="O186" s="131">
        <v>0</v>
      </c>
      <c r="P186" s="131">
        <f>O186*H186</f>
        <v>0</v>
      </c>
      <c r="Q186" s="131">
        <v>0</v>
      </c>
      <c r="R186" s="131">
        <f>Q186*H186</f>
        <v>0</v>
      </c>
      <c r="S186" s="131">
        <v>0</v>
      </c>
      <c r="T186" s="132">
        <f>S186*H186</f>
        <v>0</v>
      </c>
      <c r="AR186" s="133" t="s">
        <v>305</v>
      </c>
      <c r="AT186" s="133" t="s">
        <v>127</v>
      </c>
      <c r="AU186" s="133" t="s">
        <v>84</v>
      </c>
      <c r="AY186" s="13" t="s">
        <v>122</v>
      </c>
      <c r="BE186" s="134">
        <f>IF(N186="základní",J186,0)</f>
        <v>0</v>
      </c>
      <c r="BF186" s="134">
        <f>IF(N186="snížená",J186,0)</f>
        <v>0</v>
      </c>
      <c r="BG186" s="134">
        <f>IF(N186="zákl. přenesená",J186,0)</f>
        <v>0</v>
      </c>
      <c r="BH186" s="134">
        <f>IF(N186="sníž. přenesená",J186,0)</f>
        <v>0</v>
      </c>
      <c r="BI186" s="134">
        <f>IF(N186="nulová",J186,0)</f>
        <v>0</v>
      </c>
      <c r="BJ186" s="13" t="s">
        <v>82</v>
      </c>
      <c r="BK186" s="134">
        <f>ROUND(I186*H186,2)</f>
        <v>0</v>
      </c>
      <c r="BL186" s="13" t="s">
        <v>305</v>
      </c>
      <c r="BM186" s="133" t="s">
        <v>318</v>
      </c>
    </row>
    <row r="187" spans="2:65" s="11" customFormat="1" ht="22.9" customHeight="1">
      <c r="B187" s="110"/>
      <c r="D187" s="111" t="s">
        <v>73</v>
      </c>
      <c r="E187" s="119" t="s">
        <v>319</v>
      </c>
      <c r="F187" s="119" t="s">
        <v>320</v>
      </c>
      <c r="J187" s="120"/>
      <c r="L187" s="110"/>
      <c r="M187" s="114"/>
      <c r="P187" s="115">
        <f>P188</f>
        <v>0</v>
      </c>
      <c r="R187" s="115">
        <f>R188</f>
        <v>0</v>
      </c>
      <c r="T187" s="116">
        <f>T188</f>
        <v>0</v>
      </c>
      <c r="AR187" s="111" t="s">
        <v>146</v>
      </c>
      <c r="AT187" s="117" t="s">
        <v>73</v>
      </c>
      <c r="AU187" s="117" t="s">
        <v>82</v>
      </c>
      <c r="AY187" s="111" t="s">
        <v>122</v>
      </c>
      <c r="BK187" s="118">
        <f>BK188</f>
        <v>0</v>
      </c>
    </row>
    <row r="188" spans="2:65" s="1" customFormat="1" ht="16.5" customHeight="1">
      <c r="B188" s="121"/>
      <c r="C188" s="122" t="s">
        <v>321</v>
      </c>
      <c r="D188" s="122" t="s">
        <v>127</v>
      </c>
      <c r="E188" s="123" t="s">
        <v>322</v>
      </c>
      <c r="F188" s="124" t="s">
        <v>323</v>
      </c>
      <c r="G188" s="125" t="s">
        <v>324</v>
      </c>
      <c r="H188" s="126">
        <v>1</v>
      </c>
      <c r="I188" s="127"/>
      <c r="J188" s="127"/>
      <c r="K188" s="128"/>
      <c r="L188" s="25"/>
      <c r="M188" s="145" t="s">
        <v>1</v>
      </c>
      <c r="N188" s="146" t="s">
        <v>39</v>
      </c>
      <c r="O188" s="147">
        <v>0</v>
      </c>
      <c r="P188" s="147">
        <f>O188*H188</f>
        <v>0</v>
      </c>
      <c r="Q188" s="147">
        <v>0</v>
      </c>
      <c r="R188" s="147">
        <f>Q188*H188</f>
        <v>0</v>
      </c>
      <c r="S188" s="147">
        <v>0</v>
      </c>
      <c r="T188" s="148">
        <f>S188*H188</f>
        <v>0</v>
      </c>
      <c r="AR188" s="133" t="s">
        <v>305</v>
      </c>
      <c r="AT188" s="133" t="s">
        <v>127</v>
      </c>
      <c r="AU188" s="133" t="s">
        <v>84</v>
      </c>
      <c r="AY188" s="13" t="s">
        <v>122</v>
      </c>
      <c r="BE188" s="134">
        <f>IF(N188="základní",J188,0)</f>
        <v>0</v>
      </c>
      <c r="BF188" s="134">
        <f>IF(N188="snížená",J188,0)</f>
        <v>0</v>
      </c>
      <c r="BG188" s="134">
        <f>IF(N188="zákl. přenesená",J188,0)</f>
        <v>0</v>
      </c>
      <c r="BH188" s="134">
        <f>IF(N188="sníž. přenesená",J188,0)</f>
        <v>0</v>
      </c>
      <c r="BI188" s="134">
        <f>IF(N188="nulová",J188,0)</f>
        <v>0</v>
      </c>
      <c r="BJ188" s="13" t="s">
        <v>82</v>
      </c>
      <c r="BK188" s="134">
        <f>ROUND(I188*H188,2)</f>
        <v>0</v>
      </c>
      <c r="BL188" s="13" t="s">
        <v>305</v>
      </c>
      <c r="BM188" s="133" t="s">
        <v>325</v>
      </c>
    </row>
    <row r="189" spans="2:65" s="1" customFormat="1" ht="6.95" customHeight="1">
      <c r="B189" s="37"/>
      <c r="C189" s="38"/>
      <c r="D189" s="38"/>
      <c r="E189" s="38"/>
      <c r="F189" s="38"/>
      <c r="G189" s="38"/>
      <c r="H189" s="38"/>
      <c r="I189" s="38"/>
      <c r="J189" s="38"/>
      <c r="K189" s="38"/>
      <c r="L189" s="25"/>
    </row>
  </sheetData>
  <autoFilter ref="C129:K188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1. - Silnoproudá elektrot...</vt:lpstr>
      <vt:lpstr>'1. - Silnoproudá elektrot...'!Názvy_tisku</vt:lpstr>
      <vt:lpstr>'Rekapitulace stavby'!Názvy_tisku</vt:lpstr>
      <vt:lpstr>'1. - Silnoproudá elektrot...'!Oblast_tisku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 Střítecký</dc:creator>
  <cp:lastModifiedBy>Pavel-Lenovo</cp:lastModifiedBy>
  <dcterms:created xsi:type="dcterms:W3CDTF">2023-07-26T05:31:02Z</dcterms:created>
  <dcterms:modified xsi:type="dcterms:W3CDTF">2023-08-02T18:42:29Z</dcterms:modified>
</cp:coreProperties>
</file>