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05" yWindow="-105" windowWidth="23250" windowHeight="1257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104 104-01 Pol" sheetId="12" r:id="rId4"/>
    <sheet name="104 VRN 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'104 104-01 Pol'!$1:$7</definedName>
    <definedName name="_xlnm.Print_Titles" localSheetId="4">'104 VRN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'104 104-01 Pol'!$A$1:$Y$58</definedName>
    <definedName name="_xlnm.Print_Area" localSheetId="4">'104 VRN Pol'!$A$1:$Y$26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3"/>
  <c r="I9"/>
  <c r="I8" s="1"/>
  <c r="K9"/>
  <c r="K8" s="1"/>
  <c r="O9"/>
  <c r="Q9"/>
  <c r="Q8" s="1"/>
  <c r="V9"/>
  <c r="V8" s="1"/>
  <c r="G10"/>
  <c r="M10" s="1"/>
  <c r="I10"/>
  <c r="K10"/>
  <c r="O10"/>
  <c r="Q10"/>
  <c r="V10"/>
  <c r="G12"/>
  <c r="G11" s="1"/>
  <c r="I57" i="1" s="1"/>
  <c r="I20" s="1"/>
  <c r="I12" i="13"/>
  <c r="K12"/>
  <c r="K11" s="1"/>
  <c r="M12"/>
  <c r="O12"/>
  <c r="Q12"/>
  <c r="V12"/>
  <c r="G13"/>
  <c r="M13" s="1"/>
  <c r="I13"/>
  <c r="K13"/>
  <c r="O13"/>
  <c r="Q13"/>
  <c r="V13"/>
  <c r="V11" s="1"/>
  <c r="G14"/>
  <c r="M14" s="1"/>
  <c r="I14"/>
  <c r="K14"/>
  <c r="O14"/>
  <c r="Q14"/>
  <c r="V14"/>
  <c r="AE16"/>
  <c r="F42" i="1" s="1"/>
  <c r="G9" i="12"/>
  <c r="M9" s="1"/>
  <c r="I9"/>
  <c r="K9"/>
  <c r="O9"/>
  <c r="Q9"/>
  <c r="V9"/>
  <c r="G10"/>
  <c r="I10"/>
  <c r="K10"/>
  <c r="O10"/>
  <c r="Q10"/>
  <c r="V10"/>
  <c r="G11"/>
  <c r="M11" s="1"/>
  <c r="I11"/>
  <c r="K11"/>
  <c r="O11"/>
  <c r="Q11"/>
  <c r="V11"/>
  <c r="G12"/>
  <c r="M12" s="1"/>
  <c r="I12"/>
  <c r="K12"/>
  <c r="O12"/>
  <c r="Q12"/>
  <c r="V12"/>
  <c r="G14"/>
  <c r="I14"/>
  <c r="K14"/>
  <c r="O14"/>
  <c r="Q14"/>
  <c r="V14"/>
  <c r="G15"/>
  <c r="M15" s="1"/>
  <c r="I15"/>
  <c r="K15"/>
  <c r="O15"/>
  <c r="Q15"/>
  <c r="V15"/>
  <c r="G16"/>
  <c r="M16" s="1"/>
  <c r="I16"/>
  <c r="K16"/>
  <c r="O16"/>
  <c r="Q16"/>
  <c r="V16"/>
  <c r="G17"/>
  <c r="M17" s="1"/>
  <c r="I17"/>
  <c r="K17"/>
  <c r="O17"/>
  <c r="Q17"/>
  <c r="V17"/>
  <c r="G18"/>
  <c r="M18" s="1"/>
  <c r="I18"/>
  <c r="K18"/>
  <c r="O18"/>
  <c r="Q18"/>
  <c r="V18"/>
  <c r="G19"/>
  <c r="M19" s="1"/>
  <c r="I19"/>
  <c r="K19"/>
  <c r="O19"/>
  <c r="Q19"/>
  <c r="V19"/>
  <c r="G21"/>
  <c r="M21" s="1"/>
  <c r="I21"/>
  <c r="K21"/>
  <c r="K20" s="1"/>
  <c r="O21"/>
  <c r="Q21"/>
  <c r="V21"/>
  <c r="G22"/>
  <c r="M22" s="1"/>
  <c r="I22"/>
  <c r="K22"/>
  <c r="O22"/>
  <c r="Q22"/>
  <c r="V22"/>
  <c r="G23"/>
  <c r="M23" s="1"/>
  <c r="I23"/>
  <c r="K23"/>
  <c r="O23"/>
  <c r="Q23"/>
  <c r="V23"/>
  <c r="G24"/>
  <c r="M24" s="1"/>
  <c r="I24"/>
  <c r="K24"/>
  <c r="O24"/>
  <c r="Q24"/>
  <c r="V24"/>
  <c r="G25"/>
  <c r="M25" s="1"/>
  <c r="I25"/>
  <c r="K25"/>
  <c r="O25"/>
  <c r="Q25"/>
  <c r="V25"/>
  <c r="G26"/>
  <c r="M26" s="1"/>
  <c r="I26"/>
  <c r="K26"/>
  <c r="O26"/>
  <c r="Q26"/>
  <c r="V26"/>
  <c r="G27"/>
  <c r="M27" s="1"/>
  <c r="I27"/>
  <c r="K27"/>
  <c r="O27"/>
  <c r="Q27"/>
  <c r="V27"/>
  <c r="G29"/>
  <c r="M29" s="1"/>
  <c r="I29"/>
  <c r="K29"/>
  <c r="O29"/>
  <c r="Q29"/>
  <c r="V29"/>
  <c r="G30"/>
  <c r="M30" s="1"/>
  <c r="I30"/>
  <c r="K30"/>
  <c r="O30"/>
  <c r="Q30"/>
  <c r="V30"/>
  <c r="G31"/>
  <c r="I31"/>
  <c r="K31"/>
  <c r="O31"/>
  <c r="Q31"/>
  <c r="V31"/>
  <c r="G32"/>
  <c r="M32" s="1"/>
  <c r="I32"/>
  <c r="K32"/>
  <c r="O32"/>
  <c r="Q32"/>
  <c r="V32"/>
  <c r="G33"/>
  <c r="M33" s="1"/>
  <c r="I33"/>
  <c r="K33"/>
  <c r="O33"/>
  <c r="Q33"/>
  <c r="V33"/>
  <c r="G34"/>
  <c r="M34" s="1"/>
  <c r="I34"/>
  <c r="K34"/>
  <c r="O34"/>
  <c r="Q34"/>
  <c r="V34"/>
  <c r="G35"/>
  <c r="M35" s="1"/>
  <c r="I35"/>
  <c r="K35"/>
  <c r="O35"/>
  <c r="Q35"/>
  <c r="V35"/>
  <c r="G36"/>
  <c r="M36" s="1"/>
  <c r="I36"/>
  <c r="K36"/>
  <c r="O36"/>
  <c r="Q36"/>
  <c r="V36"/>
  <c r="G37"/>
  <c r="M37" s="1"/>
  <c r="I37"/>
  <c r="K37"/>
  <c r="O37"/>
  <c r="Q37"/>
  <c r="V37"/>
  <c r="G38"/>
  <c r="M38" s="1"/>
  <c r="I38"/>
  <c r="K38"/>
  <c r="O38"/>
  <c r="Q38"/>
  <c r="V38"/>
  <c r="G40"/>
  <c r="M40" s="1"/>
  <c r="I40"/>
  <c r="I39" s="1"/>
  <c r="K40"/>
  <c r="O40"/>
  <c r="O39" s="1"/>
  <c r="Q40"/>
  <c r="Q39" s="1"/>
  <c r="V40"/>
  <c r="V39" s="1"/>
  <c r="G41"/>
  <c r="M41" s="1"/>
  <c r="I41"/>
  <c r="K41"/>
  <c r="O41"/>
  <c r="Q41"/>
  <c r="V41"/>
  <c r="G43"/>
  <c r="M43" s="1"/>
  <c r="I43"/>
  <c r="K43"/>
  <c r="O43"/>
  <c r="Q43"/>
  <c r="V43"/>
  <c r="G44"/>
  <c r="M44" s="1"/>
  <c r="I44"/>
  <c r="K44"/>
  <c r="O44"/>
  <c r="Q44"/>
  <c r="V44"/>
  <c r="G45"/>
  <c r="M45" s="1"/>
  <c r="I45"/>
  <c r="K45"/>
  <c r="O45"/>
  <c r="Q45"/>
  <c r="V45"/>
  <c r="G46"/>
  <c r="M46" s="1"/>
  <c r="I46"/>
  <c r="K46"/>
  <c r="O46"/>
  <c r="Q46"/>
  <c r="V46"/>
  <c r="AE48"/>
  <c r="F41" i="1" s="1"/>
  <c r="I16"/>
  <c r="H43"/>
  <c r="J28"/>
  <c r="J26"/>
  <c r="G38"/>
  <c r="F38"/>
  <c r="J23"/>
  <c r="J24"/>
  <c r="J25"/>
  <c r="J27"/>
  <c r="E24"/>
  <c r="E26"/>
  <c r="O20" i="12" l="1"/>
  <c r="O13"/>
  <c r="K42"/>
  <c r="K28"/>
  <c r="K13"/>
  <c r="V42"/>
  <c r="G28"/>
  <c r="I53" i="1" s="1"/>
  <c r="V28" i="12"/>
  <c r="I28"/>
  <c r="V13"/>
  <c r="I13"/>
  <c r="I8"/>
  <c r="O8"/>
  <c r="V8"/>
  <c r="K8"/>
  <c r="I11" i="13"/>
  <c r="I42" i="12"/>
  <c r="I20"/>
  <c r="O11" i="13"/>
  <c r="Q42" i="12"/>
  <c r="Q20"/>
  <c r="V20"/>
  <c r="O42"/>
  <c r="K39"/>
  <c r="O28"/>
  <c r="Q28"/>
  <c r="Q13"/>
  <c r="Q8"/>
  <c r="Q11" i="13"/>
  <c r="O8"/>
  <c r="G8"/>
  <c r="I56" i="1" s="1"/>
  <c r="I19" s="1"/>
  <c r="M42" i="12"/>
  <c r="M39"/>
  <c r="G39"/>
  <c r="I54" i="1" s="1"/>
  <c r="M31" i="12"/>
  <c r="M28" s="1"/>
  <c r="G20"/>
  <c r="I52" i="1" s="1"/>
  <c r="G13" i="12"/>
  <c r="I51" i="1" s="1"/>
  <c r="M14" i="12"/>
  <c r="M13" s="1"/>
  <c r="G8"/>
  <c r="I50" i="1" s="1"/>
  <c r="M10" i="12"/>
  <c r="AF48"/>
  <c r="G41" i="1" s="1"/>
  <c r="I41" s="1"/>
  <c r="F40"/>
  <c r="F39"/>
  <c r="F43" s="1"/>
  <c r="G23" s="1"/>
  <c r="M11" i="13"/>
  <c r="AF16"/>
  <c r="G42" i="1" s="1"/>
  <c r="I42" s="1"/>
  <c r="M9" i="13"/>
  <c r="M8" s="1"/>
  <c r="M8" i="12"/>
  <c r="M20"/>
  <c r="G42"/>
  <c r="I55" i="1" s="1"/>
  <c r="I18" s="1"/>
  <c r="G16" i="13" l="1"/>
  <c r="I17" i="1"/>
  <c r="I21" s="1"/>
  <c r="I58"/>
  <c r="J56" s="1"/>
  <c r="G40"/>
  <c r="I40" s="1"/>
  <c r="G48" i="12"/>
  <c r="G39" i="1"/>
  <c r="J53" l="1"/>
  <c r="J51"/>
  <c r="J52"/>
  <c r="J50"/>
  <c r="J54"/>
  <c r="J57"/>
  <c r="J55"/>
  <c r="G43"/>
  <c r="G25" s="1"/>
  <c r="A27" s="1"/>
  <c r="A28" s="1"/>
  <c r="G28" s="1"/>
  <c r="G27" s="1"/>
  <c r="G29" s="1"/>
  <c r="I39"/>
  <c r="I43" s="1"/>
  <c r="J58" l="1"/>
  <c r="J39"/>
  <c r="J43" s="1"/>
  <c r="J40"/>
  <c r="J41"/>
  <c r="J42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Jiří Pomykal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Jiří Pomykal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<sst xmlns="http://schemas.openxmlformats.org/spreadsheetml/2006/main" count="525" uniqueCount="199">
  <si>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</si>
  <si>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</si>
  <si>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</si>
  <si>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</si>
  <si>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</si>
  <si>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</si>
  <si>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</si>
  <si>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</si>
  <si>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</si>
  <si>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</si>
  <si>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</si>
  <si>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</si>
  <si>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</si>
  <si>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</si>
  <si>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</si>
  <si>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</si>
  <si>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</si>
  <si>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</si>
  <si>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</si>
  <si>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</si>
  <si>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</si>
  <si>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</si>
  <si>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</si>
  <si>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</si>
  <si>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</si>
  <si>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</si>
  <si>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</si>
  <si>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</si>
  <si>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</si>
  <si>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</si>
  <si>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</si>
  <si>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</si>
  <si>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</si>
  <si>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</si>
  <si>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</si>
  <si>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</si>
  <si>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</si>
  <si>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</si>
  <si>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</si>
  <si>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</si>
  <si>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</si>
  <si>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</si>
  <si>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</si>
  <si>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Stavba</t>
  </si>
  <si>
    <t>104</t>
  </si>
  <si>
    <t>Venkovní učebna Louny</t>
  </si>
  <si>
    <t>104-01</t>
  </si>
  <si>
    <t>Dodávka venkovní učebny</t>
  </si>
  <si>
    <t>VRN</t>
  </si>
  <si>
    <t>Vedlejší rozpočtové náklady</t>
  </si>
  <si>
    <t>Celkem za stavbu</t>
  </si>
  <si>
    <t>CZK</t>
  </si>
  <si>
    <t>Rekapitulace dílů</t>
  </si>
  <si>
    <t>Typ dílu</t>
  </si>
  <si>
    <t>712</t>
  </si>
  <si>
    <t>Povlakové krytiny</t>
  </si>
  <si>
    <t>762</t>
  </si>
  <si>
    <t>Konstrukce tesařské</t>
  </si>
  <si>
    <t>764</t>
  </si>
  <si>
    <t>Konstrukce klempířské</t>
  </si>
  <si>
    <t>766</t>
  </si>
  <si>
    <t>Konstrukce truhlářské, okna a dveře</t>
  </si>
  <si>
    <t>783</t>
  </si>
  <si>
    <t>Nátěry</t>
  </si>
  <si>
    <t>M21</t>
  </si>
  <si>
    <t>Elektromontáže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</si>
  <si>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</si>
  <si>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</si>
  <si>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</si>
  <si>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</si>
  <si>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</si>
  <si>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</si>
  <si>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</si>
  <si>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</si>
  <si>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</si>
  <si>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</si>
  <si>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</si>
  <si>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</si>
  <si>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</si>
  <si>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</si>
  <si>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</si>
  <si>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</si>
  <si>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</si>
  <si>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</si>
  <si>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</si>
  <si>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</si>
  <si>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</si>
  <si>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</si>
  <si>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</si>
  <si>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</si>
  <si>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</si>
  <si>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</si>
  <si>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</si>
  <si>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</si>
  <si>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</si>
  <si>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</si>
  <si>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712372121R00</t>
  </si>
  <si>
    <t>Provedení povlakové krytiny střech do 10°, fólií kotvenou do profil. plechu nebo bednění, 4 kotvy/m2</t>
  </si>
  <si>
    <t>m2</t>
  </si>
  <si>
    <t>RTS 24/ II</t>
  </si>
  <si>
    <t>Indiv</t>
  </si>
  <si>
    <t>Práce</t>
  </si>
  <si>
    <t>Zelená</t>
  </si>
  <si>
    <t>POL1_</t>
  </si>
  <si>
    <t>712391171R00</t>
  </si>
  <si>
    <t>Položení podkladní textilie na střechách do 10°</t>
  </si>
  <si>
    <t>283221051R</t>
  </si>
  <si>
    <t>SPCM</t>
  </si>
  <si>
    <t>Specifikace</t>
  </si>
  <si>
    <t>POL3_</t>
  </si>
  <si>
    <t>69366077R</t>
  </si>
  <si>
    <t>762712110R00</t>
  </si>
  <si>
    <t>Montáž vázaných konstrukcí hraněných do 120 cm2</t>
  </si>
  <si>
    <t>m</t>
  </si>
  <si>
    <t>Běžná</t>
  </si>
  <si>
    <t>POL1_7</t>
  </si>
  <si>
    <t>762712140R00</t>
  </si>
  <si>
    <t>Montáž vázaných konstrukcí hraněných do 450 cm2</t>
  </si>
  <si>
    <t>762795000R00</t>
  </si>
  <si>
    <t>Spojovací prostředky pro vázané konstrukce</t>
  </si>
  <si>
    <t>m3</t>
  </si>
  <si>
    <t>60515814R</t>
  </si>
  <si>
    <t>Hranol konstrukční KVH NSi, SM, C24, 60 x 140 mm, 5 m</t>
  </si>
  <si>
    <t>60515850RX</t>
  </si>
  <si>
    <t>Hranol konstrukční KVH, GL24c NSi</t>
  </si>
  <si>
    <t>Vlastní</t>
  </si>
  <si>
    <t>POL3_0</t>
  </si>
  <si>
    <t>60515850RX1</t>
  </si>
  <si>
    <t>Příplatek za modřínoví/douglaskové dveřo použité na spodní prvky kontrukce a podlahy</t>
  </si>
  <si>
    <t>764908307R00</t>
  </si>
  <si>
    <t>Lindab, oplechování parapetů, rš 330 mm, enkolit</t>
  </si>
  <si>
    <t>764391240R1</t>
  </si>
  <si>
    <t>Závětrná lišta z Pz plechu, rš 500 mm</t>
  </si>
  <si>
    <t>553449211.R</t>
  </si>
  <si>
    <t>Okapnice rš 200 mm, Pz plech tl. 0,7 mm</t>
  </si>
  <si>
    <t>5535127-1</t>
  </si>
  <si>
    <t>Hák žlabový</t>
  </si>
  <si>
    <t>kus</t>
  </si>
  <si>
    <t>764251604R1</t>
  </si>
  <si>
    <t>Žlab podokapní hranatý Pz plech rš. 333 mm</t>
  </si>
  <si>
    <t>764259638R1</t>
  </si>
  <si>
    <t>Kotlík závěsný Pz Plech hranatý, 400/120mm</t>
  </si>
  <si>
    <t>764552604R1</t>
  </si>
  <si>
    <t>Svod z Pz plech, hranatý, 120/120 mm</t>
  </si>
  <si>
    <t>766412112R00</t>
  </si>
  <si>
    <t>Obložení stěn nad 1 m2 palubkami SM palubka AB Klasik 18mm</t>
  </si>
  <si>
    <t>766421212R00</t>
  </si>
  <si>
    <t>Obložení podhledů jednod. palubkami SM palubka AB Klasik 19mm</t>
  </si>
  <si>
    <t>766441111R00</t>
  </si>
  <si>
    <t>Položení podlahy teras z prken, na podkladní rošt, vč rektifikačních terčů</t>
  </si>
  <si>
    <t>766X01</t>
  </si>
  <si>
    <t>dodávka a montáž konstrukce dřevěných dveří v interiéru SM, 2x barva</t>
  </si>
  <si>
    <t>ks</t>
  </si>
  <si>
    <t>766X02</t>
  </si>
  <si>
    <t>dodávka a montáž fixního okna: hlíníkový rám RAL7016, s výplní polovina zasklení izolační dvojsklo -</t>
  </si>
  <si>
    <t>766X03</t>
  </si>
  <si>
    <t>dodávka a montáž vnitřních pojezdových okenic (4 díly) : hliníkový rám RAL7016 s výplní s palubek ná</t>
  </si>
  <si>
    <t>766X04</t>
  </si>
  <si>
    <t>dodávka a montáž konstrukce posuvných dveří: hliníkový rám RAL7016 s výplní polovina zasklení izolační dvojsklo-venkovní zasklení bezpečnostní, dolní polovina palubka 2x barva, hliníkové kolejni</t>
  </si>
  <si>
    <t>766X05</t>
  </si>
  <si>
    <t>766X06</t>
  </si>
  <si>
    <t xml:space="preserve">dodávka a montáž lištování kolem oken a dveří+příprava na zelenou eduk.stěnu </t>
  </si>
  <si>
    <t>611981859R</t>
  </si>
  <si>
    <t>Prkno terasové dřevěné Modřín Sibiřský 27 x 145 mm</t>
  </si>
  <si>
    <t>783626100R00</t>
  </si>
  <si>
    <t>Nátěr lazurovací truhlářských výrobků 1x lakování, odolný proti UV záření</t>
  </si>
  <si>
    <t>783780010RAB</t>
  </si>
  <si>
    <t>Impregnace tesařských konstrukcí, trojnásobná</t>
  </si>
  <si>
    <t>Agregovaná položka</t>
  </si>
  <si>
    <t>POL2_7</t>
  </si>
  <si>
    <t>M21X01</t>
  </si>
  <si>
    <t>Rozvody silnoproudu a slaboproudu</t>
  </si>
  <si>
    <t>kpl</t>
  </si>
  <si>
    <t>M21X02</t>
  </si>
  <si>
    <t>LED osvětlení ( LED osvětlení učebny 9 ks + LED stropní osvětlení skladu 2ks)</t>
  </si>
  <si>
    <t>M21X03</t>
  </si>
  <si>
    <t>Hromosvodová ochrana</t>
  </si>
  <si>
    <t>M21X04</t>
  </si>
  <si>
    <t>Revize elektrozařízení, revize hromosvodu</t>
  </si>
  <si>
    <t>SUM</t>
  </si>
  <si>
    <t>Poznámky uchazeče k zadání</t>
  </si>
  <si>
    <t>POPUZIV</t>
  </si>
  <si>
    <t>END</t>
  </si>
  <si>
    <t>005121 R</t>
  </si>
  <si>
    <t>Zařízení staveniště</t>
  </si>
  <si>
    <t>Soubor</t>
  </si>
  <si>
    <t>POL99_8</t>
  </si>
  <si>
    <t>005124010R</t>
  </si>
  <si>
    <t>Koordinační činnost</t>
  </si>
  <si>
    <t>005241010R</t>
  </si>
  <si>
    <t xml:space="preserve">Dokumentace skutečného provedení </t>
  </si>
  <si>
    <t>005241011R</t>
  </si>
  <si>
    <t>Geodetické zaměření</t>
  </si>
  <si>
    <t>VN02</t>
  </si>
  <si>
    <t>Mimostaveništní doprava</t>
  </si>
  <si>
    <t>soub</t>
  </si>
  <si>
    <t>Fólie hydroizolační PVC-P,  tl. 2,0 mm, střešní</t>
  </si>
  <si>
    <t>Geotextilie netkaná  63/30 T ÚV, 300 g/m2</t>
  </si>
  <si>
    <t>dodávka a montáž lavic vč. stolů mořených přír.lazurou, s bezp.uchycením-materiál smrk.spárovka(žákovský stůl třímístný 1600*600*700mm,  lavice1600*400*400mm (set) s funkčním skládacím mechanismem 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</si>
</sst>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18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8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3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3" borderId="38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4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app01\ISRT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187" t="s">
        <v>41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1"/>
  <sheetViews>
    <sheetView showGridLines="0" topLeftCell="B1" zoomScaleNormal="100" zoomScaleSheetLayoutView="75" workbookViewId="0">
      <selection activeCell="D2" sqref="D2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221" t="s">
        <v>4</v>
      </c>
      <c r="C1" s="222"/>
      <c r="D1" s="222"/>
      <c r="E1" s="222"/>
      <c r="F1" s="222"/>
      <c r="G1" s="222"/>
      <c r="H1" s="222"/>
      <c r="I1" s="222"/>
      <c r="J1" s="223"/>
    </row>
    <row r="2" spans="1:15" ht="36" customHeight="1">
      <c r="A2" s="2"/>
      <c r="B2" s="76" t="s">
        <v>24</v>
      </c>
      <c r="C2" s="77"/>
      <c r="D2" s="78"/>
      <c r="E2" s="227" t="s">
        <v>45</v>
      </c>
      <c r="F2" s="228"/>
      <c r="G2" s="228"/>
      <c r="H2" s="228"/>
      <c r="I2" s="228"/>
      <c r="J2" s="229"/>
      <c r="O2" s="1"/>
    </row>
    <row r="3" spans="1:15" ht="27" hidden="1" customHeight="1">
      <c r="A3" s="2"/>
      <c r="B3" s="79"/>
      <c r="C3" s="77"/>
      <c r="D3" s="80"/>
      <c r="E3" s="230"/>
      <c r="F3" s="231"/>
      <c r="G3" s="231"/>
      <c r="H3" s="231"/>
      <c r="I3" s="231"/>
      <c r="J3" s="232"/>
    </row>
    <row r="4" spans="1:15" ht="23.25" customHeight="1">
      <c r="A4" s="2"/>
      <c r="B4" s="81"/>
      <c r="C4" s="82"/>
      <c r="D4" s="83"/>
      <c r="E4" s="211"/>
      <c r="F4" s="211"/>
      <c r="G4" s="211"/>
      <c r="H4" s="211"/>
      <c r="I4" s="211"/>
      <c r="J4" s="212"/>
    </row>
    <row r="5" spans="1:15" ht="24" customHeight="1">
      <c r="A5" s="2"/>
      <c r="B5" s="31" t="s">
        <v>23</v>
      </c>
      <c r="D5" s="215"/>
      <c r="E5" s="216"/>
      <c r="F5" s="216"/>
      <c r="G5" s="216"/>
      <c r="H5" s="18" t="s">
        <v>42</v>
      </c>
      <c r="I5" s="22"/>
      <c r="J5" s="8"/>
    </row>
    <row r="6" spans="1:15" ht="15.75" customHeight="1">
      <c r="A6" s="2"/>
      <c r="B6" s="28"/>
      <c r="C6" s="55"/>
      <c r="D6" s="217"/>
      <c r="E6" s="218"/>
      <c r="F6" s="218"/>
      <c r="G6" s="218"/>
      <c r="H6" s="18" t="s">
        <v>36</v>
      </c>
      <c r="I6" s="22"/>
      <c r="J6" s="8"/>
    </row>
    <row r="7" spans="1:15" ht="15.75" customHeight="1">
      <c r="A7" s="2"/>
      <c r="B7" s="29"/>
      <c r="C7" s="56"/>
      <c r="D7" s="53"/>
      <c r="E7" s="219"/>
      <c r="F7" s="220"/>
      <c r="G7" s="220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234"/>
      <c r="E11" s="234"/>
      <c r="F11" s="234"/>
      <c r="G11" s="234"/>
      <c r="H11" s="18" t="s">
        <v>42</v>
      </c>
      <c r="I11" s="84"/>
      <c r="J11" s="8"/>
    </row>
    <row r="12" spans="1:15" ht="15.75" customHeight="1">
      <c r="A12" s="2"/>
      <c r="B12" s="28"/>
      <c r="C12" s="55"/>
      <c r="D12" s="210"/>
      <c r="E12" s="210"/>
      <c r="F12" s="210"/>
      <c r="G12" s="210"/>
      <c r="H12" s="18" t="s">
        <v>36</v>
      </c>
      <c r="I12" s="84"/>
      <c r="J12" s="8"/>
    </row>
    <row r="13" spans="1:15" ht="15.75" customHeight="1">
      <c r="A13" s="2"/>
      <c r="B13" s="29"/>
      <c r="C13" s="56"/>
      <c r="D13" s="85"/>
      <c r="E13" s="213"/>
      <c r="F13" s="214"/>
      <c r="G13" s="214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233"/>
      <c r="F15" s="233"/>
      <c r="G15" s="235"/>
      <c r="H15" s="235"/>
      <c r="I15" s="235" t="s">
        <v>31</v>
      </c>
      <c r="J15" s="236"/>
    </row>
    <row r="16" spans="1:15" ht="23.25" customHeight="1">
      <c r="A16" s="142" t="s">
        <v>26</v>
      </c>
      <c r="B16" s="38" t="s">
        <v>26</v>
      </c>
      <c r="C16" s="62"/>
      <c r="D16" s="63"/>
      <c r="E16" s="199"/>
      <c r="F16" s="200"/>
      <c r="G16" s="199"/>
      <c r="H16" s="200"/>
      <c r="I16" s="199">
        <f>SUMIF(F50:F57,A16,I50:I57)+SUMIF(F50:F57,"PSU",I50:I57)</f>
        <v>0</v>
      </c>
      <c r="J16" s="201"/>
    </row>
    <row r="17" spans="1:10" ht="23.25" customHeight="1">
      <c r="A17" s="142" t="s">
        <v>27</v>
      </c>
      <c r="B17" s="38" t="s">
        <v>27</v>
      </c>
      <c r="C17" s="62"/>
      <c r="D17" s="63"/>
      <c r="E17" s="199"/>
      <c r="F17" s="200"/>
      <c r="G17" s="199"/>
      <c r="H17" s="200"/>
      <c r="I17" s="199">
        <f>SUMIF(F50:F57,A17,I50:I57)</f>
        <v>0</v>
      </c>
      <c r="J17" s="201"/>
    </row>
    <row r="18" spans="1:10" ht="23.25" customHeight="1">
      <c r="A18" s="142" t="s">
        <v>28</v>
      </c>
      <c r="B18" s="38" t="s">
        <v>28</v>
      </c>
      <c r="C18" s="62"/>
      <c r="D18" s="63"/>
      <c r="E18" s="199"/>
      <c r="F18" s="200"/>
      <c r="G18" s="199"/>
      <c r="H18" s="200"/>
      <c r="I18" s="199">
        <f>SUMIF(F50:F57,A18,I50:I57)</f>
        <v>0</v>
      </c>
      <c r="J18" s="201"/>
    </row>
    <row r="19" spans="1:10" ht="23.25" customHeight="1">
      <c r="A19" s="142" t="s">
        <v>66</v>
      </c>
      <c r="B19" s="38" t="s">
        <v>29</v>
      </c>
      <c r="C19" s="62"/>
      <c r="D19" s="63"/>
      <c r="E19" s="199"/>
      <c r="F19" s="200"/>
      <c r="G19" s="199"/>
      <c r="H19" s="200"/>
      <c r="I19" s="199">
        <f>SUMIF(F50:F57,A19,I50:I57)</f>
        <v>0</v>
      </c>
      <c r="J19" s="201"/>
    </row>
    <row r="20" spans="1:10" ht="23.25" customHeight="1">
      <c r="A20" s="142" t="s">
        <v>67</v>
      </c>
      <c r="B20" s="38" t="s">
        <v>30</v>
      </c>
      <c r="C20" s="62"/>
      <c r="D20" s="63"/>
      <c r="E20" s="199"/>
      <c r="F20" s="200"/>
      <c r="G20" s="199"/>
      <c r="H20" s="200"/>
      <c r="I20" s="199">
        <f>SUMIF(F50:F57,A20,I50:I57)</f>
        <v>0</v>
      </c>
      <c r="J20" s="201"/>
    </row>
    <row r="21" spans="1:10" ht="23.25" customHeight="1">
      <c r="A21" s="2"/>
      <c r="B21" s="48" t="s">
        <v>31</v>
      </c>
      <c r="C21" s="64"/>
      <c r="D21" s="65"/>
      <c r="E21" s="202"/>
      <c r="F21" s="237"/>
      <c r="G21" s="202"/>
      <c r="H21" s="237"/>
      <c r="I21" s="202">
        <f>SUM(I16:J20)</f>
        <v>0</v>
      </c>
      <c r="J21" s="203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/>
      <c r="B23" s="38" t="s">
        <v>13</v>
      </c>
      <c r="C23" s="62"/>
      <c r="D23" s="63"/>
      <c r="E23" s="67">
        <v>12</v>
      </c>
      <c r="F23" s="39" t="s">
        <v>0</v>
      </c>
      <c r="G23" s="197">
        <f>ZakladDPHSniVypocet</f>
        <v>0</v>
      </c>
      <c r="H23" s="198"/>
      <c r="I23" s="198"/>
      <c r="J23" s="40" t="str">
        <f t="shared" ref="J23:J28" si="0">Mena</f>
        <v>CZK</v>
      </c>
    </row>
    <row r="24" spans="1:10" ht="23.25" hidden="1" customHeight="1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195">
        <v>0</v>
      </c>
      <c r="H24" s="196"/>
      <c r="I24" s="196"/>
      <c r="J24" s="40" t="str">
        <f t="shared" si="0"/>
        <v>CZK</v>
      </c>
    </row>
    <row r="25" spans="1:10" ht="23.25" customHeight="1">
      <c r="A25" s="2"/>
      <c r="B25" s="38" t="s">
        <v>15</v>
      </c>
      <c r="C25" s="62"/>
      <c r="D25" s="63"/>
      <c r="E25" s="67">
        <v>21</v>
      </c>
      <c r="F25" s="39" t="s">
        <v>0</v>
      </c>
      <c r="G25" s="197">
        <f>ZakladDPHZaklVypocet</f>
        <v>0</v>
      </c>
      <c r="H25" s="198"/>
      <c r="I25" s="198"/>
      <c r="J25" s="40" t="str">
        <f t="shared" si="0"/>
        <v>CZK</v>
      </c>
    </row>
    <row r="26" spans="1:10" ht="23.25" hidden="1" customHeight="1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24">
        <v>472080</v>
      </c>
      <c r="H26" s="225"/>
      <c r="I26" s="225"/>
      <c r="J26" s="37" t="str">
        <f t="shared" si="0"/>
        <v>CZK</v>
      </c>
    </row>
    <row r="27" spans="1:10" ht="23.25" customHeight="1" thickBot="1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26">
        <f>CenaCelkemBezDPH-(ZakladDPHSni+ZakladDPHZakl)</f>
        <v>0</v>
      </c>
      <c r="H27" s="226"/>
      <c r="I27" s="226"/>
      <c r="J27" s="41" t="str">
        <f t="shared" si="0"/>
        <v>CZK</v>
      </c>
    </row>
    <row r="28" spans="1:10" ht="27.75" customHeight="1" thickBot="1">
      <c r="A28" s="2">
        <f>(A27-INT(A27))*100</f>
        <v>0</v>
      </c>
      <c r="B28" s="115" t="s">
        <v>25</v>
      </c>
      <c r="C28" s="116"/>
      <c r="D28" s="116"/>
      <c r="E28" s="117"/>
      <c r="F28" s="118"/>
      <c r="G28" s="204">
        <f>IF(A28&gt;50, ROUNDUP(A27, 0), ROUNDDOWN(A27, 0))</f>
        <v>0</v>
      </c>
      <c r="H28" s="205"/>
      <c r="I28" s="205"/>
      <c r="J28" s="119" t="str">
        <f t="shared" si="0"/>
        <v>CZK</v>
      </c>
    </row>
    <row r="29" spans="1:10" ht="27.75" hidden="1" customHeight="1" thickBot="1">
      <c r="A29" s="2"/>
      <c r="B29" s="115" t="s">
        <v>37</v>
      </c>
      <c r="C29" s="120"/>
      <c r="D29" s="120"/>
      <c r="E29" s="120"/>
      <c r="F29" s="121"/>
      <c r="G29" s="204">
        <f>ZakladDPHSni+DPHSni+ZakladDPHZakl+DPHZakl+Zaokrouhleni</f>
        <v>472080</v>
      </c>
      <c r="H29" s="204"/>
      <c r="I29" s="204"/>
      <c r="J29" s="122" t="s">
        <v>51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206"/>
      <c r="E34" s="207"/>
      <c r="G34" s="208"/>
      <c r="H34" s="209"/>
      <c r="I34" s="209"/>
      <c r="J34" s="25"/>
    </row>
    <row r="35" spans="1:10" ht="12.75" customHeight="1">
      <c r="A35" s="2"/>
      <c r="B35" s="2"/>
      <c r="D35" s="194" t="s">
        <v>2</v>
      </c>
      <c r="E35" s="1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customHeight="1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6" t="s">
        <v>1</v>
      </c>
      <c r="J38" s="97" t="s">
        <v>0</v>
      </c>
    </row>
    <row r="39" spans="1:10" ht="25.5" hidden="1" customHeight="1">
      <c r="A39" s="87">
        <v>1</v>
      </c>
      <c r="B39" s="98" t="s">
        <v>43</v>
      </c>
      <c r="C39" s="190"/>
      <c r="D39" s="190"/>
      <c r="E39" s="190"/>
      <c r="F39" s="99">
        <f>'104 104-01 Pol'!AE48+'104 VRN Pol'!AE16</f>
        <v>0</v>
      </c>
      <c r="G39" s="100">
        <f>'104 104-01 Pol'!AF48+'104 VRN Pol'!AF16</f>
        <v>0</v>
      </c>
      <c r="H39" s="101"/>
      <c r="I39" s="102">
        <f>F39+G39+H39</f>
        <v>0</v>
      </c>
      <c r="J39" s="103" t="str">
        <f>IF(CenaCelkemVypocet=0,"",I39/CenaCelkemVypocet*100)</f>
        <v/>
      </c>
    </row>
    <row r="40" spans="1:10" ht="25.5" customHeight="1">
      <c r="A40" s="87">
        <v>2</v>
      </c>
      <c r="B40" s="104" t="s">
        <v>44</v>
      </c>
      <c r="C40" s="191" t="s">
        <v>45</v>
      </c>
      <c r="D40" s="191"/>
      <c r="E40" s="191"/>
      <c r="F40" s="105">
        <f>'104 104-01 Pol'!AE48+'104 VRN Pol'!AE16</f>
        <v>0</v>
      </c>
      <c r="G40" s="106">
        <f>'104 104-01 Pol'!AF48+'104 VRN Pol'!AF16</f>
        <v>0</v>
      </c>
      <c r="H40" s="106"/>
      <c r="I40" s="107">
        <f>F40+G40+H40</f>
        <v>0</v>
      </c>
      <c r="J40" s="108" t="str">
        <f>IF(CenaCelkemVypocet=0,"",I40/CenaCelkemVypocet*100)</f>
        <v/>
      </c>
    </row>
    <row r="41" spans="1:10" ht="25.5" customHeight="1">
      <c r="A41" s="87">
        <v>3</v>
      </c>
      <c r="B41" s="109" t="s">
        <v>46</v>
      </c>
      <c r="C41" s="190" t="s">
        <v>47</v>
      </c>
      <c r="D41" s="190"/>
      <c r="E41" s="190"/>
      <c r="F41" s="110">
        <f>'104 104-01 Pol'!AE48</f>
        <v>0</v>
      </c>
      <c r="G41" s="101">
        <f>'104 104-01 Pol'!AF48</f>
        <v>0</v>
      </c>
      <c r="H41" s="101"/>
      <c r="I41" s="102">
        <f>F41+G41+H41</f>
        <v>0</v>
      </c>
      <c r="J41" s="103" t="str">
        <f>IF(CenaCelkemVypocet=0,"",I41/CenaCelkemVypocet*100)</f>
        <v/>
      </c>
    </row>
    <row r="42" spans="1:10" ht="25.5" customHeight="1">
      <c r="A42" s="87">
        <v>3</v>
      </c>
      <c r="B42" s="109" t="s">
        <v>48</v>
      </c>
      <c r="C42" s="190" t="s">
        <v>49</v>
      </c>
      <c r="D42" s="190"/>
      <c r="E42" s="190"/>
      <c r="F42" s="110">
        <f>'104 VRN Pol'!AE16</f>
        <v>0</v>
      </c>
      <c r="G42" s="101">
        <f>'104 VRN Pol'!AF16</f>
        <v>0</v>
      </c>
      <c r="H42" s="101"/>
      <c r="I42" s="102">
        <f>F42+G42+H42</f>
        <v>0</v>
      </c>
      <c r="J42" s="103" t="str">
        <f>IF(CenaCelkemVypocet=0,"",I42/CenaCelkemVypocet*100)</f>
        <v/>
      </c>
    </row>
    <row r="43" spans="1:10" ht="25.5" customHeight="1">
      <c r="A43" s="87"/>
      <c r="B43" s="192" t="s">
        <v>50</v>
      </c>
      <c r="C43" s="193"/>
      <c r="D43" s="193"/>
      <c r="E43" s="193"/>
      <c r="F43" s="111">
        <f>SUMIF(A39:A42,"=1",F39:F42)</f>
        <v>0</v>
      </c>
      <c r="G43" s="112">
        <f>SUMIF(A39:A42,"=1",G39:G42)</f>
        <v>0</v>
      </c>
      <c r="H43" s="112">
        <f>SUMIF(A39:A42,"=1",H39:H42)</f>
        <v>0</v>
      </c>
      <c r="I43" s="113">
        <f>SUMIF(A39:A42,"=1",I39:I42)</f>
        <v>0</v>
      </c>
      <c r="J43" s="114">
        <f>SUMIF(A39:A42,"=1",J39:J42)</f>
        <v>0</v>
      </c>
    </row>
    <row r="47" spans="1:10" ht="15.75">
      <c r="B47" s="123" t="s">
        <v>52</v>
      </c>
    </row>
    <row r="49" spans="1:10" ht="25.5" customHeight="1">
      <c r="A49" s="125"/>
      <c r="B49" s="128" t="s">
        <v>18</v>
      </c>
      <c r="C49" s="128" t="s">
        <v>6</v>
      </c>
      <c r="D49" s="129"/>
      <c r="E49" s="129"/>
      <c r="F49" s="130" t="s">
        <v>53</v>
      </c>
      <c r="G49" s="130"/>
      <c r="H49" s="130"/>
      <c r="I49" s="130" t="s">
        <v>31</v>
      </c>
      <c r="J49" s="130" t="s">
        <v>0</v>
      </c>
    </row>
    <row r="50" spans="1:10" ht="36.75" customHeight="1">
      <c r="A50" s="126"/>
      <c r="B50" s="131" t="s">
        <v>54</v>
      </c>
      <c r="C50" s="188" t="s">
        <v>55</v>
      </c>
      <c r="D50" s="189"/>
      <c r="E50" s="189"/>
      <c r="F50" s="140" t="s">
        <v>27</v>
      </c>
      <c r="G50" s="132"/>
      <c r="H50" s="132"/>
      <c r="I50" s="132">
        <f>'104 104-01 Pol'!G8</f>
        <v>0</v>
      </c>
      <c r="J50" s="137" t="str">
        <f>IF(I58=0,"",I50/I58*100)</f>
        <v/>
      </c>
    </row>
    <row r="51" spans="1:10" ht="36.75" customHeight="1">
      <c r="A51" s="126"/>
      <c r="B51" s="131" t="s">
        <v>56</v>
      </c>
      <c r="C51" s="188" t="s">
        <v>57</v>
      </c>
      <c r="D51" s="189"/>
      <c r="E51" s="189"/>
      <c r="F51" s="140" t="s">
        <v>27</v>
      </c>
      <c r="G51" s="132"/>
      <c r="H51" s="132"/>
      <c r="I51" s="132">
        <f>'104 104-01 Pol'!G13</f>
        <v>0</v>
      </c>
      <c r="J51" s="137" t="str">
        <f>IF(I58=0,"",I51/I58*100)</f>
        <v/>
      </c>
    </row>
    <row r="52" spans="1:10" ht="36.75" customHeight="1">
      <c r="A52" s="126"/>
      <c r="B52" s="131" t="s">
        <v>58</v>
      </c>
      <c r="C52" s="188" t="s">
        <v>59</v>
      </c>
      <c r="D52" s="189"/>
      <c r="E52" s="189"/>
      <c r="F52" s="140" t="s">
        <v>27</v>
      </c>
      <c r="G52" s="132"/>
      <c r="H52" s="132"/>
      <c r="I52" s="132">
        <f>'104 104-01 Pol'!G20</f>
        <v>0</v>
      </c>
      <c r="J52" s="137" t="str">
        <f>IF(I58=0,"",I52/I58*100)</f>
        <v/>
      </c>
    </row>
    <row r="53" spans="1:10" ht="36.75" customHeight="1">
      <c r="A53" s="126"/>
      <c r="B53" s="131" t="s">
        <v>60</v>
      </c>
      <c r="C53" s="188" t="s">
        <v>61</v>
      </c>
      <c r="D53" s="189"/>
      <c r="E53" s="189"/>
      <c r="F53" s="140" t="s">
        <v>27</v>
      </c>
      <c r="G53" s="132"/>
      <c r="H53" s="132"/>
      <c r="I53" s="132">
        <f>'104 104-01 Pol'!G28</f>
        <v>0</v>
      </c>
      <c r="J53" s="137" t="str">
        <f>IF(I58=0,"",I53/I58*100)</f>
        <v/>
      </c>
    </row>
    <row r="54" spans="1:10" ht="36.75" customHeight="1">
      <c r="A54" s="126"/>
      <c r="B54" s="131" t="s">
        <v>62</v>
      </c>
      <c r="C54" s="188" t="s">
        <v>63</v>
      </c>
      <c r="D54" s="189"/>
      <c r="E54" s="189"/>
      <c r="F54" s="140" t="s">
        <v>27</v>
      </c>
      <c r="G54" s="132"/>
      <c r="H54" s="132"/>
      <c r="I54" s="132">
        <f>'104 104-01 Pol'!G39</f>
        <v>0</v>
      </c>
      <c r="J54" s="137" t="str">
        <f>IF(I58=0,"",I54/I58*100)</f>
        <v/>
      </c>
    </row>
    <row r="55" spans="1:10" ht="36.75" customHeight="1">
      <c r="A55" s="126"/>
      <c r="B55" s="131" t="s">
        <v>64</v>
      </c>
      <c r="C55" s="188" t="s">
        <v>65</v>
      </c>
      <c r="D55" s="189"/>
      <c r="E55" s="189"/>
      <c r="F55" s="140" t="s">
        <v>28</v>
      </c>
      <c r="G55" s="132"/>
      <c r="H55" s="132"/>
      <c r="I55" s="132">
        <f>'104 104-01 Pol'!G42</f>
        <v>0</v>
      </c>
      <c r="J55" s="137" t="str">
        <f>IF(I58=0,"",I55/I58*100)</f>
        <v/>
      </c>
    </row>
    <row r="56" spans="1:10" ht="36.75" customHeight="1">
      <c r="A56" s="126"/>
      <c r="B56" s="131" t="s">
        <v>66</v>
      </c>
      <c r="C56" s="188" t="s">
        <v>29</v>
      </c>
      <c r="D56" s="189"/>
      <c r="E56" s="189"/>
      <c r="F56" s="140" t="s">
        <v>66</v>
      </c>
      <c r="G56" s="132"/>
      <c r="H56" s="132"/>
      <c r="I56" s="132">
        <f>'104 VRN Pol'!G8</f>
        <v>0</v>
      </c>
      <c r="J56" s="137" t="str">
        <f>IF(I58=0,"",I56/I58*100)</f>
        <v/>
      </c>
    </row>
    <row r="57" spans="1:10" ht="36.75" customHeight="1">
      <c r="A57" s="126"/>
      <c r="B57" s="131" t="s">
        <v>67</v>
      </c>
      <c r="C57" s="188" t="s">
        <v>30</v>
      </c>
      <c r="D57" s="189"/>
      <c r="E57" s="189"/>
      <c r="F57" s="140" t="s">
        <v>67</v>
      </c>
      <c r="G57" s="132"/>
      <c r="H57" s="132"/>
      <c r="I57" s="132">
        <f>'104 VRN Pol'!G11</f>
        <v>0</v>
      </c>
      <c r="J57" s="137" t="str">
        <f>IF(I58=0,"",I57/I58*100)</f>
        <v/>
      </c>
    </row>
    <row r="58" spans="1:10" ht="25.5" customHeight="1">
      <c r="A58" s="127"/>
      <c r="B58" s="133" t="s">
        <v>1</v>
      </c>
      <c r="C58" s="134"/>
      <c r="D58" s="135"/>
      <c r="E58" s="135"/>
      <c r="F58" s="141"/>
      <c r="G58" s="136"/>
      <c r="H58" s="136"/>
      <c r="I58" s="136">
        <f>SUM(I50:I57)</f>
        <v>0</v>
      </c>
      <c r="J58" s="138">
        <f>SUM(J50:J57)</f>
        <v>0</v>
      </c>
    </row>
    <row r="59" spans="1:10">
      <c r="F59" s="86"/>
      <c r="G59" s="86"/>
      <c r="H59" s="86"/>
      <c r="I59" s="86"/>
      <c r="J59" s="139"/>
    </row>
    <row r="60" spans="1:10">
      <c r="F60" s="86"/>
      <c r="G60" s="86"/>
      <c r="H60" s="86"/>
      <c r="I60" s="86"/>
      <c r="J60" s="139"/>
    </row>
    <row r="61" spans="1:10">
      <c r="F61" s="86"/>
      <c r="G61" s="86"/>
      <c r="H61" s="86"/>
      <c r="I61" s="86"/>
      <c r="J61" s="13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5:E55"/>
    <mergeCell ref="C56:E56"/>
    <mergeCell ref="C57:E57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38" t="s">
        <v>7</v>
      </c>
      <c r="B1" s="238"/>
      <c r="C1" s="239"/>
      <c r="D1" s="238"/>
      <c r="E1" s="238"/>
      <c r="F1" s="238"/>
      <c r="G1" s="238"/>
    </row>
    <row r="2" spans="1:7" ht="24.95" customHeight="1">
      <c r="A2" s="50" t="s">
        <v>8</v>
      </c>
      <c r="B2" s="49"/>
      <c r="C2" s="240"/>
      <c r="D2" s="240"/>
      <c r="E2" s="240"/>
      <c r="F2" s="240"/>
      <c r="G2" s="241"/>
    </row>
    <row r="3" spans="1:7" ht="24.95" customHeight="1">
      <c r="A3" s="50" t="s">
        <v>9</v>
      </c>
      <c r="B3" s="49"/>
      <c r="C3" s="240"/>
      <c r="D3" s="240"/>
      <c r="E3" s="240"/>
      <c r="F3" s="240"/>
      <c r="G3" s="241"/>
    </row>
    <row r="4" spans="1:7" ht="24.95" customHeight="1">
      <c r="A4" s="50" t="s">
        <v>10</v>
      </c>
      <c r="B4" s="49"/>
      <c r="C4" s="240"/>
      <c r="D4" s="240"/>
      <c r="E4" s="240"/>
      <c r="F4" s="240"/>
      <c r="G4" s="241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37" sqref="C37"/>
    </sheetView>
  </sheetViews>
  <sheetFormatPr defaultRowHeight="12.75" outlineLevelRow="1"/>
  <cols>
    <col min="1" max="1" width="3.42578125" customWidth="1"/>
    <col min="2" max="2" width="12.5703125" style="124" customWidth="1"/>
    <col min="3" max="3" width="38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>
      <c r="A1" s="254" t="s">
        <v>7</v>
      </c>
      <c r="B1" s="254"/>
      <c r="C1" s="254"/>
      <c r="D1" s="254"/>
      <c r="E1" s="254"/>
      <c r="F1" s="254"/>
      <c r="G1" s="254"/>
      <c r="AG1" t="s">
        <v>68</v>
      </c>
    </row>
    <row r="2" spans="1:60" ht="24.95" customHeight="1">
      <c r="A2" s="50" t="s">
        <v>8</v>
      </c>
      <c r="B2" s="49"/>
      <c r="C2" s="255" t="s">
        <v>45</v>
      </c>
      <c r="D2" s="256"/>
      <c r="E2" s="256"/>
      <c r="F2" s="256"/>
      <c r="G2" s="257"/>
      <c r="AG2" t="s">
        <v>69</v>
      </c>
    </row>
    <row r="3" spans="1:60" ht="24.95" customHeight="1">
      <c r="A3" s="50" t="s">
        <v>9</v>
      </c>
      <c r="B3" s="49" t="s">
        <v>44</v>
      </c>
      <c r="C3" s="255" t="s">
        <v>45</v>
      </c>
      <c r="D3" s="256"/>
      <c r="E3" s="256"/>
      <c r="F3" s="256"/>
      <c r="G3" s="257"/>
      <c r="AC3" s="124" t="s">
        <v>69</v>
      </c>
      <c r="AG3" t="s">
        <v>70</v>
      </c>
    </row>
    <row r="4" spans="1:60" ht="24.95" customHeight="1">
      <c r="A4" s="143" t="s">
        <v>10</v>
      </c>
      <c r="B4" s="144" t="s">
        <v>46</v>
      </c>
      <c r="C4" s="258" t="s">
        <v>47</v>
      </c>
      <c r="D4" s="259"/>
      <c r="E4" s="259"/>
      <c r="F4" s="259"/>
      <c r="G4" s="260"/>
      <c r="AG4" t="s">
        <v>71</v>
      </c>
    </row>
    <row r="5" spans="1:60">
      <c r="D5" s="10"/>
    </row>
    <row r="6" spans="1:60" ht="38.25">
      <c r="A6" s="146" t="s">
        <v>72</v>
      </c>
      <c r="B6" s="148" t="s">
        <v>73</v>
      </c>
      <c r="C6" s="148" t="s">
        <v>74</v>
      </c>
      <c r="D6" s="147" t="s">
        <v>75</v>
      </c>
      <c r="E6" s="146" t="s">
        <v>76</v>
      </c>
      <c r="F6" s="145" t="s">
        <v>77</v>
      </c>
      <c r="G6" s="146" t="s">
        <v>31</v>
      </c>
      <c r="H6" s="149" t="s">
        <v>32</v>
      </c>
      <c r="I6" s="149" t="s">
        <v>78</v>
      </c>
      <c r="J6" s="149" t="s">
        <v>33</v>
      </c>
      <c r="K6" s="149" t="s">
        <v>79</v>
      </c>
      <c r="L6" s="149" t="s">
        <v>80</v>
      </c>
      <c r="M6" s="149" t="s">
        <v>81</v>
      </c>
      <c r="N6" s="149" t="s">
        <v>82</v>
      </c>
      <c r="O6" s="149" t="s">
        <v>83</v>
      </c>
      <c r="P6" s="149" t="s">
        <v>84</v>
      </c>
      <c r="Q6" s="149" t="s">
        <v>85</v>
      </c>
      <c r="R6" s="149" t="s">
        <v>86</v>
      </c>
      <c r="S6" s="149" t="s">
        <v>87</v>
      </c>
      <c r="T6" s="149" t="s">
        <v>88</v>
      </c>
      <c r="U6" s="149" t="s">
        <v>89</v>
      </c>
      <c r="V6" s="149" t="s">
        <v>90</v>
      </c>
      <c r="W6" s="149" t="s">
        <v>91</v>
      </c>
      <c r="X6" s="149" t="s">
        <v>92</v>
      </c>
      <c r="Y6" s="149" t="s">
        <v>93</v>
      </c>
    </row>
    <row r="7" spans="1:60" hidden="1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>
      <c r="A8" s="162" t="s">
        <v>94</v>
      </c>
      <c r="B8" s="163" t="s">
        <v>54</v>
      </c>
      <c r="C8" s="181" t="s">
        <v>55</v>
      </c>
      <c r="D8" s="164"/>
      <c r="E8" s="165"/>
      <c r="F8" s="166"/>
      <c r="G8" s="167">
        <f>SUMIF(AG9:AG12,"&lt;&gt;NOR",G9:G12)</f>
        <v>0</v>
      </c>
      <c r="H8" s="161"/>
      <c r="I8" s="161">
        <f>SUM(I9:I12)</f>
        <v>27367.519999999997</v>
      </c>
      <c r="J8" s="161"/>
      <c r="K8" s="161">
        <f>SUM(K9:K12)</f>
        <v>30220.400000000001</v>
      </c>
      <c r="L8" s="161"/>
      <c r="M8" s="161">
        <f>SUM(M9:M12)</f>
        <v>0</v>
      </c>
      <c r="N8" s="160"/>
      <c r="O8" s="160">
        <f>SUM(O9:O12)</f>
        <v>0.21</v>
      </c>
      <c r="P8" s="160"/>
      <c r="Q8" s="160">
        <f>SUM(Q9:Q12)</f>
        <v>0</v>
      </c>
      <c r="R8" s="161"/>
      <c r="S8" s="161"/>
      <c r="T8" s="161"/>
      <c r="U8" s="161"/>
      <c r="V8" s="161">
        <f>SUM(V9:V12)</f>
        <v>66.36</v>
      </c>
      <c r="W8" s="161"/>
      <c r="X8" s="161"/>
      <c r="Y8" s="161"/>
      <c r="AG8" t="s">
        <v>95</v>
      </c>
    </row>
    <row r="9" spans="1:60" ht="22.5" outlineLevel="1">
      <c r="A9" s="175">
        <v>1</v>
      </c>
      <c r="B9" s="176" t="s">
        <v>96</v>
      </c>
      <c r="C9" s="182" t="s">
        <v>97</v>
      </c>
      <c r="D9" s="177" t="s">
        <v>98</v>
      </c>
      <c r="E9" s="178">
        <v>70</v>
      </c>
      <c r="F9" s="179">
        <v>0</v>
      </c>
      <c r="G9" s="180">
        <f>ROUND(E9*F9,2)</f>
        <v>0</v>
      </c>
      <c r="H9" s="159">
        <v>37.49</v>
      </c>
      <c r="I9" s="158">
        <f>ROUND(E9*H9,2)</f>
        <v>2624.3</v>
      </c>
      <c r="J9" s="159">
        <v>386.55</v>
      </c>
      <c r="K9" s="158">
        <f>ROUND(E9*J9,2)</f>
        <v>27058.5</v>
      </c>
      <c r="L9" s="158">
        <v>21</v>
      </c>
      <c r="M9" s="158">
        <f>G9*(1+L9/100)</f>
        <v>0</v>
      </c>
      <c r="N9" s="157">
        <v>1.2999999999999999E-4</v>
      </c>
      <c r="O9" s="157">
        <f>ROUND(E9*N9,2)</f>
        <v>0.01</v>
      </c>
      <c r="P9" s="157">
        <v>0</v>
      </c>
      <c r="Q9" s="157">
        <f>ROUND(E9*P9,2)</f>
        <v>0</v>
      </c>
      <c r="R9" s="158"/>
      <c r="S9" s="158" t="s">
        <v>99</v>
      </c>
      <c r="T9" s="158" t="s">
        <v>100</v>
      </c>
      <c r="U9" s="158">
        <v>0.84799999999999998</v>
      </c>
      <c r="V9" s="158">
        <f>ROUND(E9*U9,2)</f>
        <v>59.36</v>
      </c>
      <c r="W9" s="158"/>
      <c r="X9" s="158" t="s">
        <v>101</v>
      </c>
      <c r="Y9" s="158" t="s">
        <v>102</v>
      </c>
      <c r="Z9" s="150"/>
      <c r="AA9" s="150"/>
      <c r="AB9" s="150"/>
      <c r="AC9" s="150"/>
      <c r="AD9" s="150"/>
      <c r="AE9" s="150"/>
      <c r="AF9" s="150"/>
      <c r="AG9" s="150" t="s">
        <v>103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>
      <c r="A10" s="175">
        <v>2</v>
      </c>
      <c r="B10" s="176" t="s">
        <v>104</v>
      </c>
      <c r="C10" s="182" t="s">
        <v>105</v>
      </c>
      <c r="D10" s="177" t="s">
        <v>98</v>
      </c>
      <c r="E10" s="178">
        <v>70</v>
      </c>
      <c r="F10" s="179">
        <v>0</v>
      </c>
      <c r="G10" s="180">
        <f>ROUND(E10*F10,2)</f>
        <v>0</v>
      </c>
      <c r="H10" s="159">
        <v>0</v>
      </c>
      <c r="I10" s="158">
        <f>ROUND(E10*H10,2)</f>
        <v>0</v>
      </c>
      <c r="J10" s="159">
        <v>45.17</v>
      </c>
      <c r="K10" s="158">
        <f>ROUND(E10*J10,2)</f>
        <v>3161.9</v>
      </c>
      <c r="L10" s="158">
        <v>21</v>
      </c>
      <c r="M10" s="158">
        <f>G10*(1+L10/100)</f>
        <v>0</v>
      </c>
      <c r="N10" s="157">
        <v>0</v>
      </c>
      <c r="O10" s="157">
        <f>ROUND(E10*N10,2)</f>
        <v>0</v>
      </c>
      <c r="P10" s="157">
        <v>0</v>
      </c>
      <c r="Q10" s="157">
        <f>ROUND(E10*P10,2)</f>
        <v>0</v>
      </c>
      <c r="R10" s="158"/>
      <c r="S10" s="158" t="s">
        <v>99</v>
      </c>
      <c r="T10" s="158" t="s">
        <v>100</v>
      </c>
      <c r="U10" s="158">
        <v>0.1</v>
      </c>
      <c r="V10" s="158">
        <f>ROUND(E10*U10,2)</f>
        <v>7</v>
      </c>
      <c r="W10" s="158"/>
      <c r="X10" s="158" t="s">
        <v>101</v>
      </c>
      <c r="Y10" s="158" t="s">
        <v>102</v>
      </c>
      <c r="Z10" s="150"/>
      <c r="AA10" s="150"/>
      <c r="AB10" s="150"/>
      <c r="AC10" s="150"/>
      <c r="AD10" s="150"/>
      <c r="AE10" s="150"/>
      <c r="AF10" s="150"/>
      <c r="AG10" s="150" t="s">
        <v>103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>
      <c r="A11" s="175">
        <v>3</v>
      </c>
      <c r="B11" s="176" t="s">
        <v>106</v>
      </c>
      <c r="C11" s="182" t="s">
        <v>196</v>
      </c>
      <c r="D11" s="177" t="s">
        <v>98</v>
      </c>
      <c r="E11" s="178">
        <v>77</v>
      </c>
      <c r="F11" s="179">
        <v>0</v>
      </c>
      <c r="G11" s="180">
        <f>ROUND(E11*F11,2)</f>
        <v>0</v>
      </c>
      <c r="H11" s="159">
        <v>293.06</v>
      </c>
      <c r="I11" s="158">
        <f>ROUND(E11*H11,2)</f>
        <v>22565.62</v>
      </c>
      <c r="J11" s="159">
        <v>0</v>
      </c>
      <c r="K11" s="158">
        <f>ROUND(E11*J11,2)</f>
        <v>0</v>
      </c>
      <c r="L11" s="158">
        <v>21</v>
      </c>
      <c r="M11" s="158">
        <f>G11*(1+L11/100)</f>
        <v>0</v>
      </c>
      <c r="N11" s="157">
        <v>2.3900000000000002E-3</v>
      </c>
      <c r="O11" s="157">
        <f>ROUND(E11*N11,2)</f>
        <v>0.18</v>
      </c>
      <c r="P11" s="157">
        <v>0</v>
      </c>
      <c r="Q11" s="157">
        <f>ROUND(E11*P11,2)</f>
        <v>0</v>
      </c>
      <c r="R11" s="158" t="s">
        <v>107</v>
      </c>
      <c r="S11" s="158" t="s">
        <v>99</v>
      </c>
      <c r="T11" s="158" t="s">
        <v>100</v>
      </c>
      <c r="U11" s="158">
        <v>0</v>
      </c>
      <c r="V11" s="158">
        <f>ROUND(E11*U11,2)</f>
        <v>0</v>
      </c>
      <c r="W11" s="158"/>
      <c r="X11" s="158" t="s">
        <v>108</v>
      </c>
      <c r="Y11" s="158" t="s">
        <v>102</v>
      </c>
      <c r="Z11" s="150"/>
      <c r="AA11" s="150"/>
      <c r="AB11" s="150"/>
      <c r="AC11" s="150"/>
      <c r="AD11" s="150"/>
      <c r="AE11" s="150"/>
      <c r="AF11" s="150"/>
      <c r="AG11" s="150" t="s">
        <v>109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1">
      <c r="A12" s="175">
        <v>4</v>
      </c>
      <c r="B12" s="176" t="s">
        <v>110</v>
      </c>
      <c r="C12" s="182" t="s">
        <v>197</v>
      </c>
      <c r="D12" s="177" t="s">
        <v>98</v>
      </c>
      <c r="E12" s="178">
        <v>80</v>
      </c>
      <c r="F12" s="179">
        <v>0</v>
      </c>
      <c r="G12" s="180">
        <f>ROUND(E12*F12,2)</f>
        <v>0</v>
      </c>
      <c r="H12" s="159">
        <v>27.22</v>
      </c>
      <c r="I12" s="158">
        <f>ROUND(E12*H12,2)</f>
        <v>2177.6</v>
      </c>
      <c r="J12" s="159">
        <v>0</v>
      </c>
      <c r="K12" s="158">
        <f>ROUND(E12*J12,2)</f>
        <v>0</v>
      </c>
      <c r="L12" s="158">
        <v>21</v>
      </c>
      <c r="M12" s="158">
        <f>G12*(1+L12/100)</f>
        <v>0</v>
      </c>
      <c r="N12" s="157">
        <v>2.9999999999999997E-4</v>
      </c>
      <c r="O12" s="157">
        <f>ROUND(E12*N12,2)</f>
        <v>0.02</v>
      </c>
      <c r="P12" s="157">
        <v>0</v>
      </c>
      <c r="Q12" s="157">
        <f>ROUND(E12*P12,2)</f>
        <v>0</v>
      </c>
      <c r="R12" s="158" t="s">
        <v>107</v>
      </c>
      <c r="S12" s="158" t="s">
        <v>99</v>
      </c>
      <c r="T12" s="158" t="s">
        <v>100</v>
      </c>
      <c r="U12" s="158">
        <v>0</v>
      </c>
      <c r="V12" s="158">
        <f>ROUND(E12*U12,2)</f>
        <v>0</v>
      </c>
      <c r="W12" s="158"/>
      <c r="X12" s="158" t="s">
        <v>108</v>
      </c>
      <c r="Y12" s="158" t="s">
        <v>102</v>
      </c>
      <c r="Z12" s="150"/>
      <c r="AA12" s="150"/>
      <c r="AB12" s="150"/>
      <c r="AC12" s="150"/>
      <c r="AD12" s="150"/>
      <c r="AE12" s="150"/>
      <c r="AF12" s="150"/>
      <c r="AG12" s="150" t="s">
        <v>109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>
      <c r="A13" s="162" t="s">
        <v>94</v>
      </c>
      <c r="B13" s="163" t="s">
        <v>56</v>
      </c>
      <c r="C13" s="181" t="s">
        <v>57</v>
      </c>
      <c r="D13" s="164"/>
      <c r="E13" s="165"/>
      <c r="F13" s="166"/>
      <c r="G13" s="167">
        <f>SUMIF(AG14:AG19,"&lt;&gt;NOR",G14:G19)</f>
        <v>0</v>
      </c>
      <c r="H13" s="161"/>
      <c r="I13" s="161">
        <f>SUM(I14:I19)</f>
        <v>222734.77999999997</v>
      </c>
      <c r="J13" s="161"/>
      <c r="K13" s="161">
        <f>SUM(K14:K19)</f>
        <v>423756.7</v>
      </c>
      <c r="L13" s="161"/>
      <c r="M13" s="161">
        <f>SUM(M14:M19)</f>
        <v>0</v>
      </c>
      <c r="N13" s="160"/>
      <c r="O13" s="160">
        <f>SUM(O14:O19)</f>
        <v>7.32</v>
      </c>
      <c r="P13" s="160"/>
      <c r="Q13" s="160">
        <f>SUM(Q14:Q19)</f>
        <v>0</v>
      </c>
      <c r="R13" s="161"/>
      <c r="S13" s="161"/>
      <c r="T13" s="161"/>
      <c r="U13" s="161"/>
      <c r="V13" s="161">
        <f>SUM(V14:V19)</f>
        <v>354.63</v>
      </c>
      <c r="W13" s="161"/>
      <c r="X13" s="161"/>
      <c r="Y13" s="161"/>
      <c r="AG13" t="s">
        <v>95</v>
      </c>
    </row>
    <row r="14" spans="1:60" outlineLevel="1">
      <c r="A14" s="175">
        <v>5</v>
      </c>
      <c r="B14" s="176" t="s">
        <v>111</v>
      </c>
      <c r="C14" s="182" t="s">
        <v>112</v>
      </c>
      <c r="D14" s="177" t="s">
        <v>113</v>
      </c>
      <c r="E14" s="178">
        <v>205</v>
      </c>
      <c r="F14" s="179">
        <v>0</v>
      </c>
      <c r="G14" s="180">
        <f t="shared" ref="G14:G19" si="0">ROUND(E14*F14,2)</f>
        <v>0</v>
      </c>
      <c r="H14" s="159">
        <v>16.87</v>
      </c>
      <c r="I14" s="158">
        <f t="shared" ref="I14:I19" si="1">ROUND(E14*H14,2)</f>
        <v>3458.35</v>
      </c>
      <c r="J14" s="159">
        <v>591.01</v>
      </c>
      <c r="K14" s="158">
        <f t="shared" ref="K14:K19" si="2">ROUND(E14*J14,2)</f>
        <v>121157.05</v>
      </c>
      <c r="L14" s="158">
        <v>21</v>
      </c>
      <c r="M14" s="158">
        <f t="shared" ref="M14:M19" si="3">G14*(1+L14/100)</f>
        <v>0</v>
      </c>
      <c r="N14" s="157">
        <v>2.5500000000000002E-3</v>
      </c>
      <c r="O14" s="157">
        <f t="shared" ref="O14:O19" si="4">ROUND(E14*N14,2)</f>
        <v>0.52</v>
      </c>
      <c r="P14" s="157">
        <v>0</v>
      </c>
      <c r="Q14" s="157">
        <f t="shared" ref="Q14:Q19" si="5">ROUND(E14*P14,2)</f>
        <v>0</v>
      </c>
      <c r="R14" s="158"/>
      <c r="S14" s="158" t="s">
        <v>99</v>
      </c>
      <c r="T14" s="158" t="s">
        <v>100</v>
      </c>
      <c r="U14" s="158">
        <v>0.495</v>
      </c>
      <c r="V14" s="158">
        <f t="shared" ref="V14:V19" si="6">ROUND(E14*U14,2)</f>
        <v>101.48</v>
      </c>
      <c r="W14" s="158"/>
      <c r="X14" s="158" t="s">
        <v>101</v>
      </c>
      <c r="Y14" s="158" t="s">
        <v>114</v>
      </c>
      <c r="Z14" s="150"/>
      <c r="AA14" s="150"/>
      <c r="AB14" s="150"/>
      <c r="AC14" s="150"/>
      <c r="AD14" s="150"/>
      <c r="AE14" s="150"/>
      <c r="AF14" s="150"/>
      <c r="AG14" s="150" t="s">
        <v>115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1">
      <c r="A15" s="175">
        <v>6</v>
      </c>
      <c r="B15" s="176" t="s">
        <v>116</v>
      </c>
      <c r="C15" s="182" t="s">
        <v>117</v>
      </c>
      <c r="D15" s="177" t="s">
        <v>113</v>
      </c>
      <c r="E15" s="178">
        <v>305</v>
      </c>
      <c r="F15" s="179">
        <v>0</v>
      </c>
      <c r="G15" s="180">
        <f t="shared" si="0"/>
        <v>0</v>
      </c>
      <c r="H15" s="159">
        <v>16.87</v>
      </c>
      <c r="I15" s="158">
        <f t="shared" si="1"/>
        <v>5145.3500000000004</v>
      </c>
      <c r="J15" s="159">
        <v>992.13</v>
      </c>
      <c r="K15" s="158">
        <f t="shared" si="2"/>
        <v>302599.65000000002</v>
      </c>
      <c r="L15" s="158">
        <v>21</v>
      </c>
      <c r="M15" s="158">
        <f t="shared" si="3"/>
        <v>0</v>
      </c>
      <c r="N15" s="157">
        <v>2.5500000000000002E-3</v>
      </c>
      <c r="O15" s="157">
        <f t="shared" si="4"/>
        <v>0.78</v>
      </c>
      <c r="P15" s="157">
        <v>0</v>
      </c>
      <c r="Q15" s="157">
        <f t="shared" si="5"/>
        <v>0</v>
      </c>
      <c r="R15" s="158"/>
      <c r="S15" s="158" t="s">
        <v>99</v>
      </c>
      <c r="T15" s="158" t="s">
        <v>100</v>
      </c>
      <c r="U15" s="158">
        <v>0.83</v>
      </c>
      <c r="V15" s="158">
        <f t="shared" si="6"/>
        <v>253.15</v>
      </c>
      <c r="W15" s="158"/>
      <c r="X15" s="158" t="s">
        <v>101</v>
      </c>
      <c r="Y15" s="158" t="s">
        <v>114</v>
      </c>
      <c r="Z15" s="150"/>
      <c r="AA15" s="150"/>
      <c r="AB15" s="150"/>
      <c r="AC15" s="150"/>
      <c r="AD15" s="150"/>
      <c r="AE15" s="150"/>
      <c r="AF15" s="150"/>
      <c r="AG15" s="150" t="s">
        <v>115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1">
      <c r="A16" s="175">
        <v>7</v>
      </c>
      <c r="B16" s="176" t="s">
        <v>118</v>
      </c>
      <c r="C16" s="182" t="s">
        <v>119</v>
      </c>
      <c r="D16" s="177" t="s">
        <v>120</v>
      </c>
      <c r="E16" s="178">
        <v>10</v>
      </c>
      <c r="F16" s="179">
        <v>0</v>
      </c>
      <c r="G16" s="180">
        <f t="shared" si="0"/>
        <v>0</v>
      </c>
      <c r="H16" s="159">
        <v>2313.33</v>
      </c>
      <c r="I16" s="158">
        <f t="shared" si="1"/>
        <v>23133.3</v>
      </c>
      <c r="J16" s="159">
        <v>0</v>
      </c>
      <c r="K16" s="158">
        <f t="shared" si="2"/>
        <v>0</v>
      </c>
      <c r="L16" s="158">
        <v>21</v>
      </c>
      <c r="M16" s="158">
        <f t="shared" si="3"/>
        <v>0</v>
      </c>
      <c r="N16" s="157">
        <v>2.6839999999999999E-2</v>
      </c>
      <c r="O16" s="157">
        <f t="shared" si="4"/>
        <v>0.27</v>
      </c>
      <c r="P16" s="157">
        <v>0</v>
      </c>
      <c r="Q16" s="157">
        <f t="shared" si="5"/>
        <v>0</v>
      </c>
      <c r="R16" s="158"/>
      <c r="S16" s="158" t="s">
        <v>99</v>
      </c>
      <c r="T16" s="158" t="s">
        <v>100</v>
      </c>
      <c r="U16" s="158">
        <v>0</v>
      </c>
      <c r="V16" s="158">
        <f t="shared" si="6"/>
        <v>0</v>
      </c>
      <c r="W16" s="158"/>
      <c r="X16" s="158" t="s">
        <v>101</v>
      </c>
      <c r="Y16" s="158" t="s">
        <v>114</v>
      </c>
      <c r="Z16" s="150"/>
      <c r="AA16" s="150"/>
      <c r="AB16" s="150"/>
      <c r="AC16" s="150"/>
      <c r="AD16" s="150"/>
      <c r="AE16" s="150"/>
      <c r="AF16" s="150"/>
      <c r="AG16" s="150" t="s">
        <v>115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ht="22.5" outlineLevel="1">
      <c r="A17" s="175">
        <v>8</v>
      </c>
      <c r="B17" s="176" t="s">
        <v>121</v>
      </c>
      <c r="C17" s="182" t="s">
        <v>122</v>
      </c>
      <c r="D17" s="177" t="s">
        <v>120</v>
      </c>
      <c r="E17" s="178">
        <v>2</v>
      </c>
      <c r="F17" s="179">
        <v>0</v>
      </c>
      <c r="G17" s="180">
        <f t="shared" si="0"/>
        <v>0</v>
      </c>
      <c r="H17" s="159">
        <v>18623.099999999999</v>
      </c>
      <c r="I17" s="158">
        <f t="shared" si="1"/>
        <v>37246.199999999997</v>
      </c>
      <c r="J17" s="159">
        <v>0</v>
      </c>
      <c r="K17" s="158">
        <f t="shared" si="2"/>
        <v>0</v>
      </c>
      <c r="L17" s="158">
        <v>21</v>
      </c>
      <c r="M17" s="158">
        <f t="shared" si="3"/>
        <v>0</v>
      </c>
      <c r="N17" s="157">
        <v>0.5</v>
      </c>
      <c r="O17" s="157">
        <f t="shared" si="4"/>
        <v>1</v>
      </c>
      <c r="P17" s="157">
        <v>0</v>
      </c>
      <c r="Q17" s="157">
        <f t="shared" si="5"/>
        <v>0</v>
      </c>
      <c r="R17" s="158" t="s">
        <v>107</v>
      </c>
      <c r="S17" s="158" t="s">
        <v>99</v>
      </c>
      <c r="T17" s="158" t="s">
        <v>100</v>
      </c>
      <c r="U17" s="158">
        <v>0</v>
      </c>
      <c r="V17" s="158">
        <f t="shared" si="6"/>
        <v>0</v>
      </c>
      <c r="W17" s="158"/>
      <c r="X17" s="158" t="s">
        <v>108</v>
      </c>
      <c r="Y17" s="158" t="s">
        <v>114</v>
      </c>
      <c r="Z17" s="150"/>
      <c r="AA17" s="150"/>
      <c r="AB17" s="150"/>
      <c r="AC17" s="150"/>
      <c r="AD17" s="150"/>
      <c r="AE17" s="150"/>
      <c r="AF17" s="150"/>
      <c r="AG17" s="150" t="s">
        <v>109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1">
      <c r="A18" s="175">
        <v>9</v>
      </c>
      <c r="B18" s="176" t="s">
        <v>123</v>
      </c>
      <c r="C18" s="182" t="s">
        <v>124</v>
      </c>
      <c r="D18" s="177" t="s">
        <v>120</v>
      </c>
      <c r="E18" s="178">
        <v>8</v>
      </c>
      <c r="F18" s="179">
        <v>0</v>
      </c>
      <c r="G18" s="180">
        <f t="shared" si="0"/>
        <v>0</v>
      </c>
      <c r="H18" s="159">
        <v>17407.09</v>
      </c>
      <c r="I18" s="158">
        <f t="shared" si="1"/>
        <v>139256.72</v>
      </c>
      <c r="J18" s="159">
        <v>0</v>
      </c>
      <c r="K18" s="158">
        <f t="shared" si="2"/>
        <v>0</v>
      </c>
      <c r="L18" s="158">
        <v>21</v>
      </c>
      <c r="M18" s="158">
        <f t="shared" si="3"/>
        <v>0</v>
      </c>
      <c r="N18" s="157">
        <v>0.5</v>
      </c>
      <c r="O18" s="157">
        <f t="shared" si="4"/>
        <v>4</v>
      </c>
      <c r="P18" s="157">
        <v>0</v>
      </c>
      <c r="Q18" s="157">
        <f t="shared" si="5"/>
        <v>0</v>
      </c>
      <c r="R18" s="158"/>
      <c r="S18" s="158" t="s">
        <v>125</v>
      </c>
      <c r="T18" s="158" t="s">
        <v>100</v>
      </c>
      <c r="U18" s="158">
        <v>0</v>
      </c>
      <c r="V18" s="158">
        <f t="shared" si="6"/>
        <v>0</v>
      </c>
      <c r="W18" s="158"/>
      <c r="X18" s="158" t="s">
        <v>108</v>
      </c>
      <c r="Y18" s="158" t="s">
        <v>114</v>
      </c>
      <c r="Z18" s="150"/>
      <c r="AA18" s="150"/>
      <c r="AB18" s="150"/>
      <c r="AC18" s="150"/>
      <c r="AD18" s="150"/>
      <c r="AE18" s="150"/>
      <c r="AF18" s="150"/>
      <c r="AG18" s="150" t="s">
        <v>126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ht="22.5" outlineLevel="1">
      <c r="A19" s="175">
        <v>10</v>
      </c>
      <c r="B19" s="176" t="s">
        <v>127</v>
      </c>
      <c r="C19" s="182" t="s">
        <v>128</v>
      </c>
      <c r="D19" s="177" t="s">
        <v>120</v>
      </c>
      <c r="E19" s="178">
        <v>1.5</v>
      </c>
      <c r="F19" s="179">
        <v>0</v>
      </c>
      <c r="G19" s="180">
        <f t="shared" si="0"/>
        <v>0</v>
      </c>
      <c r="H19" s="159">
        <v>9663.24</v>
      </c>
      <c r="I19" s="158">
        <f t="shared" si="1"/>
        <v>14494.86</v>
      </c>
      <c r="J19" s="159">
        <v>0</v>
      </c>
      <c r="K19" s="158">
        <f t="shared" si="2"/>
        <v>0</v>
      </c>
      <c r="L19" s="158">
        <v>21</v>
      </c>
      <c r="M19" s="158">
        <f t="shared" si="3"/>
        <v>0</v>
      </c>
      <c r="N19" s="157">
        <v>0.5</v>
      </c>
      <c r="O19" s="157">
        <f t="shared" si="4"/>
        <v>0.75</v>
      </c>
      <c r="P19" s="157">
        <v>0</v>
      </c>
      <c r="Q19" s="157">
        <f t="shared" si="5"/>
        <v>0</v>
      </c>
      <c r="R19" s="158"/>
      <c r="S19" s="158" t="s">
        <v>125</v>
      </c>
      <c r="T19" s="158" t="s">
        <v>100</v>
      </c>
      <c r="U19" s="158">
        <v>0</v>
      </c>
      <c r="V19" s="158">
        <f t="shared" si="6"/>
        <v>0</v>
      </c>
      <c r="W19" s="158"/>
      <c r="X19" s="158" t="s">
        <v>108</v>
      </c>
      <c r="Y19" s="158" t="s">
        <v>102</v>
      </c>
      <c r="Z19" s="150"/>
      <c r="AA19" s="150"/>
      <c r="AB19" s="150"/>
      <c r="AC19" s="150"/>
      <c r="AD19" s="150"/>
      <c r="AE19" s="150"/>
      <c r="AF19" s="150"/>
      <c r="AG19" s="150" t="s">
        <v>126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>
      <c r="A20" s="162" t="s">
        <v>94</v>
      </c>
      <c r="B20" s="163" t="s">
        <v>58</v>
      </c>
      <c r="C20" s="181" t="s">
        <v>59</v>
      </c>
      <c r="D20" s="164"/>
      <c r="E20" s="165"/>
      <c r="F20" s="166"/>
      <c r="G20" s="167">
        <f>SUMIF(AG21:AG27,"&lt;&gt;NOR",G21:G27)</f>
        <v>0</v>
      </c>
      <c r="H20" s="161"/>
      <c r="I20" s="161">
        <f>SUM(I21:I27)</f>
        <v>38534.97</v>
      </c>
      <c r="J20" s="161"/>
      <c r="K20" s="161">
        <f>SUM(K21:K27)</f>
        <v>35924.33</v>
      </c>
      <c r="L20" s="161"/>
      <c r="M20" s="161">
        <f>SUM(M21:M27)</f>
        <v>0</v>
      </c>
      <c r="N20" s="160"/>
      <c r="O20" s="160">
        <f>SUM(O21:O27)</f>
        <v>0.27</v>
      </c>
      <c r="P20" s="160"/>
      <c r="Q20" s="160">
        <f>SUM(Q21:Q27)</f>
        <v>0</v>
      </c>
      <c r="R20" s="161"/>
      <c r="S20" s="161"/>
      <c r="T20" s="161"/>
      <c r="U20" s="161"/>
      <c r="V20" s="161">
        <f>SUM(V21:V27)</f>
        <v>20.84</v>
      </c>
      <c r="W20" s="161"/>
      <c r="X20" s="161"/>
      <c r="Y20" s="161"/>
      <c r="AG20" t="s">
        <v>95</v>
      </c>
    </row>
    <row r="21" spans="1:60" outlineLevel="1">
      <c r="A21" s="175">
        <v>11</v>
      </c>
      <c r="B21" s="176" t="s">
        <v>129</v>
      </c>
      <c r="C21" s="182" t="s">
        <v>130</v>
      </c>
      <c r="D21" s="177" t="s">
        <v>113</v>
      </c>
      <c r="E21" s="178">
        <v>25</v>
      </c>
      <c r="F21" s="179">
        <v>0</v>
      </c>
      <c r="G21" s="180">
        <f t="shared" ref="G21:G27" si="7">ROUND(E21*F21,2)</f>
        <v>0</v>
      </c>
      <c r="H21" s="159">
        <v>341.42</v>
      </c>
      <c r="I21" s="158">
        <f t="shared" ref="I21:I27" si="8">ROUND(E21*H21,2)</f>
        <v>8535.5</v>
      </c>
      <c r="J21" s="159">
        <v>582.89</v>
      </c>
      <c r="K21" s="158">
        <f t="shared" ref="K21:K27" si="9">ROUND(E21*J21,2)</f>
        <v>14572.25</v>
      </c>
      <c r="L21" s="158">
        <v>21</v>
      </c>
      <c r="M21" s="158">
        <f t="shared" ref="M21:M27" si="10">G21*(1+L21/100)</f>
        <v>0</v>
      </c>
      <c r="N21" s="157">
        <v>2.4399999999999999E-3</v>
      </c>
      <c r="O21" s="157">
        <f t="shared" ref="O21:O27" si="11">ROUND(E21*N21,2)</f>
        <v>0.06</v>
      </c>
      <c r="P21" s="157">
        <v>0</v>
      </c>
      <c r="Q21" s="157">
        <f t="shared" ref="Q21:Q27" si="12">ROUND(E21*P21,2)</f>
        <v>0</v>
      </c>
      <c r="R21" s="158"/>
      <c r="S21" s="158" t="s">
        <v>99</v>
      </c>
      <c r="T21" s="158" t="s">
        <v>100</v>
      </c>
      <c r="U21" s="158">
        <v>0.83374999999999999</v>
      </c>
      <c r="V21" s="158">
        <f t="shared" ref="V21:V27" si="13">ROUND(E21*U21,2)</f>
        <v>20.84</v>
      </c>
      <c r="W21" s="158"/>
      <c r="X21" s="158" t="s">
        <v>101</v>
      </c>
      <c r="Y21" s="158" t="s">
        <v>102</v>
      </c>
      <c r="Z21" s="150"/>
      <c r="AA21" s="150"/>
      <c r="AB21" s="150"/>
      <c r="AC21" s="150"/>
      <c r="AD21" s="150"/>
      <c r="AE21" s="150"/>
      <c r="AF21" s="150"/>
      <c r="AG21" s="150" t="s">
        <v>103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>
      <c r="A22" s="175">
        <v>12</v>
      </c>
      <c r="B22" s="176" t="s">
        <v>131</v>
      </c>
      <c r="C22" s="182" t="s">
        <v>132</v>
      </c>
      <c r="D22" s="177" t="s">
        <v>113</v>
      </c>
      <c r="E22" s="178">
        <v>43</v>
      </c>
      <c r="F22" s="179">
        <v>0</v>
      </c>
      <c r="G22" s="180">
        <f t="shared" si="7"/>
        <v>0</v>
      </c>
      <c r="H22" s="159">
        <v>0</v>
      </c>
      <c r="I22" s="158">
        <f t="shared" si="8"/>
        <v>0</v>
      </c>
      <c r="J22" s="159">
        <v>496.56</v>
      </c>
      <c r="K22" s="158">
        <f t="shared" si="9"/>
        <v>21352.080000000002</v>
      </c>
      <c r="L22" s="158">
        <v>21</v>
      </c>
      <c r="M22" s="158">
        <f t="shared" si="10"/>
        <v>0</v>
      </c>
      <c r="N22" s="157">
        <v>3.8600000000000001E-3</v>
      </c>
      <c r="O22" s="157">
        <f t="shared" si="11"/>
        <v>0.17</v>
      </c>
      <c r="P22" s="157">
        <v>0</v>
      </c>
      <c r="Q22" s="157">
        <f t="shared" si="12"/>
        <v>0</v>
      </c>
      <c r="R22" s="158"/>
      <c r="S22" s="158" t="s">
        <v>125</v>
      </c>
      <c r="T22" s="158" t="s">
        <v>100</v>
      </c>
      <c r="U22" s="158">
        <v>0</v>
      </c>
      <c r="V22" s="158">
        <f t="shared" si="13"/>
        <v>0</v>
      </c>
      <c r="W22" s="158"/>
      <c r="X22" s="158" t="s">
        <v>101</v>
      </c>
      <c r="Y22" s="158" t="s">
        <v>102</v>
      </c>
      <c r="Z22" s="150"/>
      <c r="AA22" s="150"/>
      <c r="AB22" s="150"/>
      <c r="AC22" s="150"/>
      <c r="AD22" s="150"/>
      <c r="AE22" s="150"/>
      <c r="AF22" s="150"/>
      <c r="AG22" s="150" t="s">
        <v>115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1">
      <c r="A23" s="175">
        <v>13</v>
      </c>
      <c r="B23" s="176" t="s">
        <v>133</v>
      </c>
      <c r="C23" s="182" t="s">
        <v>134</v>
      </c>
      <c r="D23" s="177" t="s">
        <v>113</v>
      </c>
      <c r="E23" s="178">
        <v>43</v>
      </c>
      <c r="F23" s="179">
        <v>0</v>
      </c>
      <c r="G23" s="180">
        <f t="shared" si="7"/>
        <v>0</v>
      </c>
      <c r="H23" s="159">
        <v>496.56</v>
      </c>
      <c r="I23" s="158">
        <f t="shared" si="8"/>
        <v>21352.080000000002</v>
      </c>
      <c r="J23" s="159">
        <v>0</v>
      </c>
      <c r="K23" s="158">
        <f t="shared" si="9"/>
        <v>0</v>
      </c>
      <c r="L23" s="158">
        <v>21</v>
      </c>
      <c r="M23" s="158">
        <f t="shared" si="10"/>
        <v>0</v>
      </c>
      <c r="N23" s="157">
        <v>0</v>
      </c>
      <c r="O23" s="157">
        <f t="shared" si="11"/>
        <v>0</v>
      </c>
      <c r="P23" s="157">
        <v>0</v>
      </c>
      <c r="Q23" s="157">
        <f t="shared" si="12"/>
        <v>0</v>
      </c>
      <c r="R23" s="158"/>
      <c r="S23" s="158" t="s">
        <v>125</v>
      </c>
      <c r="T23" s="158" t="s">
        <v>100</v>
      </c>
      <c r="U23" s="158">
        <v>0</v>
      </c>
      <c r="V23" s="158">
        <f t="shared" si="13"/>
        <v>0</v>
      </c>
      <c r="W23" s="158"/>
      <c r="X23" s="158" t="s">
        <v>108</v>
      </c>
      <c r="Y23" s="158" t="s">
        <v>102</v>
      </c>
      <c r="Z23" s="150"/>
      <c r="AA23" s="150"/>
      <c r="AB23" s="150"/>
      <c r="AC23" s="150"/>
      <c r="AD23" s="150"/>
      <c r="AE23" s="150"/>
      <c r="AF23" s="150"/>
      <c r="AG23" s="150" t="s">
        <v>126</v>
      </c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>
      <c r="A24" s="175">
        <v>14</v>
      </c>
      <c r="B24" s="176" t="s">
        <v>135</v>
      </c>
      <c r="C24" s="182" t="s">
        <v>136</v>
      </c>
      <c r="D24" s="177" t="s">
        <v>137</v>
      </c>
      <c r="E24" s="178">
        <v>7</v>
      </c>
      <c r="F24" s="179">
        <v>0</v>
      </c>
      <c r="G24" s="180">
        <f t="shared" si="7"/>
        <v>0</v>
      </c>
      <c r="H24" s="159">
        <v>404.34</v>
      </c>
      <c r="I24" s="158">
        <f t="shared" si="8"/>
        <v>2830.38</v>
      </c>
      <c r="J24" s="159">
        <v>0</v>
      </c>
      <c r="K24" s="158">
        <f t="shared" si="9"/>
        <v>0</v>
      </c>
      <c r="L24" s="158">
        <v>21</v>
      </c>
      <c r="M24" s="158">
        <f t="shared" si="10"/>
        <v>0</v>
      </c>
      <c r="N24" s="157">
        <v>1.1000000000000001E-3</v>
      </c>
      <c r="O24" s="157">
        <f t="shared" si="11"/>
        <v>0.01</v>
      </c>
      <c r="P24" s="157">
        <v>0</v>
      </c>
      <c r="Q24" s="157">
        <f t="shared" si="12"/>
        <v>0</v>
      </c>
      <c r="R24" s="158"/>
      <c r="S24" s="158" t="s">
        <v>125</v>
      </c>
      <c r="T24" s="158" t="s">
        <v>100</v>
      </c>
      <c r="U24" s="158">
        <v>0</v>
      </c>
      <c r="V24" s="158">
        <f t="shared" si="13"/>
        <v>0</v>
      </c>
      <c r="W24" s="158"/>
      <c r="X24" s="158" t="s">
        <v>108</v>
      </c>
      <c r="Y24" s="158" t="s">
        <v>102</v>
      </c>
      <c r="Z24" s="150"/>
      <c r="AA24" s="150"/>
      <c r="AB24" s="150"/>
      <c r="AC24" s="150"/>
      <c r="AD24" s="150"/>
      <c r="AE24" s="150"/>
      <c r="AF24" s="150"/>
      <c r="AG24" s="150" t="s">
        <v>126</v>
      </c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>
      <c r="A25" s="175">
        <v>15</v>
      </c>
      <c r="B25" s="176" t="s">
        <v>138</v>
      </c>
      <c r="C25" s="182" t="s">
        <v>139</v>
      </c>
      <c r="D25" s="177" t="s">
        <v>113</v>
      </c>
      <c r="E25" s="178">
        <v>6.5</v>
      </c>
      <c r="F25" s="179">
        <v>0</v>
      </c>
      <c r="G25" s="180">
        <f t="shared" si="7"/>
        <v>0</v>
      </c>
      <c r="H25" s="159">
        <v>496.59</v>
      </c>
      <c r="I25" s="158">
        <f t="shared" si="8"/>
        <v>3227.84</v>
      </c>
      <c r="J25" s="159">
        <v>0</v>
      </c>
      <c r="K25" s="158">
        <f t="shared" si="9"/>
        <v>0</v>
      </c>
      <c r="L25" s="158">
        <v>21</v>
      </c>
      <c r="M25" s="158">
        <f t="shared" si="10"/>
        <v>0</v>
      </c>
      <c r="N25" s="157">
        <v>2.5699999999999998E-3</v>
      </c>
      <c r="O25" s="157">
        <f t="shared" si="11"/>
        <v>0.02</v>
      </c>
      <c r="P25" s="157">
        <v>0</v>
      </c>
      <c r="Q25" s="157">
        <f t="shared" si="12"/>
        <v>0</v>
      </c>
      <c r="R25" s="158"/>
      <c r="S25" s="158" t="s">
        <v>125</v>
      </c>
      <c r="T25" s="158" t="s">
        <v>100</v>
      </c>
      <c r="U25" s="158">
        <v>0</v>
      </c>
      <c r="V25" s="158">
        <f t="shared" si="13"/>
        <v>0</v>
      </c>
      <c r="W25" s="158"/>
      <c r="X25" s="158" t="s">
        <v>108</v>
      </c>
      <c r="Y25" s="158" t="s">
        <v>102</v>
      </c>
      <c r="Z25" s="150"/>
      <c r="AA25" s="150"/>
      <c r="AB25" s="150"/>
      <c r="AC25" s="150"/>
      <c r="AD25" s="150"/>
      <c r="AE25" s="150"/>
      <c r="AF25" s="150"/>
      <c r="AG25" s="150" t="s">
        <v>126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1">
      <c r="A26" s="175">
        <v>16</v>
      </c>
      <c r="B26" s="176" t="s">
        <v>140</v>
      </c>
      <c r="C26" s="182" t="s">
        <v>141</v>
      </c>
      <c r="D26" s="177" t="s">
        <v>137</v>
      </c>
      <c r="E26" s="178">
        <v>1</v>
      </c>
      <c r="F26" s="179">
        <v>0</v>
      </c>
      <c r="G26" s="180">
        <f t="shared" si="7"/>
        <v>0</v>
      </c>
      <c r="H26" s="159">
        <v>1347.77</v>
      </c>
      <c r="I26" s="158">
        <f t="shared" si="8"/>
        <v>1347.77</v>
      </c>
      <c r="J26" s="159">
        <v>0</v>
      </c>
      <c r="K26" s="158">
        <f t="shared" si="9"/>
        <v>0</v>
      </c>
      <c r="L26" s="158">
        <v>21</v>
      </c>
      <c r="M26" s="158">
        <f t="shared" si="10"/>
        <v>0</v>
      </c>
      <c r="N26" s="157">
        <v>5.0000000000000001E-4</v>
      </c>
      <c r="O26" s="157">
        <f t="shared" si="11"/>
        <v>0</v>
      </c>
      <c r="P26" s="157">
        <v>0</v>
      </c>
      <c r="Q26" s="157">
        <f t="shared" si="12"/>
        <v>0</v>
      </c>
      <c r="R26" s="158"/>
      <c r="S26" s="158" t="s">
        <v>125</v>
      </c>
      <c r="T26" s="158" t="s">
        <v>100</v>
      </c>
      <c r="U26" s="158">
        <v>0</v>
      </c>
      <c r="V26" s="158">
        <f t="shared" si="13"/>
        <v>0</v>
      </c>
      <c r="W26" s="158"/>
      <c r="X26" s="158" t="s">
        <v>108</v>
      </c>
      <c r="Y26" s="158" t="s">
        <v>102</v>
      </c>
      <c r="Z26" s="150"/>
      <c r="AA26" s="150"/>
      <c r="AB26" s="150"/>
      <c r="AC26" s="150"/>
      <c r="AD26" s="150"/>
      <c r="AE26" s="150"/>
      <c r="AF26" s="150"/>
      <c r="AG26" s="150" t="s">
        <v>126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1">
      <c r="A27" s="175">
        <v>17</v>
      </c>
      <c r="B27" s="176" t="s">
        <v>142</v>
      </c>
      <c r="C27" s="182" t="s">
        <v>143</v>
      </c>
      <c r="D27" s="177" t="s">
        <v>113</v>
      </c>
      <c r="E27" s="178">
        <v>2.5</v>
      </c>
      <c r="F27" s="179">
        <v>0</v>
      </c>
      <c r="G27" s="180">
        <f t="shared" si="7"/>
        <v>0</v>
      </c>
      <c r="H27" s="159">
        <v>496.56</v>
      </c>
      <c r="I27" s="158">
        <f t="shared" si="8"/>
        <v>1241.4000000000001</v>
      </c>
      <c r="J27" s="159">
        <v>0</v>
      </c>
      <c r="K27" s="158">
        <f t="shared" si="9"/>
        <v>0</v>
      </c>
      <c r="L27" s="158">
        <v>21</v>
      </c>
      <c r="M27" s="158">
        <f t="shared" si="10"/>
        <v>0</v>
      </c>
      <c r="N27" s="157">
        <v>2.8500000000000001E-3</v>
      </c>
      <c r="O27" s="157">
        <f t="shared" si="11"/>
        <v>0.01</v>
      </c>
      <c r="P27" s="157">
        <v>0</v>
      </c>
      <c r="Q27" s="157">
        <f t="shared" si="12"/>
        <v>0</v>
      </c>
      <c r="R27" s="158"/>
      <c r="S27" s="158" t="s">
        <v>125</v>
      </c>
      <c r="T27" s="158" t="s">
        <v>100</v>
      </c>
      <c r="U27" s="158">
        <v>0</v>
      </c>
      <c r="V27" s="158">
        <f t="shared" si="13"/>
        <v>0</v>
      </c>
      <c r="W27" s="158"/>
      <c r="X27" s="158" t="s">
        <v>108</v>
      </c>
      <c r="Y27" s="158" t="s">
        <v>102</v>
      </c>
      <c r="Z27" s="150"/>
      <c r="AA27" s="150"/>
      <c r="AB27" s="150"/>
      <c r="AC27" s="150"/>
      <c r="AD27" s="150"/>
      <c r="AE27" s="150"/>
      <c r="AF27" s="150"/>
      <c r="AG27" s="150" t="s">
        <v>126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>
      <c r="A28" s="162" t="s">
        <v>94</v>
      </c>
      <c r="B28" s="163" t="s">
        <v>60</v>
      </c>
      <c r="C28" s="181" t="s">
        <v>61</v>
      </c>
      <c r="D28" s="164"/>
      <c r="E28" s="165"/>
      <c r="F28" s="166"/>
      <c r="G28" s="167">
        <f>SUMIF(AG29:AG38,"&lt;&gt;NOR",G29:G38)</f>
        <v>0</v>
      </c>
      <c r="H28" s="161"/>
      <c r="I28" s="161">
        <f>SUM(I29:I38)</f>
        <v>117496.14</v>
      </c>
      <c r="J28" s="161"/>
      <c r="K28" s="161">
        <f>SUM(K29:K38)</f>
        <v>818122.29999999993</v>
      </c>
      <c r="L28" s="161"/>
      <c r="M28" s="161">
        <f>SUM(M29:M38)</f>
        <v>0</v>
      </c>
      <c r="N28" s="160"/>
      <c r="O28" s="160">
        <f>SUM(O29:O38)</f>
        <v>1.25</v>
      </c>
      <c r="P28" s="160"/>
      <c r="Q28" s="160">
        <f>SUM(Q29:Q38)</f>
        <v>0</v>
      </c>
      <c r="R28" s="161"/>
      <c r="S28" s="161"/>
      <c r="T28" s="161"/>
      <c r="U28" s="161"/>
      <c r="V28" s="161">
        <f>SUM(V29:V38)</f>
        <v>193</v>
      </c>
      <c r="W28" s="161"/>
      <c r="X28" s="161"/>
      <c r="Y28" s="161"/>
      <c r="AG28" t="s">
        <v>95</v>
      </c>
    </row>
    <row r="29" spans="1:60" ht="22.5" outlineLevel="1">
      <c r="A29" s="175">
        <v>18</v>
      </c>
      <c r="B29" s="176" t="s">
        <v>144</v>
      </c>
      <c r="C29" s="182" t="s">
        <v>145</v>
      </c>
      <c r="D29" s="177" t="s">
        <v>98</v>
      </c>
      <c r="E29" s="178">
        <v>100</v>
      </c>
      <c r="F29" s="179">
        <v>0</v>
      </c>
      <c r="G29" s="180">
        <f t="shared" ref="G29:G38" si="14">ROUND(E29*F29,2)</f>
        <v>0</v>
      </c>
      <c r="H29" s="159">
        <v>11.06</v>
      </c>
      <c r="I29" s="158">
        <f t="shared" ref="I29:I38" si="15">ROUND(E29*H29,2)</f>
        <v>1106</v>
      </c>
      <c r="J29" s="159">
        <v>531.57000000000005</v>
      </c>
      <c r="K29" s="158">
        <f t="shared" ref="K29:K38" si="16">ROUND(E29*J29,2)</f>
        <v>53157</v>
      </c>
      <c r="L29" s="158">
        <v>21</v>
      </c>
      <c r="M29" s="158">
        <f t="shared" ref="M29:M38" si="17">G29*(1+L29/100)</f>
        <v>0</v>
      </c>
      <c r="N29" s="157">
        <v>1.9000000000000001E-4</v>
      </c>
      <c r="O29" s="157">
        <f t="shared" ref="O29:O38" si="18">ROUND(E29*N29,2)</f>
        <v>0.02</v>
      </c>
      <c r="P29" s="157">
        <v>0</v>
      </c>
      <c r="Q29" s="157">
        <f t="shared" ref="Q29:Q38" si="19">ROUND(E29*P29,2)</f>
        <v>0</v>
      </c>
      <c r="R29" s="158"/>
      <c r="S29" s="158" t="s">
        <v>99</v>
      </c>
      <c r="T29" s="158" t="s">
        <v>100</v>
      </c>
      <c r="U29" s="158">
        <v>0.64300000000000002</v>
      </c>
      <c r="V29" s="158">
        <f t="shared" ref="V29:V38" si="20">ROUND(E29*U29,2)</f>
        <v>64.3</v>
      </c>
      <c r="W29" s="158"/>
      <c r="X29" s="158" t="s">
        <v>101</v>
      </c>
      <c r="Y29" s="158" t="s">
        <v>114</v>
      </c>
      <c r="Z29" s="150"/>
      <c r="AA29" s="150"/>
      <c r="AB29" s="150"/>
      <c r="AC29" s="150"/>
      <c r="AD29" s="150"/>
      <c r="AE29" s="150"/>
      <c r="AF29" s="150"/>
      <c r="AG29" s="150" t="s">
        <v>103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ht="22.5" outlineLevel="1">
      <c r="A30" s="175">
        <v>19</v>
      </c>
      <c r="B30" s="176" t="s">
        <v>146</v>
      </c>
      <c r="C30" s="182" t="s">
        <v>147</v>
      </c>
      <c r="D30" s="177" t="s">
        <v>98</v>
      </c>
      <c r="E30" s="178">
        <v>70</v>
      </c>
      <c r="F30" s="179">
        <v>0</v>
      </c>
      <c r="G30" s="180">
        <f t="shared" si="14"/>
        <v>0</v>
      </c>
      <c r="H30" s="159">
        <v>9.52</v>
      </c>
      <c r="I30" s="158">
        <f t="shared" si="15"/>
        <v>666.4</v>
      </c>
      <c r="J30" s="159">
        <v>267.16000000000003</v>
      </c>
      <c r="K30" s="158">
        <f t="shared" si="16"/>
        <v>18701.2</v>
      </c>
      <c r="L30" s="158">
        <v>21</v>
      </c>
      <c r="M30" s="158">
        <f t="shared" si="17"/>
        <v>0</v>
      </c>
      <c r="N30" s="157">
        <v>3.1E-4</v>
      </c>
      <c r="O30" s="157">
        <f t="shared" si="18"/>
        <v>0.02</v>
      </c>
      <c r="P30" s="157">
        <v>0</v>
      </c>
      <c r="Q30" s="157">
        <f t="shared" si="19"/>
        <v>0</v>
      </c>
      <c r="R30" s="158"/>
      <c r="S30" s="158" t="s">
        <v>99</v>
      </c>
      <c r="T30" s="158" t="s">
        <v>100</v>
      </c>
      <c r="U30" s="158">
        <v>0.59399999999999997</v>
      </c>
      <c r="V30" s="158">
        <f t="shared" si="20"/>
        <v>41.58</v>
      </c>
      <c r="W30" s="158"/>
      <c r="X30" s="158" t="s">
        <v>101</v>
      </c>
      <c r="Y30" s="158" t="s">
        <v>102</v>
      </c>
      <c r="Z30" s="150"/>
      <c r="AA30" s="150"/>
      <c r="AB30" s="150"/>
      <c r="AC30" s="150"/>
      <c r="AD30" s="150"/>
      <c r="AE30" s="150"/>
      <c r="AF30" s="150"/>
      <c r="AG30" s="150" t="s">
        <v>103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ht="22.5" outlineLevel="1">
      <c r="A31" s="175">
        <v>20</v>
      </c>
      <c r="B31" s="176" t="s">
        <v>148</v>
      </c>
      <c r="C31" s="182" t="s">
        <v>149</v>
      </c>
      <c r="D31" s="177" t="s">
        <v>98</v>
      </c>
      <c r="E31" s="178">
        <v>66</v>
      </c>
      <c r="F31" s="179">
        <v>0</v>
      </c>
      <c r="G31" s="180">
        <f t="shared" si="14"/>
        <v>0</v>
      </c>
      <c r="H31" s="159">
        <v>372.97</v>
      </c>
      <c r="I31" s="158">
        <f t="shared" si="15"/>
        <v>24616.02</v>
      </c>
      <c r="J31" s="159">
        <v>1071.44</v>
      </c>
      <c r="K31" s="158">
        <f t="shared" si="16"/>
        <v>70715.039999999994</v>
      </c>
      <c r="L31" s="158">
        <v>21</v>
      </c>
      <c r="M31" s="158">
        <f t="shared" si="17"/>
        <v>0</v>
      </c>
      <c r="N31" s="157">
        <v>2.5000000000000001E-4</v>
      </c>
      <c r="O31" s="157">
        <f t="shared" si="18"/>
        <v>0.02</v>
      </c>
      <c r="P31" s="157">
        <v>0</v>
      </c>
      <c r="Q31" s="157">
        <f t="shared" si="19"/>
        <v>0</v>
      </c>
      <c r="R31" s="158"/>
      <c r="S31" s="158" t="s">
        <v>99</v>
      </c>
      <c r="T31" s="158" t="s">
        <v>100</v>
      </c>
      <c r="U31" s="158">
        <v>1.32</v>
      </c>
      <c r="V31" s="158">
        <f t="shared" si="20"/>
        <v>87.12</v>
      </c>
      <c r="W31" s="158"/>
      <c r="X31" s="158" t="s">
        <v>101</v>
      </c>
      <c r="Y31" s="158" t="s">
        <v>114</v>
      </c>
      <c r="Z31" s="150"/>
      <c r="AA31" s="150"/>
      <c r="AB31" s="150"/>
      <c r="AC31" s="150"/>
      <c r="AD31" s="150"/>
      <c r="AE31" s="150"/>
      <c r="AF31" s="150"/>
      <c r="AG31" s="150" t="s">
        <v>103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ht="22.5" outlineLevel="1">
      <c r="A32" s="175">
        <v>21</v>
      </c>
      <c r="B32" s="176" t="s">
        <v>150</v>
      </c>
      <c r="C32" s="182" t="s">
        <v>151</v>
      </c>
      <c r="D32" s="177" t="s">
        <v>152</v>
      </c>
      <c r="E32" s="178">
        <v>2</v>
      </c>
      <c r="F32" s="179">
        <v>0</v>
      </c>
      <c r="G32" s="180">
        <f t="shared" si="14"/>
        <v>0</v>
      </c>
      <c r="H32" s="159">
        <v>0</v>
      </c>
      <c r="I32" s="158">
        <f t="shared" si="15"/>
        <v>0</v>
      </c>
      <c r="J32" s="159">
        <v>18477</v>
      </c>
      <c r="K32" s="158">
        <f t="shared" si="16"/>
        <v>36954</v>
      </c>
      <c r="L32" s="158">
        <v>21</v>
      </c>
      <c r="M32" s="158">
        <f t="shared" si="17"/>
        <v>0</v>
      </c>
      <c r="N32" s="157">
        <v>0</v>
      </c>
      <c r="O32" s="157">
        <f t="shared" si="18"/>
        <v>0</v>
      </c>
      <c r="P32" s="157">
        <v>0</v>
      </c>
      <c r="Q32" s="157">
        <f t="shared" si="19"/>
        <v>0</v>
      </c>
      <c r="R32" s="158"/>
      <c r="S32" s="158" t="s">
        <v>125</v>
      </c>
      <c r="T32" s="158" t="s">
        <v>100</v>
      </c>
      <c r="U32" s="158">
        <v>0</v>
      </c>
      <c r="V32" s="158">
        <f t="shared" si="20"/>
        <v>0</v>
      </c>
      <c r="W32" s="158"/>
      <c r="X32" s="158" t="s">
        <v>101</v>
      </c>
      <c r="Y32" s="158" t="s">
        <v>102</v>
      </c>
      <c r="Z32" s="150"/>
      <c r="AA32" s="150"/>
      <c r="AB32" s="150"/>
      <c r="AC32" s="150"/>
      <c r="AD32" s="150"/>
      <c r="AE32" s="150"/>
      <c r="AF32" s="150"/>
      <c r="AG32" s="150" t="s">
        <v>103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ht="33.75" outlineLevel="1">
      <c r="A33" s="175">
        <v>22</v>
      </c>
      <c r="B33" s="176" t="s">
        <v>153</v>
      </c>
      <c r="C33" s="182" t="s">
        <v>154</v>
      </c>
      <c r="D33" s="177" t="s">
        <v>152</v>
      </c>
      <c r="E33" s="178">
        <v>2</v>
      </c>
      <c r="F33" s="179">
        <v>0</v>
      </c>
      <c r="G33" s="180">
        <f t="shared" si="14"/>
        <v>0</v>
      </c>
      <c r="H33" s="159">
        <v>0</v>
      </c>
      <c r="I33" s="158">
        <f t="shared" si="15"/>
        <v>0</v>
      </c>
      <c r="J33" s="159">
        <v>59307.77</v>
      </c>
      <c r="K33" s="158">
        <f t="shared" si="16"/>
        <v>118615.54</v>
      </c>
      <c r="L33" s="158">
        <v>21</v>
      </c>
      <c r="M33" s="158">
        <f t="shared" si="17"/>
        <v>0</v>
      </c>
      <c r="N33" s="157">
        <v>0</v>
      </c>
      <c r="O33" s="157">
        <f t="shared" si="18"/>
        <v>0</v>
      </c>
      <c r="P33" s="157">
        <v>0</v>
      </c>
      <c r="Q33" s="157">
        <f t="shared" si="19"/>
        <v>0</v>
      </c>
      <c r="R33" s="158"/>
      <c r="S33" s="158" t="s">
        <v>125</v>
      </c>
      <c r="T33" s="158" t="s">
        <v>100</v>
      </c>
      <c r="U33" s="158">
        <v>0</v>
      </c>
      <c r="V33" s="158">
        <f t="shared" si="20"/>
        <v>0</v>
      </c>
      <c r="W33" s="158"/>
      <c r="X33" s="158" t="s">
        <v>101</v>
      </c>
      <c r="Y33" s="158" t="s">
        <v>102</v>
      </c>
      <c r="Z33" s="150"/>
      <c r="AA33" s="150"/>
      <c r="AB33" s="150"/>
      <c r="AC33" s="150"/>
      <c r="AD33" s="150"/>
      <c r="AE33" s="150"/>
      <c r="AF33" s="150"/>
      <c r="AG33" s="150" t="s">
        <v>103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ht="22.5" outlineLevel="1">
      <c r="A34" s="175">
        <v>23</v>
      </c>
      <c r="B34" s="176" t="s">
        <v>155</v>
      </c>
      <c r="C34" s="182" t="s">
        <v>156</v>
      </c>
      <c r="D34" s="177" t="s">
        <v>152</v>
      </c>
      <c r="E34" s="178">
        <v>2</v>
      </c>
      <c r="F34" s="179">
        <v>0</v>
      </c>
      <c r="G34" s="180">
        <f t="shared" si="14"/>
        <v>0</v>
      </c>
      <c r="H34" s="159">
        <v>0</v>
      </c>
      <c r="I34" s="158">
        <f t="shared" si="15"/>
        <v>0</v>
      </c>
      <c r="J34" s="159">
        <v>37082.870000000003</v>
      </c>
      <c r="K34" s="158">
        <f t="shared" si="16"/>
        <v>74165.740000000005</v>
      </c>
      <c r="L34" s="158">
        <v>21</v>
      </c>
      <c r="M34" s="158">
        <f t="shared" si="17"/>
        <v>0</v>
      </c>
      <c r="N34" s="157">
        <v>0</v>
      </c>
      <c r="O34" s="157">
        <f t="shared" si="18"/>
        <v>0</v>
      </c>
      <c r="P34" s="157">
        <v>0</v>
      </c>
      <c r="Q34" s="157">
        <f t="shared" si="19"/>
        <v>0</v>
      </c>
      <c r="R34" s="158"/>
      <c r="S34" s="158" t="s">
        <v>125</v>
      </c>
      <c r="T34" s="158" t="s">
        <v>100</v>
      </c>
      <c r="U34" s="158">
        <v>0</v>
      </c>
      <c r="V34" s="158">
        <f t="shared" si="20"/>
        <v>0</v>
      </c>
      <c r="W34" s="158"/>
      <c r="X34" s="158" t="s">
        <v>101</v>
      </c>
      <c r="Y34" s="158" t="s">
        <v>102</v>
      </c>
      <c r="Z34" s="150"/>
      <c r="AA34" s="150"/>
      <c r="AB34" s="150"/>
      <c r="AC34" s="150"/>
      <c r="AD34" s="150"/>
      <c r="AE34" s="150"/>
      <c r="AF34" s="150"/>
      <c r="AG34" s="150" t="s">
        <v>103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ht="45" outlineLevel="1">
      <c r="A35" s="175">
        <v>24</v>
      </c>
      <c r="B35" s="176" t="s">
        <v>157</v>
      </c>
      <c r="C35" s="182" t="s">
        <v>158</v>
      </c>
      <c r="D35" s="177" t="s">
        <v>152</v>
      </c>
      <c r="E35" s="178">
        <v>2</v>
      </c>
      <c r="F35" s="179">
        <v>0</v>
      </c>
      <c r="G35" s="180">
        <f t="shared" si="14"/>
        <v>0</v>
      </c>
      <c r="H35" s="159">
        <v>0</v>
      </c>
      <c r="I35" s="158">
        <f t="shared" si="15"/>
        <v>0</v>
      </c>
      <c r="J35" s="159">
        <v>127675.73</v>
      </c>
      <c r="K35" s="158">
        <f t="shared" si="16"/>
        <v>255351.46</v>
      </c>
      <c r="L35" s="158">
        <v>21</v>
      </c>
      <c r="M35" s="158">
        <f t="shared" si="17"/>
        <v>0</v>
      </c>
      <c r="N35" s="157">
        <v>0</v>
      </c>
      <c r="O35" s="157">
        <f t="shared" si="18"/>
        <v>0</v>
      </c>
      <c r="P35" s="157">
        <v>0</v>
      </c>
      <c r="Q35" s="157">
        <f t="shared" si="19"/>
        <v>0</v>
      </c>
      <c r="R35" s="158"/>
      <c r="S35" s="158" t="s">
        <v>125</v>
      </c>
      <c r="T35" s="158" t="s">
        <v>100</v>
      </c>
      <c r="U35" s="158">
        <v>0</v>
      </c>
      <c r="V35" s="158">
        <f t="shared" si="20"/>
        <v>0</v>
      </c>
      <c r="W35" s="158"/>
      <c r="X35" s="158" t="s">
        <v>101</v>
      </c>
      <c r="Y35" s="158" t="s">
        <v>102</v>
      </c>
      <c r="Z35" s="150"/>
      <c r="AA35" s="150"/>
      <c r="AB35" s="150"/>
      <c r="AC35" s="150"/>
      <c r="AD35" s="150"/>
      <c r="AE35" s="150"/>
      <c r="AF35" s="150"/>
      <c r="AG35" s="150" t="s">
        <v>103</v>
      </c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ht="56.25" outlineLevel="1">
      <c r="A36" s="175">
        <v>25</v>
      </c>
      <c r="B36" s="176" t="s">
        <v>159</v>
      </c>
      <c r="C36" s="182" t="s">
        <v>198</v>
      </c>
      <c r="D36" s="177" t="s">
        <v>152</v>
      </c>
      <c r="E36" s="178">
        <v>9</v>
      </c>
      <c r="F36" s="179">
        <v>0</v>
      </c>
      <c r="G36" s="180">
        <f t="shared" si="14"/>
        <v>0</v>
      </c>
      <c r="H36" s="159">
        <v>0</v>
      </c>
      <c r="I36" s="158">
        <f t="shared" si="15"/>
        <v>0</v>
      </c>
      <c r="J36" s="159">
        <v>20000</v>
      </c>
      <c r="K36" s="158">
        <f t="shared" si="16"/>
        <v>180000</v>
      </c>
      <c r="L36" s="158">
        <v>21</v>
      </c>
      <c r="M36" s="158">
        <f t="shared" si="17"/>
        <v>0</v>
      </c>
      <c r="N36" s="157">
        <v>0</v>
      </c>
      <c r="O36" s="157">
        <f t="shared" si="18"/>
        <v>0</v>
      </c>
      <c r="P36" s="157">
        <v>0</v>
      </c>
      <c r="Q36" s="157">
        <f t="shared" si="19"/>
        <v>0</v>
      </c>
      <c r="R36" s="158"/>
      <c r="S36" s="158" t="s">
        <v>125</v>
      </c>
      <c r="T36" s="158" t="s">
        <v>100</v>
      </c>
      <c r="U36" s="158">
        <v>0</v>
      </c>
      <c r="V36" s="158">
        <f t="shared" si="20"/>
        <v>0</v>
      </c>
      <c r="W36" s="158"/>
      <c r="X36" s="158" t="s">
        <v>101</v>
      </c>
      <c r="Y36" s="158" t="s">
        <v>102</v>
      </c>
      <c r="Z36" s="150"/>
      <c r="AA36" s="150"/>
      <c r="AB36" s="150"/>
      <c r="AC36" s="150"/>
      <c r="AD36" s="150"/>
      <c r="AE36" s="150"/>
      <c r="AF36" s="150"/>
      <c r="AG36" s="150" t="s">
        <v>103</v>
      </c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ht="22.5" outlineLevel="1">
      <c r="A37" s="175">
        <v>26</v>
      </c>
      <c r="B37" s="176" t="s">
        <v>160</v>
      </c>
      <c r="C37" s="182" t="s">
        <v>161</v>
      </c>
      <c r="D37" s="177" t="s">
        <v>152</v>
      </c>
      <c r="E37" s="178">
        <v>1</v>
      </c>
      <c r="F37" s="179">
        <v>0</v>
      </c>
      <c r="G37" s="180">
        <f t="shared" si="14"/>
        <v>0</v>
      </c>
      <c r="H37" s="159">
        <v>0</v>
      </c>
      <c r="I37" s="158">
        <f t="shared" si="15"/>
        <v>0</v>
      </c>
      <c r="J37" s="159">
        <v>10462.32</v>
      </c>
      <c r="K37" s="158">
        <f t="shared" si="16"/>
        <v>10462.32</v>
      </c>
      <c r="L37" s="158">
        <v>21</v>
      </c>
      <c r="M37" s="158">
        <f t="shared" si="17"/>
        <v>0</v>
      </c>
      <c r="N37" s="157">
        <v>0</v>
      </c>
      <c r="O37" s="157">
        <f t="shared" si="18"/>
        <v>0</v>
      </c>
      <c r="P37" s="157">
        <v>0</v>
      </c>
      <c r="Q37" s="157">
        <f t="shared" si="19"/>
        <v>0</v>
      </c>
      <c r="R37" s="158"/>
      <c r="S37" s="158" t="s">
        <v>125</v>
      </c>
      <c r="T37" s="158" t="s">
        <v>100</v>
      </c>
      <c r="U37" s="158">
        <v>0</v>
      </c>
      <c r="V37" s="158">
        <f t="shared" si="20"/>
        <v>0</v>
      </c>
      <c r="W37" s="158"/>
      <c r="X37" s="158" t="s">
        <v>101</v>
      </c>
      <c r="Y37" s="158" t="s">
        <v>102</v>
      </c>
      <c r="Z37" s="150"/>
      <c r="AA37" s="150"/>
      <c r="AB37" s="150"/>
      <c r="AC37" s="150"/>
      <c r="AD37" s="150"/>
      <c r="AE37" s="150"/>
      <c r="AF37" s="150"/>
      <c r="AG37" s="150" t="s">
        <v>103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ht="22.5" outlineLevel="1">
      <c r="A38" s="175">
        <v>27</v>
      </c>
      <c r="B38" s="176" t="s">
        <v>162</v>
      </c>
      <c r="C38" s="182" t="s">
        <v>163</v>
      </c>
      <c r="D38" s="177" t="s">
        <v>98</v>
      </c>
      <c r="E38" s="178">
        <v>66</v>
      </c>
      <c r="F38" s="179">
        <v>0</v>
      </c>
      <c r="G38" s="180">
        <f t="shared" si="14"/>
        <v>0</v>
      </c>
      <c r="H38" s="159">
        <v>1380.42</v>
      </c>
      <c r="I38" s="158">
        <f t="shared" si="15"/>
        <v>91107.72</v>
      </c>
      <c r="J38" s="159">
        <v>0</v>
      </c>
      <c r="K38" s="158">
        <f t="shared" si="16"/>
        <v>0</v>
      </c>
      <c r="L38" s="158">
        <v>21</v>
      </c>
      <c r="M38" s="158">
        <f t="shared" si="17"/>
        <v>0</v>
      </c>
      <c r="N38" s="157">
        <v>1.7999999999999999E-2</v>
      </c>
      <c r="O38" s="157">
        <f t="shared" si="18"/>
        <v>1.19</v>
      </c>
      <c r="P38" s="157">
        <v>0</v>
      </c>
      <c r="Q38" s="157">
        <f t="shared" si="19"/>
        <v>0</v>
      </c>
      <c r="R38" s="158" t="s">
        <v>107</v>
      </c>
      <c r="S38" s="158" t="s">
        <v>99</v>
      </c>
      <c r="T38" s="158" t="s">
        <v>100</v>
      </c>
      <c r="U38" s="158">
        <v>0</v>
      </c>
      <c r="V38" s="158">
        <f t="shared" si="20"/>
        <v>0</v>
      </c>
      <c r="W38" s="158"/>
      <c r="X38" s="158" t="s">
        <v>108</v>
      </c>
      <c r="Y38" s="158" t="s">
        <v>114</v>
      </c>
      <c r="Z38" s="150"/>
      <c r="AA38" s="150"/>
      <c r="AB38" s="150"/>
      <c r="AC38" s="150"/>
      <c r="AD38" s="150"/>
      <c r="AE38" s="150"/>
      <c r="AF38" s="150"/>
      <c r="AG38" s="150" t="s">
        <v>109</v>
      </c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>
      <c r="A39" s="162" t="s">
        <v>94</v>
      </c>
      <c r="B39" s="163" t="s">
        <v>62</v>
      </c>
      <c r="C39" s="181" t="s">
        <v>63</v>
      </c>
      <c r="D39" s="164"/>
      <c r="E39" s="165"/>
      <c r="F39" s="166"/>
      <c r="G39" s="167">
        <f>SUMIF(AG40:AG41,"&lt;&gt;NOR",G40:G41)</f>
        <v>0</v>
      </c>
      <c r="H39" s="161"/>
      <c r="I39" s="161">
        <f>SUM(I40:I41)</f>
        <v>0</v>
      </c>
      <c r="J39" s="161"/>
      <c r="K39" s="161">
        <f>SUM(K40:K41)</f>
        <v>254842.86</v>
      </c>
      <c r="L39" s="161"/>
      <c r="M39" s="161">
        <f>SUM(M40:M41)</f>
        <v>0</v>
      </c>
      <c r="N39" s="160"/>
      <c r="O39" s="160">
        <f>SUM(O40:O41)</f>
        <v>0.16</v>
      </c>
      <c r="P39" s="160"/>
      <c r="Q39" s="160">
        <f>SUM(Q40:Q41)</f>
        <v>0</v>
      </c>
      <c r="R39" s="161"/>
      <c r="S39" s="161"/>
      <c r="T39" s="161"/>
      <c r="U39" s="161"/>
      <c r="V39" s="161">
        <f>SUM(V40:V41)</f>
        <v>157.83000000000001</v>
      </c>
      <c r="W39" s="161"/>
      <c r="X39" s="161"/>
      <c r="Y39" s="161"/>
      <c r="AG39" t="s">
        <v>95</v>
      </c>
    </row>
    <row r="40" spans="1:60" ht="22.5" outlineLevel="1">
      <c r="A40" s="175">
        <v>28</v>
      </c>
      <c r="B40" s="176" t="s">
        <v>164</v>
      </c>
      <c r="C40" s="182" t="s">
        <v>165</v>
      </c>
      <c r="D40" s="177" t="s">
        <v>98</v>
      </c>
      <c r="E40" s="178">
        <v>618</v>
      </c>
      <c r="F40" s="179">
        <v>0</v>
      </c>
      <c r="G40" s="180">
        <f>ROUND(E40*F40,2)</f>
        <v>0</v>
      </c>
      <c r="H40" s="159">
        <v>0</v>
      </c>
      <c r="I40" s="158">
        <f>ROUND(E40*H40,2)</f>
        <v>0</v>
      </c>
      <c r="J40" s="159">
        <v>287.12</v>
      </c>
      <c r="K40" s="158">
        <f>ROUND(E40*J40,2)</f>
        <v>177440.16</v>
      </c>
      <c r="L40" s="158">
        <v>21</v>
      </c>
      <c r="M40" s="158">
        <f>G40*(1+L40/100)</f>
        <v>0</v>
      </c>
      <c r="N40" s="157">
        <v>1.1E-4</v>
      </c>
      <c r="O40" s="157">
        <f>ROUND(E40*N40,2)</f>
        <v>7.0000000000000007E-2</v>
      </c>
      <c r="P40" s="157">
        <v>0</v>
      </c>
      <c r="Q40" s="157">
        <f>ROUND(E40*P40,2)</f>
        <v>0</v>
      </c>
      <c r="R40" s="158"/>
      <c r="S40" s="158" t="s">
        <v>99</v>
      </c>
      <c r="T40" s="158" t="s">
        <v>100</v>
      </c>
      <c r="U40" s="158">
        <v>0.21</v>
      </c>
      <c r="V40" s="158">
        <f>ROUND(E40*U40,2)</f>
        <v>129.78</v>
      </c>
      <c r="W40" s="158"/>
      <c r="X40" s="158" t="s">
        <v>101</v>
      </c>
      <c r="Y40" s="158" t="s">
        <v>114</v>
      </c>
      <c r="Z40" s="150"/>
      <c r="AA40" s="150"/>
      <c r="AB40" s="150"/>
      <c r="AC40" s="150"/>
      <c r="AD40" s="150"/>
      <c r="AE40" s="150"/>
      <c r="AF40" s="150"/>
      <c r="AG40" s="150" t="s">
        <v>115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1">
      <c r="A41" s="175">
        <v>29</v>
      </c>
      <c r="B41" s="176" t="s">
        <v>166</v>
      </c>
      <c r="C41" s="182" t="s">
        <v>167</v>
      </c>
      <c r="D41" s="177" t="s">
        <v>98</v>
      </c>
      <c r="E41" s="178">
        <v>255</v>
      </c>
      <c r="F41" s="179">
        <v>0</v>
      </c>
      <c r="G41" s="180">
        <f>ROUND(E41*F41,2)</f>
        <v>0</v>
      </c>
      <c r="H41" s="159">
        <v>0</v>
      </c>
      <c r="I41" s="158">
        <f>ROUND(E41*H41,2)</f>
        <v>0</v>
      </c>
      <c r="J41" s="159">
        <v>303.54000000000002</v>
      </c>
      <c r="K41" s="158">
        <f>ROUND(E41*J41,2)</f>
        <v>77402.7</v>
      </c>
      <c r="L41" s="158">
        <v>21</v>
      </c>
      <c r="M41" s="158">
        <f>G41*(1+L41/100)</f>
        <v>0</v>
      </c>
      <c r="N41" s="157">
        <v>3.6999999999999999E-4</v>
      </c>
      <c r="O41" s="157">
        <f>ROUND(E41*N41,2)</f>
        <v>0.09</v>
      </c>
      <c r="P41" s="157">
        <v>0</v>
      </c>
      <c r="Q41" s="157">
        <f>ROUND(E41*P41,2)</f>
        <v>0</v>
      </c>
      <c r="R41" s="158"/>
      <c r="S41" s="158" t="s">
        <v>99</v>
      </c>
      <c r="T41" s="158" t="s">
        <v>100</v>
      </c>
      <c r="U41" s="158">
        <v>0.11</v>
      </c>
      <c r="V41" s="158">
        <f>ROUND(E41*U41,2)</f>
        <v>28.05</v>
      </c>
      <c r="W41" s="158"/>
      <c r="X41" s="158" t="s">
        <v>168</v>
      </c>
      <c r="Y41" s="158" t="s">
        <v>114</v>
      </c>
      <c r="Z41" s="150"/>
      <c r="AA41" s="150"/>
      <c r="AB41" s="150"/>
      <c r="AC41" s="150"/>
      <c r="AD41" s="150"/>
      <c r="AE41" s="150"/>
      <c r="AF41" s="150"/>
      <c r="AG41" s="150" t="s">
        <v>169</v>
      </c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>
      <c r="A42" s="162" t="s">
        <v>94</v>
      </c>
      <c r="B42" s="163" t="s">
        <v>64</v>
      </c>
      <c r="C42" s="181" t="s">
        <v>65</v>
      </c>
      <c r="D42" s="164"/>
      <c r="E42" s="165"/>
      <c r="F42" s="166"/>
      <c r="G42" s="167">
        <f>SUMIF(AG43:AG46,"&lt;&gt;NOR",G43:G46)</f>
        <v>0</v>
      </c>
      <c r="H42" s="161"/>
      <c r="I42" s="161">
        <f>SUM(I43:I46)</f>
        <v>0</v>
      </c>
      <c r="J42" s="161"/>
      <c r="K42" s="161">
        <f>SUM(K43:K46)</f>
        <v>252000</v>
      </c>
      <c r="L42" s="161"/>
      <c r="M42" s="161">
        <f>SUM(M43:M46)</f>
        <v>0</v>
      </c>
      <c r="N42" s="160"/>
      <c r="O42" s="160">
        <f>SUM(O43:O46)</f>
        <v>0</v>
      </c>
      <c r="P42" s="160"/>
      <c r="Q42" s="160">
        <f>SUM(Q43:Q46)</f>
        <v>0</v>
      </c>
      <c r="R42" s="161"/>
      <c r="S42" s="161"/>
      <c r="T42" s="161"/>
      <c r="U42" s="161"/>
      <c r="V42" s="161">
        <f>SUM(V43:V46)</f>
        <v>0</v>
      </c>
      <c r="W42" s="161"/>
      <c r="X42" s="161"/>
      <c r="Y42" s="161"/>
      <c r="AG42" t="s">
        <v>95</v>
      </c>
    </row>
    <row r="43" spans="1:60" outlineLevel="1">
      <c r="A43" s="175">
        <v>30</v>
      </c>
      <c r="B43" s="176" t="s">
        <v>170</v>
      </c>
      <c r="C43" s="182" t="s">
        <v>171</v>
      </c>
      <c r="D43" s="177" t="s">
        <v>172</v>
      </c>
      <c r="E43" s="178">
        <v>1</v>
      </c>
      <c r="F43" s="179">
        <v>0</v>
      </c>
      <c r="G43" s="180">
        <f>ROUND(E43*F43,2)</f>
        <v>0</v>
      </c>
      <c r="H43" s="159">
        <v>0</v>
      </c>
      <c r="I43" s="158">
        <f>ROUND(E43*H43,2)</f>
        <v>0</v>
      </c>
      <c r="J43" s="159">
        <v>151500</v>
      </c>
      <c r="K43" s="158">
        <f>ROUND(E43*J43,2)</f>
        <v>151500</v>
      </c>
      <c r="L43" s="158">
        <v>21</v>
      </c>
      <c r="M43" s="158">
        <f>G43*(1+L43/100)</f>
        <v>0</v>
      </c>
      <c r="N43" s="157">
        <v>0</v>
      </c>
      <c r="O43" s="157">
        <f>ROUND(E43*N43,2)</f>
        <v>0</v>
      </c>
      <c r="P43" s="157">
        <v>0</v>
      </c>
      <c r="Q43" s="157">
        <f>ROUND(E43*P43,2)</f>
        <v>0</v>
      </c>
      <c r="R43" s="158"/>
      <c r="S43" s="158" t="s">
        <v>125</v>
      </c>
      <c r="T43" s="158" t="s">
        <v>100</v>
      </c>
      <c r="U43" s="158">
        <v>0</v>
      </c>
      <c r="V43" s="158">
        <f>ROUND(E43*U43,2)</f>
        <v>0</v>
      </c>
      <c r="W43" s="158"/>
      <c r="X43" s="158" t="s">
        <v>101</v>
      </c>
      <c r="Y43" s="158" t="s">
        <v>114</v>
      </c>
      <c r="Z43" s="150"/>
      <c r="AA43" s="150"/>
      <c r="AB43" s="150"/>
      <c r="AC43" s="150"/>
      <c r="AD43" s="150"/>
      <c r="AE43" s="150"/>
      <c r="AF43" s="150"/>
      <c r="AG43" s="150" t="s">
        <v>103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ht="22.5" outlineLevel="1">
      <c r="A44" s="175">
        <v>31</v>
      </c>
      <c r="B44" s="176" t="s">
        <v>173</v>
      </c>
      <c r="C44" s="182" t="s">
        <v>174</v>
      </c>
      <c r="D44" s="177" t="s">
        <v>172</v>
      </c>
      <c r="E44" s="178">
        <v>1</v>
      </c>
      <c r="F44" s="179">
        <v>0</v>
      </c>
      <c r="G44" s="180">
        <f>ROUND(E44*F44,2)</f>
        <v>0</v>
      </c>
      <c r="H44" s="159">
        <v>0</v>
      </c>
      <c r="I44" s="158">
        <f>ROUND(E44*H44,2)</f>
        <v>0</v>
      </c>
      <c r="J44" s="159">
        <v>60000</v>
      </c>
      <c r="K44" s="158">
        <f>ROUND(E44*J44,2)</f>
        <v>60000</v>
      </c>
      <c r="L44" s="158">
        <v>21</v>
      </c>
      <c r="M44" s="158">
        <f>G44*(1+L44/100)</f>
        <v>0</v>
      </c>
      <c r="N44" s="157">
        <v>0</v>
      </c>
      <c r="O44" s="157">
        <f>ROUND(E44*N44,2)</f>
        <v>0</v>
      </c>
      <c r="P44" s="157">
        <v>0</v>
      </c>
      <c r="Q44" s="157">
        <f>ROUND(E44*P44,2)</f>
        <v>0</v>
      </c>
      <c r="R44" s="158"/>
      <c r="S44" s="158" t="s">
        <v>125</v>
      </c>
      <c r="T44" s="158" t="s">
        <v>100</v>
      </c>
      <c r="U44" s="158">
        <v>0</v>
      </c>
      <c r="V44" s="158">
        <f>ROUND(E44*U44,2)</f>
        <v>0</v>
      </c>
      <c r="W44" s="158"/>
      <c r="X44" s="158" t="s">
        <v>101</v>
      </c>
      <c r="Y44" s="158" t="s">
        <v>114</v>
      </c>
      <c r="Z44" s="150"/>
      <c r="AA44" s="150"/>
      <c r="AB44" s="150"/>
      <c r="AC44" s="150"/>
      <c r="AD44" s="150"/>
      <c r="AE44" s="150"/>
      <c r="AF44" s="150"/>
      <c r="AG44" s="150" t="s">
        <v>103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1">
      <c r="A45" s="175">
        <v>32</v>
      </c>
      <c r="B45" s="176" t="s">
        <v>175</v>
      </c>
      <c r="C45" s="182" t="s">
        <v>176</v>
      </c>
      <c r="D45" s="177" t="s">
        <v>172</v>
      </c>
      <c r="E45" s="178">
        <v>1</v>
      </c>
      <c r="F45" s="179">
        <v>0</v>
      </c>
      <c r="G45" s="180">
        <f>ROUND(E45*F45,2)</f>
        <v>0</v>
      </c>
      <c r="H45" s="159">
        <v>0</v>
      </c>
      <c r="I45" s="158">
        <f>ROUND(E45*H45,2)</f>
        <v>0</v>
      </c>
      <c r="J45" s="159">
        <v>30500</v>
      </c>
      <c r="K45" s="158">
        <f>ROUND(E45*J45,2)</f>
        <v>30500</v>
      </c>
      <c r="L45" s="158">
        <v>21</v>
      </c>
      <c r="M45" s="158">
        <f>G45*(1+L45/100)</f>
        <v>0</v>
      </c>
      <c r="N45" s="157">
        <v>0</v>
      </c>
      <c r="O45" s="157">
        <f>ROUND(E45*N45,2)</f>
        <v>0</v>
      </c>
      <c r="P45" s="157">
        <v>0</v>
      </c>
      <c r="Q45" s="157">
        <f>ROUND(E45*P45,2)</f>
        <v>0</v>
      </c>
      <c r="R45" s="158"/>
      <c r="S45" s="158" t="s">
        <v>125</v>
      </c>
      <c r="T45" s="158" t="s">
        <v>100</v>
      </c>
      <c r="U45" s="158">
        <v>0</v>
      </c>
      <c r="V45" s="158">
        <f>ROUND(E45*U45,2)</f>
        <v>0</v>
      </c>
      <c r="W45" s="158"/>
      <c r="X45" s="158" t="s">
        <v>101</v>
      </c>
      <c r="Y45" s="158" t="s">
        <v>114</v>
      </c>
      <c r="Z45" s="150"/>
      <c r="AA45" s="150"/>
      <c r="AB45" s="150"/>
      <c r="AC45" s="150"/>
      <c r="AD45" s="150"/>
      <c r="AE45" s="150"/>
      <c r="AF45" s="150"/>
      <c r="AG45" s="150" t="s">
        <v>103</v>
      </c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1">
      <c r="A46" s="169">
        <v>33</v>
      </c>
      <c r="B46" s="170" t="s">
        <v>177</v>
      </c>
      <c r="C46" s="183" t="s">
        <v>178</v>
      </c>
      <c r="D46" s="171" t="s">
        <v>172</v>
      </c>
      <c r="E46" s="172">
        <v>1</v>
      </c>
      <c r="F46" s="173">
        <v>0</v>
      </c>
      <c r="G46" s="174">
        <f>ROUND(E46*F46,2)</f>
        <v>0</v>
      </c>
      <c r="H46" s="159">
        <v>0</v>
      </c>
      <c r="I46" s="158">
        <f>ROUND(E46*H46,2)</f>
        <v>0</v>
      </c>
      <c r="J46" s="159">
        <v>10000</v>
      </c>
      <c r="K46" s="158">
        <f>ROUND(E46*J46,2)</f>
        <v>10000</v>
      </c>
      <c r="L46" s="158">
        <v>21</v>
      </c>
      <c r="M46" s="158">
        <f>G46*(1+L46/100)</f>
        <v>0</v>
      </c>
      <c r="N46" s="157">
        <v>0</v>
      </c>
      <c r="O46" s="157">
        <f>ROUND(E46*N46,2)</f>
        <v>0</v>
      </c>
      <c r="P46" s="157">
        <v>0</v>
      </c>
      <c r="Q46" s="157">
        <f>ROUND(E46*P46,2)</f>
        <v>0</v>
      </c>
      <c r="R46" s="158"/>
      <c r="S46" s="158" t="s">
        <v>125</v>
      </c>
      <c r="T46" s="158" t="s">
        <v>100</v>
      </c>
      <c r="U46" s="158">
        <v>0</v>
      </c>
      <c r="V46" s="158">
        <f>ROUND(E46*U46,2)</f>
        <v>0</v>
      </c>
      <c r="W46" s="158"/>
      <c r="X46" s="158" t="s">
        <v>101</v>
      </c>
      <c r="Y46" s="158" t="s">
        <v>114</v>
      </c>
      <c r="Z46" s="150"/>
      <c r="AA46" s="150"/>
      <c r="AB46" s="150"/>
      <c r="AC46" s="150"/>
      <c r="AD46" s="150"/>
      <c r="AE46" s="150"/>
      <c r="AF46" s="150"/>
      <c r="AG46" s="150" t="s">
        <v>103</v>
      </c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>
      <c r="A47" s="3"/>
      <c r="B47" s="4"/>
      <c r="C47" s="184"/>
      <c r="D47" s="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E47">
        <v>12</v>
      </c>
      <c r="AF47">
        <v>21</v>
      </c>
      <c r="AG47" t="s">
        <v>80</v>
      </c>
    </row>
    <row r="48" spans="1:60">
      <c r="A48" s="153"/>
      <c r="B48" s="154" t="s">
        <v>31</v>
      </c>
      <c r="C48" s="185"/>
      <c r="D48" s="155"/>
      <c r="E48" s="156"/>
      <c r="F48" s="156"/>
      <c r="G48" s="168">
        <f>G8+G13+G20+G28+G39+G42</f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E48">
        <f>SUMIF(L7:L46,AE47,G7:G46)</f>
        <v>0</v>
      </c>
      <c r="AF48">
        <f>SUMIF(L7:L46,AF47,G7:G46)</f>
        <v>0</v>
      </c>
      <c r="AG48" t="s">
        <v>179</v>
      </c>
    </row>
    <row r="49" spans="1:33">
      <c r="A49" s="3"/>
      <c r="B49" s="4"/>
      <c r="C49" s="184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33">
      <c r="A50" s="3"/>
      <c r="B50" s="4"/>
      <c r="C50" s="184"/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33">
      <c r="A51" s="261"/>
      <c r="B51" s="261"/>
      <c r="C51" s="262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33">
      <c r="A52" s="242"/>
      <c r="B52" s="243"/>
      <c r="C52" s="244"/>
      <c r="D52" s="243"/>
      <c r="E52" s="243"/>
      <c r="F52" s="243"/>
      <c r="G52" s="24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G52" t="s">
        <v>181</v>
      </c>
    </row>
    <row r="53" spans="1:33">
      <c r="A53" s="246"/>
      <c r="B53" s="247"/>
      <c r="C53" s="248"/>
      <c r="D53" s="247"/>
      <c r="E53" s="247"/>
      <c r="F53" s="247"/>
      <c r="G53" s="24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33">
      <c r="A54" s="246"/>
      <c r="B54" s="247"/>
      <c r="C54" s="248"/>
      <c r="D54" s="247"/>
      <c r="E54" s="247"/>
      <c r="F54" s="247"/>
      <c r="G54" s="24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33">
      <c r="A55" s="246"/>
      <c r="B55" s="247"/>
      <c r="C55" s="248"/>
      <c r="D55" s="247"/>
      <c r="E55" s="247"/>
      <c r="F55" s="247"/>
      <c r="G55" s="24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33">
      <c r="A56" s="250"/>
      <c r="B56" s="251"/>
      <c r="C56" s="252"/>
      <c r="D56" s="251"/>
      <c r="E56" s="251"/>
      <c r="F56" s="251"/>
      <c r="G56" s="25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33">
      <c r="A57" s="3"/>
      <c r="B57" s="4"/>
      <c r="C57" s="184"/>
      <c r="D57" s="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33">
      <c r="C58" s="186"/>
      <c r="D58" s="10"/>
      <c r="AG58" t="s">
        <v>182</v>
      </c>
    </row>
    <row r="59" spans="1:33">
      <c r="D59" s="10"/>
    </row>
    <row r="60" spans="1:33">
      <c r="D60" s="10"/>
    </row>
    <row r="61" spans="1:33">
      <c r="D61" s="10"/>
    </row>
    <row r="62" spans="1:33">
      <c r="D62" s="10"/>
    </row>
    <row r="63" spans="1:33">
      <c r="D63" s="10"/>
    </row>
    <row r="64" spans="1:33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6">
    <mergeCell ref="A52:G56"/>
    <mergeCell ref="A1:G1"/>
    <mergeCell ref="C2:G2"/>
    <mergeCell ref="C3:G3"/>
    <mergeCell ref="C4:G4"/>
    <mergeCell ref="A51:C51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activeCell="AR23" sqref="AR23"/>
    </sheetView>
  </sheetViews>
  <sheetFormatPr defaultRowHeight="12.75" outlineLevelRow="1"/>
  <cols>
    <col min="1" max="1" width="3.42578125" customWidth="1"/>
    <col min="2" max="2" width="12.5703125" style="124" customWidth="1"/>
    <col min="3" max="3" width="38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>
      <c r="A1" s="254" t="s">
        <v>7</v>
      </c>
      <c r="B1" s="254"/>
      <c r="C1" s="254"/>
      <c r="D1" s="254"/>
      <c r="E1" s="254"/>
      <c r="F1" s="254"/>
      <c r="G1" s="254"/>
      <c r="AG1" t="s">
        <v>68</v>
      </c>
    </row>
    <row r="2" spans="1:60" ht="24.95" customHeight="1">
      <c r="A2" s="50" t="s">
        <v>8</v>
      </c>
      <c r="B2" s="49"/>
      <c r="C2" s="255" t="s">
        <v>45</v>
      </c>
      <c r="D2" s="256"/>
      <c r="E2" s="256"/>
      <c r="F2" s="256"/>
      <c r="G2" s="257"/>
      <c r="AG2" t="s">
        <v>69</v>
      </c>
    </row>
    <row r="3" spans="1:60" ht="24.95" customHeight="1">
      <c r="A3" s="50" t="s">
        <v>9</v>
      </c>
      <c r="B3" s="49" t="s">
        <v>44</v>
      </c>
      <c r="C3" s="255" t="s">
        <v>45</v>
      </c>
      <c r="D3" s="256"/>
      <c r="E3" s="256"/>
      <c r="F3" s="256"/>
      <c r="G3" s="257"/>
      <c r="AC3" s="124" t="s">
        <v>69</v>
      </c>
      <c r="AG3" t="s">
        <v>70</v>
      </c>
    </row>
    <row r="4" spans="1:60" ht="24.95" customHeight="1">
      <c r="A4" s="143" t="s">
        <v>10</v>
      </c>
      <c r="B4" s="144" t="s">
        <v>48</v>
      </c>
      <c r="C4" s="258" t="s">
        <v>49</v>
      </c>
      <c r="D4" s="259"/>
      <c r="E4" s="259"/>
      <c r="F4" s="259"/>
      <c r="G4" s="260"/>
      <c r="AG4" t="s">
        <v>71</v>
      </c>
    </row>
    <row r="5" spans="1:60">
      <c r="D5" s="10"/>
    </row>
    <row r="6" spans="1:60" ht="38.25">
      <c r="A6" s="146" t="s">
        <v>72</v>
      </c>
      <c r="B6" s="148" t="s">
        <v>73</v>
      </c>
      <c r="C6" s="148" t="s">
        <v>74</v>
      </c>
      <c r="D6" s="147" t="s">
        <v>75</v>
      </c>
      <c r="E6" s="146" t="s">
        <v>76</v>
      </c>
      <c r="F6" s="145" t="s">
        <v>77</v>
      </c>
      <c r="G6" s="146" t="s">
        <v>31</v>
      </c>
      <c r="H6" s="149" t="s">
        <v>32</v>
      </c>
      <c r="I6" s="149" t="s">
        <v>78</v>
      </c>
      <c r="J6" s="149" t="s">
        <v>33</v>
      </c>
      <c r="K6" s="149" t="s">
        <v>79</v>
      </c>
      <c r="L6" s="149" t="s">
        <v>80</v>
      </c>
      <c r="M6" s="149" t="s">
        <v>81</v>
      </c>
      <c r="N6" s="149" t="s">
        <v>82</v>
      </c>
      <c r="O6" s="149" t="s">
        <v>83</v>
      </c>
      <c r="P6" s="149" t="s">
        <v>84</v>
      </c>
      <c r="Q6" s="149" t="s">
        <v>85</v>
      </c>
      <c r="R6" s="149" t="s">
        <v>86</v>
      </c>
      <c r="S6" s="149" t="s">
        <v>87</v>
      </c>
      <c r="T6" s="149" t="s">
        <v>88</v>
      </c>
      <c r="U6" s="149" t="s">
        <v>89</v>
      </c>
      <c r="V6" s="149" t="s">
        <v>90</v>
      </c>
      <c r="W6" s="149" t="s">
        <v>91</v>
      </c>
      <c r="X6" s="149" t="s">
        <v>92</v>
      </c>
      <c r="Y6" s="149" t="s">
        <v>93</v>
      </c>
    </row>
    <row r="7" spans="1:60" hidden="1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>
      <c r="A8" s="162" t="s">
        <v>94</v>
      </c>
      <c r="B8" s="163" t="s">
        <v>66</v>
      </c>
      <c r="C8" s="181" t="s">
        <v>29</v>
      </c>
      <c r="D8" s="164"/>
      <c r="E8" s="165"/>
      <c r="F8" s="166"/>
      <c r="G8" s="167">
        <f>SUMIF(AG9:AG10,"&lt;&gt;NOR",G9:G10)</f>
        <v>0</v>
      </c>
      <c r="H8" s="161"/>
      <c r="I8" s="161">
        <f>SUM(I9:I10)</f>
        <v>0</v>
      </c>
      <c r="J8" s="161"/>
      <c r="K8" s="161">
        <f>SUM(K9:K10)</f>
        <v>7000</v>
      </c>
      <c r="L8" s="161"/>
      <c r="M8" s="161">
        <f>SUM(M9:M10)</f>
        <v>0</v>
      </c>
      <c r="N8" s="160"/>
      <c r="O8" s="160">
        <f>SUM(O9:O10)</f>
        <v>0</v>
      </c>
      <c r="P8" s="160"/>
      <c r="Q8" s="160">
        <f>SUM(Q9:Q10)</f>
        <v>0</v>
      </c>
      <c r="R8" s="161"/>
      <c r="S8" s="161"/>
      <c r="T8" s="161"/>
      <c r="U8" s="161"/>
      <c r="V8" s="161">
        <f>SUM(V9:V10)</f>
        <v>0</v>
      </c>
      <c r="W8" s="161"/>
      <c r="X8" s="161"/>
      <c r="Y8" s="161"/>
      <c r="AG8" t="s">
        <v>95</v>
      </c>
    </row>
    <row r="9" spans="1:60" outlineLevel="1">
      <c r="A9" s="175">
        <v>1</v>
      </c>
      <c r="B9" s="176" t="s">
        <v>183</v>
      </c>
      <c r="C9" s="182" t="s">
        <v>184</v>
      </c>
      <c r="D9" s="177" t="s">
        <v>185</v>
      </c>
      <c r="E9" s="178">
        <v>1</v>
      </c>
      <c r="F9" s="179">
        <v>0</v>
      </c>
      <c r="G9" s="180">
        <f>ROUND(E9*F9,2)</f>
        <v>0</v>
      </c>
      <c r="H9" s="159">
        <v>0</v>
      </c>
      <c r="I9" s="158">
        <f>ROUND(E9*H9,2)</f>
        <v>0</v>
      </c>
      <c r="J9" s="159">
        <v>2000</v>
      </c>
      <c r="K9" s="158">
        <f>ROUND(E9*J9,2)</f>
        <v>2000</v>
      </c>
      <c r="L9" s="158">
        <v>21</v>
      </c>
      <c r="M9" s="158">
        <f>G9*(1+L9/100)</f>
        <v>0</v>
      </c>
      <c r="N9" s="157">
        <v>0</v>
      </c>
      <c r="O9" s="157">
        <f>ROUND(E9*N9,2)</f>
        <v>0</v>
      </c>
      <c r="P9" s="157">
        <v>0</v>
      </c>
      <c r="Q9" s="157">
        <f>ROUND(E9*P9,2)</f>
        <v>0</v>
      </c>
      <c r="R9" s="158"/>
      <c r="S9" s="158" t="s">
        <v>99</v>
      </c>
      <c r="T9" s="158" t="s">
        <v>100</v>
      </c>
      <c r="U9" s="158">
        <v>0</v>
      </c>
      <c r="V9" s="158">
        <f>ROUND(E9*U9,2)</f>
        <v>0</v>
      </c>
      <c r="W9" s="158"/>
      <c r="X9" s="158" t="s">
        <v>48</v>
      </c>
      <c r="Y9" s="158" t="s">
        <v>114</v>
      </c>
      <c r="Z9" s="150"/>
      <c r="AA9" s="150"/>
      <c r="AB9" s="150"/>
      <c r="AC9" s="150"/>
      <c r="AD9" s="150"/>
      <c r="AE9" s="150"/>
      <c r="AF9" s="150"/>
      <c r="AG9" s="150" t="s">
        <v>186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>
      <c r="A10" s="175">
        <v>2</v>
      </c>
      <c r="B10" s="176" t="s">
        <v>187</v>
      </c>
      <c r="C10" s="182" t="s">
        <v>188</v>
      </c>
      <c r="D10" s="177" t="s">
        <v>185</v>
      </c>
      <c r="E10" s="178">
        <v>1</v>
      </c>
      <c r="F10" s="179">
        <v>0</v>
      </c>
      <c r="G10" s="180">
        <f>ROUND(E10*F10,2)</f>
        <v>0</v>
      </c>
      <c r="H10" s="159">
        <v>0</v>
      </c>
      <c r="I10" s="158">
        <f>ROUND(E10*H10,2)</f>
        <v>0</v>
      </c>
      <c r="J10" s="159">
        <v>5000</v>
      </c>
      <c r="K10" s="158">
        <f>ROUND(E10*J10,2)</f>
        <v>5000</v>
      </c>
      <c r="L10" s="158">
        <v>21</v>
      </c>
      <c r="M10" s="158">
        <f>G10*(1+L10/100)</f>
        <v>0</v>
      </c>
      <c r="N10" s="157">
        <v>0</v>
      </c>
      <c r="O10" s="157">
        <f>ROUND(E10*N10,2)</f>
        <v>0</v>
      </c>
      <c r="P10" s="157">
        <v>0</v>
      </c>
      <c r="Q10" s="157">
        <f>ROUND(E10*P10,2)</f>
        <v>0</v>
      </c>
      <c r="R10" s="158"/>
      <c r="S10" s="158" t="s">
        <v>99</v>
      </c>
      <c r="T10" s="158" t="s">
        <v>100</v>
      </c>
      <c r="U10" s="158">
        <v>0</v>
      </c>
      <c r="V10" s="158">
        <f>ROUND(E10*U10,2)</f>
        <v>0</v>
      </c>
      <c r="W10" s="158"/>
      <c r="X10" s="158" t="s">
        <v>48</v>
      </c>
      <c r="Y10" s="158" t="s">
        <v>114</v>
      </c>
      <c r="Z10" s="150"/>
      <c r="AA10" s="150"/>
      <c r="AB10" s="150"/>
      <c r="AC10" s="150"/>
      <c r="AD10" s="150"/>
      <c r="AE10" s="150"/>
      <c r="AF10" s="150"/>
      <c r="AG10" s="150" t="s">
        <v>186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>
      <c r="A11" s="162" t="s">
        <v>94</v>
      </c>
      <c r="B11" s="163" t="s">
        <v>67</v>
      </c>
      <c r="C11" s="181" t="s">
        <v>30</v>
      </c>
      <c r="D11" s="164"/>
      <c r="E11" s="165"/>
      <c r="F11" s="166"/>
      <c r="G11" s="167">
        <f>SUMIF(AG12:AG14,"&lt;&gt;NOR",G12:G14)</f>
        <v>0</v>
      </c>
      <c r="H11" s="161"/>
      <c r="I11" s="161">
        <f>SUM(I12:I14)</f>
        <v>0</v>
      </c>
      <c r="J11" s="161"/>
      <c r="K11" s="161">
        <f>SUM(K12:K14)</f>
        <v>20000</v>
      </c>
      <c r="L11" s="161"/>
      <c r="M11" s="161">
        <f>SUM(M12:M14)</f>
        <v>0</v>
      </c>
      <c r="N11" s="160"/>
      <c r="O11" s="160">
        <f>SUM(O12:O14)</f>
        <v>0</v>
      </c>
      <c r="P11" s="160"/>
      <c r="Q11" s="160">
        <f>SUM(Q12:Q14)</f>
        <v>0</v>
      </c>
      <c r="R11" s="161"/>
      <c r="S11" s="161"/>
      <c r="T11" s="161"/>
      <c r="U11" s="161"/>
      <c r="V11" s="161">
        <f>SUM(V12:V14)</f>
        <v>0</v>
      </c>
      <c r="W11" s="161"/>
      <c r="X11" s="161"/>
      <c r="Y11" s="161"/>
      <c r="AG11" t="s">
        <v>95</v>
      </c>
    </row>
    <row r="12" spans="1:60" outlineLevel="1">
      <c r="A12" s="175">
        <v>3</v>
      </c>
      <c r="B12" s="176" t="s">
        <v>189</v>
      </c>
      <c r="C12" s="182" t="s">
        <v>190</v>
      </c>
      <c r="D12" s="177" t="s">
        <v>185</v>
      </c>
      <c r="E12" s="178">
        <v>1</v>
      </c>
      <c r="F12" s="179">
        <v>0</v>
      </c>
      <c r="G12" s="180">
        <f>ROUND(E12*F12,2)</f>
        <v>0</v>
      </c>
      <c r="H12" s="159">
        <v>0</v>
      </c>
      <c r="I12" s="158">
        <f>ROUND(E12*H12,2)</f>
        <v>0</v>
      </c>
      <c r="J12" s="159">
        <v>5000</v>
      </c>
      <c r="K12" s="158">
        <f>ROUND(E12*J12,2)</f>
        <v>5000</v>
      </c>
      <c r="L12" s="158">
        <v>21</v>
      </c>
      <c r="M12" s="158">
        <f>G12*(1+L12/100)</f>
        <v>0</v>
      </c>
      <c r="N12" s="157">
        <v>0</v>
      </c>
      <c r="O12" s="157">
        <f>ROUND(E12*N12,2)</f>
        <v>0</v>
      </c>
      <c r="P12" s="157">
        <v>0</v>
      </c>
      <c r="Q12" s="157">
        <f>ROUND(E12*P12,2)</f>
        <v>0</v>
      </c>
      <c r="R12" s="158"/>
      <c r="S12" s="158" t="s">
        <v>99</v>
      </c>
      <c r="T12" s="158" t="s">
        <v>100</v>
      </c>
      <c r="U12" s="158">
        <v>0</v>
      </c>
      <c r="V12" s="158">
        <f>ROUND(E12*U12,2)</f>
        <v>0</v>
      </c>
      <c r="W12" s="158"/>
      <c r="X12" s="158" t="s">
        <v>48</v>
      </c>
      <c r="Y12" s="158" t="s">
        <v>114</v>
      </c>
      <c r="Z12" s="150"/>
      <c r="AA12" s="150"/>
      <c r="AB12" s="150"/>
      <c r="AC12" s="150"/>
      <c r="AD12" s="150"/>
      <c r="AE12" s="150"/>
      <c r="AF12" s="150"/>
      <c r="AG12" s="150" t="s">
        <v>186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1">
      <c r="A13" s="175">
        <v>4</v>
      </c>
      <c r="B13" s="176" t="s">
        <v>191</v>
      </c>
      <c r="C13" s="182" t="s">
        <v>192</v>
      </c>
      <c r="D13" s="177" t="s">
        <v>185</v>
      </c>
      <c r="E13" s="178">
        <v>1</v>
      </c>
      <c r="F13" s="179">
        <v>0</v>
      </c>
      <c r="G13" s="180">
        <f>ROUND(E13*F13,2)</f>
        <v>0</v>
      </c>
      <c r="H13" s="159">
        <v>0</v>
      </c>
      <c r="I13" s="158">
        <f>ROUND(E13*H13,2)</f>
        <v>0</v>
      </c>
      <c r="J13" s="159">
        <v>8000</v>
      </c>
      <c r="K13" s="158">
        <f>ROUND(E13*J13,2)</f>
        <v>8000</v>
      </c>
      <c r="L13" s="158">
        <v>21</v>
      </c>
      <c r="M13" s="158">
        <f>G13*(1+L13/100)</f>
        <v>0</v>
      </c>
      <c r="N13" s="157">
        <v>0</v>
      </c>
      <c r="O13" s="157">
        <f>ROUND(E13*N13,2)</f>
        <v>0</v>
      </c>
      <c r="P13" s="157">
        <v>0</v>
      </c>
      <c r="Q13" s="157">
        <f>ROUND(E13*P13,2)</f>
        <v>0</v>
      </c>
      <c r="R13" s="158"/>
      <c r="S13" s="158" t="s">
        <v>125</v>
      </c>
      <c r="T13" s="158" t="s">
        <v>100</v>
      </c>
      <c r="U13" s="158">
        <v>0</v>
      </c>
      <c r="V13" s="158">
        <f>ROUND(E13*U13,2)</f>
        <v>0</v>
      </c>
      <c r="W13" s="158"/>
      <c r="X13" s="158" t="s">
        <v>48</v>
      </c>
      <c r="Y13" s="158" t="s">
        <v>114</v>
      </c>
      <c r="Z13" s="150"/>
      <c r="AA13" s="150"/>
      <c r="AB13" s="150"/>
      <c r="AC13" s="150"/>
      <c r="AD13" s="150"/>
      <c r="AE13" s="150"/>
      <c r="AF13" s="150"/>
      <c r="AG13" s="150" t="s">
        <v>186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1">
      <c r="A14" s="169">
        <v>5</v>
      </c>
      <c r="B14" s="170" t="s">
        <v>193</v>
      </c>
      <c r="C14" s="183" t="s">
        <v>194</v>
      </c>
      <c r="D14" s="171" t="s">
        <v>195</v>
      </c>
      <c r="E14" s="172">
        <v>1</v>
      </c>
      <c r="F14" s="173">
        <v>0</v>
      </c>
      <c r="G14" s="174">
        <f>ROUND(E14*F14,2)</f>
        <v>0</v>
      </c>
      <c r="H14" s="159">
        <v>0</v>
      </c>
      <c r="I14" s="158">
        <f>ROUND(E14*H14,2)</f>
        <v>0</v>
      </c>
      <c r="J14" s="159">
        <v>7000</v>
      </c>
      <c r="K14" s="158">
        <f>ROUND(E14*J14,2)</f>
        <v>7000</v>
      </c>
      <c r="L14" s="158">
        <v>21</v>
      </c>
      <c r="M14" s="158">
        <f>G14*(1+L14/100)</f>
        <v>0</v>
      </c>
      <c r="N14" s="157">
        <v>0</v>
      </c>
      <c r="O14" s="157">
        <f>ROUND(E14*N14,2)</f>
        <v>0</v>
      </c>
      <c r="P14" s="157">
        <v>0</v>
      </c>
      <c r="Q14" s="157">
        <f>ROUND(E14*P14,2)</f>
        <v>0</v>
      </c>
      <c r="R14" s="158"/>
      <c r="S14" s="158" t="s">
        <v>125</v>
      </c>
      <c r="T14" s="158" t="s">
        <v>100</v>
      </c>
      <c r="U14" s="158">
        <v>0</v>
      </c>
      <c r="V14" s="158">
        <f>ROUND(E14*U14,2)</f>
        <v>0</v>
      </c>
      <c r="W14" s="158"/>
      <c r="X14" s="158" t="s">
        <v>48</v>
      </c>
      <c r="Y14" s="158" t="s">
        <v>114</v>
      </c>
      <c r="Z14" s="150"/>
      <c r="AA14" s="150"/>
      <c r="AB14" s="150"/>
      <c r="AC14" s="150"/>
      <c r="AD14" s="150"/>
      <c r="AE14" s="150"/>
      <c r="AF14" s="150"/>
      <c r="AG14" s="150" t="s">
        <v>186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>
      <c r="A15" s="3"/>
      <c r="B15" s="4"/>
      <c r="C15" s="184"/>
      <c r="D15" s="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AE15">
        <v>12</v>
      </c>
      <c r="AF15">
        <v>21</v>
      </c>
      <c r="AG15" t="s">
        <v>80</v>
      </c>
    </row>
    <row r="16" spans="1:60">
      <c r="A16" s="153"/>
      <c r="B16" s="154" t="s">
        <v>31</v>
      </c>
      <c r="C16" s="185"/>
      <c r="D16" s="155"/>
      <c r="E16" s="156"/>
      <c r="F16" s="156"/>
      <c r="G16" s="168">
        <f>G8+G11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AE16">
        <f>SUMIF(L7:L14,AE15,G7:G14)</f>
        <v>0</v>
      </c>
      <c r="AF16">
        <f>SUMIF(L7:L14,AF15,G7:G14)</f>
        <v>0</v>
      </c>
      <c r="AG16" t="s">
        <v>179</v>
      </c>
    </row>
    <row r="17" spans="1:33">
      <c r="A17" s="3"/>
      <c r="B17" s="4"/>
      <c r="C17" s="184"/>
      <c r="D17" s="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33">
      <c r="A18" s="3"/>
      <c r="B18" s="4"/>
      <c r="C18" s="184"/>
      <c r="D18" s="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33">
      <c r="A19" s="261" t="s">
        <v>180</v>
      </c>
      <c r="B19" s="261"/>
      <c r="C19" s="262"/>
      <c r="D19" s="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33">
      <c r="A20" s="242"/>
      <c r="B20" s="243"/>
      <c r="C20" s="244"/>
      <c r="D20" s="243"/>
      <c r="E20" s="243"/>
      <c r="F20" s="243"/>
      <c r="G20" s="24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AG20" t="s">
        <v>181</v>
      </c>
    </row>
    <row r="21" spans="1:33">
      <c r="A21" s="246"/>
      <c r="B21" s="247"/>
      <c r="C21" s="248"/>
      <c r="D21" s="247"/>
      <c r="E21" s="247"/>
      <c r="F21" s="247"/>
      <c r="G21" s="24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33">
      <c r="A22" s="246"/>
      <c r="B22" s="247"/>
      <c r="C22" s="248"/>
      <c r="D22" s="247"/>
      <c r="E22" s="247"/>
      <c r="F22" s="247"/>
      <c r="G22" s="24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33">
      <c r="A23" s="246"/>
      <c r="B23" s="247"/>
      <c r="C23" s="248"/>
      <c r="D23" s="247"/>
      <c r="E23" s="247"/>
      <c r="F23" s="247"/>
      <c r="G23" s="24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33">
      <c r="A24" s="250"/>
      <c r="B24" s="251"/>
      <c r="C24" s="252"/>
      <c r="D24" s="251"/>
      <c r="E24" s="251"/>
      <c r="F24" s="251"/>
      <c r="G24" s="25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33">
      <c r="A25" s="3"/>
      <c r="B25" s="4"/>
      <c r="C25" s="184"/>
      <c r="D25" s="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3">
      <c r="C26" s="186"/>
      <c r="D26" s="10"/>
      <c r="AG26" t="s">
        <v>182</v>
      </c>
    </row>
    <row r="27" spans="1:33">
      <c r="D27" s="10"/>
    </row>
    <row r="28" spans="1:33">
      <c r="D28" s="10"/>
    </row>
    <row r="29" spans="1:33">
      <c r="D29" s="10"/>
    </row>
    <row r="30" spans="1:33">
      <c r="D30" s="10"/>
    </row>
    <row r="31" spans="1:33">
      <c r="D31" s="10"/>
    </row>
    <row r="32" spans="1:33">
      <c r="D32" s="10"/>
    </row>
    <row r="33" spans="4:4">
      <c r="D33" s="10"/>
    </row>
    <row r="34" spans="4:4">
      <c r="D34" s="10"/>
    </row>
    <row r="35" spans="4:4">
      <c r="D35" s="10"/>
    </row>
    <row r="36" spans="4:4">
      <c r="D36" s="10"/>
    </row>
    <row r="37" spans="4:4">
      <c r="D37" s="10"/>
    </row>
    <row r="38" spans="4:4">
      <c r="D38" s="10"/>
    </row>
    <row r="39" spans="4:4">
      <c r="D39" s="10"/>
    </row>
    <row r="40" spans="4:4">
      <c r="D40" s="10"/>
    </row>
    <row r="41" spans="4:4">
      <c r="D41" s="10"/>
    </row>
    <row r="42" spans="4:4">
      <c r="D42" s="10"/>
    </row>
    <row r="43" spans="4:4">
      <c r="D43" s="10"/>
    </row>
    <row r="44" spans="4:4">
      <c r="D44" s="10"/>
    </row>
    <row r="45" spans="4:4">
      <c r="D45" s="10"/>
    </row>
    <row r="46" spans="4:4">
      <c r="D46" s="10"/>
    </row>
    <row r="47" spans="4:4">
      <c r="D47" s="10"/>
    </row>
    <row r="48" spans="4:4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  <row r="55" spans="4:4">
      <c r="D55" s="10"/>
    </row>
    <row r="56" spans="4:4">
      <c r="D56" s="10"/>
    </row>
    <row r="57" spans="4:4">
      <c r="D57" s="10"/>
    </row>
    <row r="58" spans="4:4">
      <c r="D58" s="10"/>
    </row>
    <row r="59" spans="4:4">
      <c r="D59" s="10"/>
    </row>
    <row r="60" spans="4:4">
      <c r="D60" s="10"/>
    </row>
    <row r="61" spans="4:4">
      <c r="D61" s="10"/>
    </row>
    <row r="62" spans="4:4">
      <c r="D62" s="10"/>
    </row>
    <row r="63" spans="4:4">
      <c r="D63" s="10"/>
    </row>
    <row r="64" spans="4:4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6">
    <mergeCell ref="A20:G24"/>
    <mergeCell ref="A1:G1"/>
    <mergeCell ref="C2:G2"/>
    <mergeCell ref="C3:G3"/>
    <mergeCell ref="C4:G4"/>
    <mergeCell ref="A19:C19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104 104-01 Pol</vt:lpstr>
      <vt:lpstr>104 VRN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'104 104-01 Pol'!Názvy_tisku</vt:lpstr>
      <vt:lpstr>'104 VRN Pol'!Názvy_tisku</vt:lpstr>
      <vt:lpstr>oadresa</vt:lpstr>
      <vt:lpstr>Stavba!Objednatel</vt:lpstr>
      <vt:lpstr>Stavba!Objekt</vt:lpstr>
      <vt:lpstr>'104 104-01 Pol'!Oblast_tisku</vt:lpstr>
      <vt:lpstr>'104 VRN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Kudrna</dc:creator>
  <cp:lastModifiedBy>Josef Kudrna</cp:lastModifiedBy>
  <cp:lastPrinted>2019-03-19T12:27:02Z</cp:lastPrinted>
  <dcterms:created xsi:type="dcterms:W3CDTF">2009-04-08T07:15:50Z</dcterms:created>
  <dcterms:modified xsi:type="dcterms:W3CDTF">2024-09-16T10:50:36Z</dcterms:modified>
</cp:coreProperties>
</file>