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praha3cz-my.sharepoint.com/personal/jakubz_praha3_cz/Documents/Plocha/OSÚ/úklid/"/>
    </mc:Choice>
  </mc:AlternateContent>
  <xr:revisionPtr revIDLastSave="0" documentId="8_{AB086C77-B4CE-42D7-B833-D02B1AE252B5}" xr6:coauthVersionLast="47" xr6:coauthVersionMax="47" xr10:uidLastSave="{00000000-0000-0000-0000-000000000000}"/>
  <bookViews>
    <workbookView xWindow="-98" yWindow="-98" windowWidth="23236" windowHeight="13875" firstSheet="2" activeTab="3" xr2:uid="{00000000-000D-0000-FFFF-FFFF00000000}"/>
  </bookViews>
  <sheets>
    <sheet name="Havlíčkovo nám. 9" sheetId="1" r:id="rId1"/>
    <sheet name="Havlíčkovo nám. 11" sheetId="10" r:id="rId2"/>
    <sheet name="Lipanská 7" sheetId="2" r:id="rId3"/>
    <sheet name="Lipanská 9" sheetId="3" r:id="rId4"/>
    <sheet name="Lipanská 11" sheetId="4" r:id="rId5"/>
    <sheet name="Lipanská 14" sheetId="5" r:id="rId6"/>
    <sheet name="Seifertova 51" sheetId="6" r:id="rId7"/>
    <sheet name="Milešovská 1" sheetId="7" r:id="rId8"/>
    <sheet name="Olšanská 7" sheetId="8" r:id="rId9"/>
    <sheet name="Přemyslovská 2" sheetId="9" r:id="rId10"/>
    <sheet name="Blahníkova" sheetId="12" r:id="rId11"/>
    <sheet name="Roháčova" sheetId="11" r:id="rId12"/>
    <sheet name="List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1" l="1"/>
  <c r="K4" i="12"/>
  <c r="K14" i="7"/>
  <c r="K12" i="7"/>
  <c r="F2" i="7"/>
  <c r="K6" i="8"/>
  <c r="K3" i="8"/>
  <c r="K17" i="6"/>
  <c r="F17" i="6"/>
  <c r="K53" i="6"/>
  <c r="K39" i="6"/>
  <c r="K38" i="6"/>
  <c r="K36" i="6"/>
  <c r="F36" i="6"/>
  <c r="K35" i="6"/>
  <c r="F35" i="6"/>
  <c r="K34" i="6"/>
  <c r="K25" i="6"/>
  <c r="K20" i="6"/>
  <c r="K3" i="6"/>
  <c r="F94" i="6"/>
  <c r="K86" i="6"/>
  <c r="F86" i="6"/>
  <c r="K85" i="6"/>
  <c r="K83" i="6"/>
  <c r="F83" i="6"/>
  <c r="K79" i="6"/>
  <c r="F79" i="6"/>
  <c r="F78" i="6"/>
  <c r="F73" i="6"/>
  <c r="K70" i="6"/>
  <c r="K69" i="6"/>
  <c r="K68" i="6"/>
  <c r="K66" i="6"/>
  <c r="F66" i="6"/>
  <c r="F63" i="6"/>
  <c r="F59" i="6"/>
  <c r="K56" i="6"/>
  <c r="F55" i="6"/>
  <c r="K54" i="6"/>
  <c r="K35" i="5"/>
  <c r="F35" i="5"/>
  <c r="K28" i="5"/>
  <c r="F27" i="5"/>
  <c r="K25" i="5"/>
  <c r="F25" i="5"/>
  <c r="F23" i="5"/>
  <c r="K17" i="5"/>
  <c r="K15" i="5"/>
  <c r="F15" i="5"/>
  <c r="K9" i="5"/>
  <c r="K8" i="5"/>
  <c r="F8" i="5"/>
  <c r="K7" i="5"/>
  <c r="F7" i="5"/>
  <c r="K5" i="5"/>
  <c r="K3" i="5"/>
  <c r="K53" i="1"/>
  <c r="K52" i="1"/>
  <c r="K49" i="1"/>
  <c r="K34" i="1"/>
  <c r="K48" i="1"/>
  <c r="K47" i="1"/>
  <c r="K46" i="1"/>
  <c r="F41" i="1"/>
  <c r="F40" i="1"/>
  <c r="F38" i="1"/>
  <c r="K31" i="1"/>
  <c r="F31" i="1"/>
  <c r="K19" i="1"/>
  <c r="K30" i="1"/>
  <c r="K29" i="1"/>
  <c r="F29" i="1"/>
  <c r="F25" i="1"/>
  <c r="K20" i="1"/>
  <c r="F20" i="1"/>
  <c r="K18" i="1"/>
  <c r="F18" i="1"/>
  <c r="K16" i="1"/>
  <c r="K6" i="1"/>
  <c r="K5" i="1"/>
  <c r="F5" i="1"/>
  <c r="F4" i="1"/>
  <c r="K3" i="1"/>
  <c r="F3" i="1"/>
  <c r="K2" i="1"/>
  <c r="K26" i="4"/>
  <c r="K19" i="4"/>
  <c r="F15" i="4"/>
  <c r="K11" i="4"/>
  <c r="K10" i="4"/>
  <c r="K8" i="4"/>
  <c r="F7" i="4"/>
  <c r="K4" i="4"/>
  <c r="K2" i="4"/>
  <c r="K25" i="4"/>
  <c r="F25" i="4"/>
  <c r="F24" i="4"/>
  <c r="F23" i="4"/>
  <c r="K21" i="4"/>
  <c r="K20" i="4"/>
  <c r="K27" i="4"/>
  <c r="F30" i="4"/>
  <c r="F33" i="4"/>
  <c r="F32" i="4"/>
  <c r="F31" i="4"/>
  <c r="F29" i="4"/>
  <c r="K41" i="4"/>
  <c r="K35" i="4"/>
  <c r="K36" i="4"/>
  <c r="F39" i="4"/>
  <c r="F38" i="4"/>
  <c r="K40" i="4"/>
  <c r="F40" i="4"/>
  <c r="K42" i="4"/>
  <c r="K55" i="4"/>
  <c r="F55" i="4"/>
  <c r="K54" i="4"/>
  <c r="F54" i="4"/>
  <c r="F53" i="4"/>
  <c r="F52" i="4"/>
  <c r="K50" i="4"/>
  <c r="K49" i="4"/>
  <c r="F48" i="4"/>
  <c r="F47" i="4"/>
  <c r="F46" i="4"/>
  <c r="F45" i="4"/>
  <c r="F44" i="4"/>
  <c r="K80" i="4"/>
  <c r="K65" i="4"/>
  <c r="K64" i="4"/>
  <c r="K66" i="4"/>
  <c r="F61" i="4"/>
  <c r="F60" i="4"/>
  <c r="K58" i="4"/>
  <c r="F56" i="4"/>
  <c r="K12" i="3"/>
  <c r="K10" i="3"/>
  <c r="F8" i="3"/>
  <c r="F6" i="3"/>
  <c r="F5" i="3"/>
  <c r="F4" i="3"/>
  <c r="F3" i="3"/>
  <c r="F24" i="3"/>
  <c r="K22" i="3"/>
  <c r="F18" i="3"/>
  <c r="K2" i="3"/>
  <c r="F21" i="3"/>
  <c r="K25" i="3"/>
  <c r="F26" i="3"/>
  <c r="K26" i="3"/>
  <c r="F19" i="3"/>
  <c r="K16" i="3"/>
  <c r="K14" i="3"/>
  <c r="F14" i="3"/>
  <c r="F32" i="3"/>
  <c r="F31" i="3"/>
  <c r="F30" i="3"/>
  <c r="K28" i="3"/>
  <c r="F61" i="3"/>
  <c r="F60" i="3"/>
  <c r="F59" i="3"/>
  <c r="F58" i="3"/>
  <c r="K55" i="3"/>
  <c r="F52" i="3"/>
  <c r="F51" i="3"/>
  <c r="F50" i="3"/>
  <c r="F49" i="3"/>
  <c r="K43" i="3"/>
  <c r="K42" i="3"/>
  <c r="F42" i="3"/>
  <c r="K41" i="3"/>
  <c r="F41" i="3"/>
  <c r="F40" i="3"/>
  <c r="F39" i="3"/>
  <c r="F35" i="3"/>
  <c r="K8" i="2" l="1"/>
  <c r="F8" i="2"/>
  <c r="K3" i="2"/>
  <c r="F3" i="2"/>
  <c r="F17" i="2"/>
  <c r="F15" i="2"/>
  <c r="K14" i="2"/>
  <c r="F24" i="2"/>
  <c r="F23" i="2"/>
  <c r="K19" i="2"/>
  <c r="K29" i="2" l="1"/>
  <c r="F27" i="2"/>
  <c r="F26" i="2"/>
  <c r="F31" i="2"/>
  <c r="K30" i="2"/>
  <c r="F25" i="2"/>
  <c r="K39" i="2"/>
  <c r="K41" i="2"/>
  <c r="F48" i="2" l="1"/>
  <c r="F47" i="2"/>
  <c r="F46" i="2"/>
  <c r="F42" i="2"/>
  <c r="F38" i="2"/>
  <c r="F36" i="2"/>
  <c r="K35" i="2"/>
  <c r="F12" i="6"/>
</calcChain>
</file>

<file path=xl/sharedStrings.xml><?xml version="1.0" encoding="utf-8"?>
<sst xmlns="http://schemas.openxmlformats.org/spreadsheetml/2006/main" count="3033" uniqueCount="430">
  <si>
    <t>Patro</t>
  </si>
  <si>
    <t>Číslo kanceláře</t>
  </si>
  <si>
    <t>Počet místností</t>
  </si>
  <si>
    <t>Obyvatelé</t>
  </si>
  <si>
    <t>Počet oken</t>
  </si>
  <si>
    <t>Rozměr oken v m2</t>
  </si>
  <si>
    <t>Žaluzie</t>
  </si>
  <si>
    <t>Počet topných těles</t>
  </si>
  <si>
    <t>Kuchyň</t>
  </si>
  <si>
    <t>Umyvadlo</t>
  </si>
  <si>
    <t>Rozměr místnosti</t>
  </si>
  <si>
    <t>Světlo</t>
  </si>
  <si>
    <t>Povrch podlahy</t>
  </si>
  <si>
    <t>Foto pořízeno</t>
  </si>
  <si>
    <t>ano</t>
  </si>
  <si>
    <t>koberec</t>
  </si>
  <si>
    <t>vestavěné</t>
  </si>
  <si>
    <t>WC</t>
  </si>
  <si>
    <t>10a</t>
  </si>
  <si>
    <t>ne</t>
  </si>
  <si>
    <t>dlažba</t>
  </si>
  <si>
    <t>WC veřejné</t>
  </si>
  <si>
    <t>zavěšené</t>
  </si>
  <si>
    <t>4 (3)</t>
  </si>
  <si>
    <t>podatelna</t>
  </si>
  <si>
    <t>lino+koberec</t>
  </si>
  <si>
    <t>koberec+lino</t>
  </si>
  <si>
    <t>vstup aula</t>
  </si>
  <si>
    <t>chodba</t>
  </si>
  <si>
    <t>teraco</t>
  </si>
  <si>
    <t>chodba před výtahem</t>
  </si>
  <si>
    <t>413 - chodba</t>
  </si>
  <si>
    <t>prosklené dveře</t>
  </si>
  <si>
    <t>Křešťáková</t>
  </si>
  <si>
    <t>404 - WC</t>
  </si>
  <si>
    <t>407 - WC</t>
  </si>
  <si>
    <t>Koutecká, Adamíčková, Šulcová</t>
  </si>
  <si>
    <t>Suchánková</t>
  </si>
  <si>
    <t>Rozměr místnosti v m2</t>
  </si>
  <si>
    <t>Merta</t>
  </si>
  <si>
    <t>503 - sociální zař.</t>
  </si>
  <si>
    <t>506 - WC</t>
  </si>
  <si>
    <t>Pellarová</t>
  </si>
  <si>
    <t>Bušková, Babinská</t>
  </si>
  <si>
    <t>Konšelová</t>
  </si>
  <si>
    <t>308 - chodba</t>
  </si>
  <si>
    <t>309 - zasedací místnost</t>
  </si>
  <si>
    <t>301 - kancelář</t>
  </si>
  <si>
    <t>301 - zasedací místnost</t>
  </si>
  <si>
    <t>303 - WC</t>
  </si>
  <si>
    <t>Pomije</t>
  </si>
  <si>
    <t>302 - WC pro invalidy</t>
  </si>
  <si>
    <t>chodba s kuchyňkou</t>
  </si>
  <si>
    <t>207 - WC</t>
  </si>
  <si>
    <t>203 - WC</t>
  </si>
  <si>
    <t>Nováček, Skorkovská</t>
  </si>
  <si>
    <t>Bursíková, Šulcová</t>
  </si>
  <si>
    <t>WC - muži</t>
  </si>
  <si>
    <t>WC - ženy</t>
  </si>
  <si>
    <t>chodba u výtahu</t>
  </si>
  <si>
    <t>Kovařovič, Joachimsthalová</t>
  </si>
  <si>
    <t>109 - vchod, chodba</t>
  </si>
  <si>
    <t>Schejbalová</t>
  </si>
  <si>
    <t>Luňáčková</t>
  </si>
  <si>
    <t>Hannich, Saidová</t>
  </si>
  <si>
    <t>přízemí</t>
  </si>
  <si>
    <t>chodba - hl. vchod</t>
  </si>
  <si>
    <t>002 - kuchyň</t>
  </si>
  <si>
    <t>003 - WC muži</t>
  </si>
  <si>
    <t>007 - WC ženy</t>
  </si>
  <si>
    <t>lino</t>
  </si>
  <si>
    <t>011</t>
  </si>
  <si>
    <t>014 - kumbál</t>
  </si>
  <si>
    <t>Zemanová</t>
  </si>
  <si>
    <t>012</t>
  </si>
  <si>
    <t>přízemí - 4. patro</t>
  </si>
  <si>
    <t>schodiště</t>
  </si>
  <si>
    <t>kámen</t>
  </si>
  <si>
    <t>4.-5. patro</t>
  </si>
  <si>
    <t>dřevo</t>
  </si>
  <si>
    <t>Štochl</t>
  </si>
  <si>
    <t>Vavřinec, Šejnost</t>
  </si>
  <si>
    <t>401 - vchod OMA</t>
  </si>
  <si>
    <t>402 - WC</t>
  </si>
  <si>
    <t>403 - kuchyň</t>
  </si>
  <si>
    <t>Findeisová, Kofroňová</t>
  </si>
  <si>
    <t>Navrátilová, Gallová, Kršňáková</t>
  </si>
  <si>
    <t>Vlasáková, Jiranová</t>
  </si>
  <si>
    <t>409 - OR archiv</t>
  </si>
  <si>
    <t>Balcárek</t>
  </si>
  <si>
    <t>11 normál + 4 střešní + 2 prosklené dveře</t>
  </si>
  <si>
    <t>pavlačové + normál</t>
  </si>
  <si>
    <t>pavlačové</t>
  </si>
  <si>
    <t>501 - vchod OÚR</t>
  </si>
  <si>
    <t>502 - WC</t>
  </si>
  <si>
    <t>503 - WC + sprcha</t>
  </si>
  <si>
    <t>504 - kuchyň</t>
  </si>
  <si>
    <t>Fikar</t>
  </si>
  <si>
    <t>Zahrádková</t>
  </si>
  <si>
    <t>Brzobohatá, Slepička</t>
  </si>
  <si>
    <t>chodba + schodiště</t>
  </si>
  <si>
    <t>601 - sklad</t>
  </si>
  <si>
    <t>602 - úklidová místnost</t>
  </si>
  <si>
    <t>výlevka</t>
  </si>
  <si>
    <t>603 - vchod OŠ</t>
  </si>
  <si>
    <t>604 - sklad</t>
  </si>
  <si>
    <t>605 - kuchyň</t>
  </si>
  <si>
    <t>Ouřadová</t>
  </si>
  <si>
    <t>Strosserová</t>
  </si>
  <si>
    <t>610 - WC muži</t>
  </si>
  <si>
    <t>611 - WC dámy</t>
  </si>
  <si>
    <t>612 - sprcha</t>
  </si>
  <si>
    <t>301 - chodba vstup</t>
  </si>
  <si>
    <t>302 - soc. zařízení</t>
  </si>
  <si>
    <t>303 - kuchyň</t>
  </si>
  <si>
    <t>Benešová</t>
  </si>
  <si>
    <t>Donátová, Knytlová, Hronová</t>
  </si>
  <si>
    <t>Vášová, Červenková, Šimr</t>
  </si>
  <si>
    <t>307 - úklidová místnost</t>
  </si>
  <si>
    <t>?</t>
  </si>
  <si>
    <t>308 - WC invalidé</t>
  </si>
  <si>
    <t>202 - WC, sociální zařízení</t>
  </si>
  <si>
    <t>203 - kuchyň</t>
  </si>
  <si>
    <t>Čámský, Flaks</t>
  </si>
  <si>
    <t>2.-3. patro</t>
  </si>
  <si>
    <t>1.-2. patro</t>
  </si>
  <si>
    <t>Třísková, Saulichová</t>
  </si>
  <si>
    <t>208 - WC</t>
  </si>
  <si>
    <t>210 - spisovna</t>
  </si>
  <si>
    <t>chodba vedle výtahu</t>
  </si>
  <si>
    <t>chodba před vrátnicí</t>
  </si>
  <si>
    <t>101 - vrátnice</t>
  </si>
  <si>
    <t>1 + prosklené dveře</t>
  </si>
  <si>
    <t>vchod ověřování</t>
  </si>
  <si>
    <t>2?</t>
  </si>
  <si>
    <t>105 - vchod ověřování veřejnost</t>
  </si>
  <si>
    <t>2 okna + prosklené přepážky</t>
  </si>
  <si>
    <t>106 - WC veřejnost</t>
  </si>
  <si>
    <t>107 - WC muži</t>
  </si>
  <si>
    <t>108 - úklid</t>
  </si>
  <si>
    <t>jen dveře</t>
  </si>
  <si>
    <t>109 - WC ženy</t>
  </si>
  <si>
    <t>vchod OTSMI</t>
  </si>
  <si>
    <t>Kozár, Janečková</t>
  </si>
  <si>
    <t>Dobiáš</t>
  </si>
  <si>
    <t>Stehlíková</t>
  </si>
  <si>
    <t>2 + prosklená stěna</t>
  </si>
  <si>
    <t>Pokorná, Uhlschmidová</t>
  </si>
  <si>
    <t>Studničný</t>
  </si>
  <si>
    <t>408 - kuchyňka</t>
  </si>
  <si>
    <t>lamino</t>
  </si>
  <si>
    <t>412 - chodba před WC</t>
  </si>
  <si>
    <t>409 - WC muži</t>
  </si>
  <si>
    <t>410 - WC ženy</t>
  </si>
  <si>
    <t>Granátová, Ježková</t>
  </si>
  <si>
    <t>301a</t>
  </si>
  <si>
    <t>Slabová, Talacková</t>
  </si>
  <si>
    <t>304 - WC ženy, kuchyňka</t>
  </si>
  <si>
    <t>303a</t>
  </si>
  <si>
    <t>Nýčová</t>
  </si>
  <si>
    <t>Jelínková</t>
  </si>
  <si>
    <t>311 - chodba</t>
  </si>
  <si>
    <t>312 - chodba</t>
  </si>
  <si>
    <t>1 + balkonové dveře</t>
  </si>
  <si>
    <t>Šimůnková, Hilmar, Eichler</t>
  </si>
  <si>
    <t>307 - WC</t>
  </si>
  <si>
    <t>skleněná stěna</t>
  </si>
  <si>
    <t>305 - WC muži</t>
  </si>
  <si>
    <t>prosklená stěna</t>
  </si>
  <si>
    <t>213 - chodba OTSMI + OE</t>
  </si>
  <si>
    <t>Truhlář</t>
  </si>
  <si>
    <t>Šperka</t>
  </si>
  <si>
    <t>Brychtová, Šafaříková</t>
  </si>
  <si>
    <t>206 - WC muži</t>
  </si>
  <si>
    <t>214 - chodba</t>
  </si>
  <si>
    <t>Čahoj, Gotmanovová</t>
  </si>
  <si>
    <t>Žák</t>
  </si>
  <si>
    <t>Vacková, Poláková</t>
  </si>
  <si>
    <t>204a</t>
  </si>
  <si>
    <t>205 - WC</t>
  </si>
  <si>
    <t>Řezáčová</t>
  </si>
  <si>
    <t>Urbánková</t>
  </si>
  <si>
    <t>Oščipovská</t>
  </si>
  <si>
    <t>Vlčová</t>
  </si>
  <si>
    <t>113 - chodba</t>
  </si>
  <si>
    <t>001 - WC</t>
  </si>
  <si>
    <t>Wasserbauerová</t>
  </si>
  <si>
    <t>002</t>
  </si>
  <si>
    <t>003</t>
  </si>
  <si>
    <t>Slivka</t>
  </si>
  <si>
    <t>004</t>
  </si>
  <si>
    <t>Trávníčková</t>
  </si>
  <si>
    <t>006 - WC muži</t>
  </si>
  <si>
    <t>016 - chodba</t>
  </si>
  <si>
    <t>přízemí - 1. patro</t>
  </si>
  <si>
    <t>Freyová, Danihelková</t>
  </si>
  <si>
    <t>102 - kuchyňka</t>
  </si>
  <si>
    <t>Dreveňáková</t>
  </si>
  <si>
    <t>Peprníčková, Břichnáčová</t>
  </si>
  <si>
    <t>Wildtová, Nováková, Hovádková, Kadlecová</t>
  </si>
  <si>
    <t>105a</t>
  </si>
  <si>
    <t>106 - WC</t>
  </si>
  <si>
    <t>114 - chodba</t>
  </si>
  <si>
    <t>vstupní hala</t>
  </si>
  <si>
    <t>kámen, dlažba</t>
  </si>
  <si>
    <t>Málek</t>
  </si>
  <si>
    <t>020</t>
  </si>
  <si>
    <t>021 + 022 + 023</t>
  </si>
  <si>
    <t>Marhounová, Vlková, Gill, Václavíková, Bartko</t>
  </si>
  <si>
    <t>024 - pokladna</t>
  </si>
  <si>
    <t>Blažková</t>
  </si>
  <si>
    <t>025 - chodba</t>
  </si>
  <si>
    <t>026 - WC</t>
  </si>
  <si>
    <t>027 - recepce</t>
  </si>
  <si>
    <t>Pínová</t>
  </si>
  <si>
    <t>028</t>
  </si>
  <si>
    <t>Kolaříková</t>
  </si>
  <si>
    <t>029</t>
  </si>
  <si>
    <t>Lonská, Táborská</t>
  </si>
  <si>
    <t>030 - podatelna</t>
  </si>
  <si>
    <t>Čermáková, Mücková</t>
  </si>
  <si>
    <t>Vojtková</t>
  </si>
  <si>
    <t>031</t>
  </si>
  <si>
    <t>032</t>
  </si>
  <si>
    <t>Dlask, Binderová</t>
  </si>
  <si>
    <t>Fršlínek</t>
  </si>
  <si>
    <t>034</t>
  </si>
  <si>
    <t>035</t>
  </si>
  <si>
    <t>036 - WC veřejnost</t>
  </si>
  <si>
    <t>116 + 117 + 118</t>
  </si>
  <si>
    <t>Rut, Materna, Kropáčková, Valová</t>
  </si>
  <si>
    <t>starosta</t>
  </si>
  <si>
    <t>parkety</t>
  </si>
  <si>
    <t>Ornest, Kosová</t>
  </si>
  <si>
    <t>123 - kulatý salonek</t>
  </si>
  <si>
    <t>121 - chodba sekretariát</t>
  </si>
  <si>
    <t>122 - WC ženy</t>
  </si>
  <si>
    <t>Křeček</t>
  </si>
  <si>
    <t>Hegrová, Vurbs</t>
  </si>
  <si>
    <t>125a</t>
  </si>
  <si>
    <t>Dobeš</t>
  </si>
  <si>
    <t>127 - WC páni</t>
  </si>
  <si>
    <t>přízemí -1. patro</t>
  </si>
  <si>
    <t>1. - 2. patro</t>
  </si>
  <si>
    <t>šatna</t>
  </si>
  <si>
    <t>Havlíková</t>
  </si>
  <si>
    <t>218a</t>
  </si>
  <si>
    <t>Zahradník</t>
  </si>
  <si>
    <t>koberec, parkety</t>
  </si>
  <si>
    <t>221 - WC tajemník</t>
  </si>
  <si>
    <t>223 - čekárna</t>
  </si>
  <si>
    <t>222 - kruhový salonek</t>
  </si>
  <si>
    <t>Petrášková</t>
  </si>
  <si>
    <t>224a</t>
  </si>
  <si>
    <t>Kaplanová</t>
  </si>
  <si>
    <t>Neuwirthová</t>
  </si>
  <si>
    <t>Laštovková, Lukešová</t>
  </si>
  <si>
    <t>Trochová</t>
  </si>
  <si>
    <t>229 - WC</t>
  </si>
  <si>
    <t>230 - WC</t>
  </si>
  <si>
    <t>chodba u matrik</t>
  </si>
  <si>
    <t>chodba u svatebního sálu</t>
  </si>
  <si>
    <t>2. - 3. patro</t>
  </si>
  <si>
    <t>chodba u schodů</t>
  </si>
  <si>
    <t>jiné</t>
  </si>
  <si>
    <t>Čižinský</t>
  </si>
  <si>
    <t>315 - WC dámy</t>
  </si>
  <si>
    <t>Kučírková</t>
  </si>
  <si>
    <t>001 - chodba + WC</t>
  </si>
  <si>
    <t>002 - WC</t>
  </si>
  <si>
    <t>Karel Světlík</t>
  </si>
  <si>
    <t>003 - chodba + kuchyňka</t>
  </si>
  <si>
    <t>007</t>
  </si>
  <si>
    <t>Šimonová, Hozáková</t>
  </si>
  <si>
    <t>106+108</t>
  </si>
  <si>
    <t>109 - WC</t>
  </si>
  <si>
    <t>114</t>
  </si>
  <si>
    <t>113 - kuchyňka</t>
  </si>
  <si>
    <t>Švecová, Pajerová</t>
  </si>
  <si>
    <t>116</t>
  </si>
  <si>
    <t>Vlachová</t>
  </si>
  <si>
    <t>117</t>
  </si>
  <si>
    <t>Šulcová</t>
  </si>
  <si>
    <t>120</t>
  </si>
  <si>
    <t>Jančálek</t>
  </si>
  <si>
    <t>archiv OŽ</t>
  </si>
  <si>
    <t>WC na pavlači</t>
  </si>
  <si>
    <t>213 - chodba + WC</t>
  </si>
  <si>
    <t>215 - chodba</t>
  </si>
  <si>
    <t>přepážka 1, 2</t>
  </si>
  <si>
    <t>Žáková, Kožešníková</t>
  </si>
  <si>
    <t>215 (přepážka 3)</t>
  </si>
  <si>
    <t>Široká</t>
  </si>
  <si>
    <t>přepážka 4</t>
  </si>
  <si>
    <t>Kalašová</t>
  </si>
  <si>
    <t>přepážka 5, 6</t>
  </si>
  <si>
    <t>218 - čekárny</t>
  </si>
  <si>
    <t>221 - kuchyň</t>
  </si>
  <si>
    <t>223 - archiv + WC + kuchyň</t>
  </si>
  <si>
    <t>Birošík</t>
  </si>
  <si>
    <t>koberec + lino</t>
  </si>
  <si>
    <t>301 - chodba</t>
  </si>
  <si>
    <t>303 - chodba</t>
  </si>
  <si>
    <t>304 + 305 - kuchyň + WC + přepážka</t>
  </si>
  <si>
    <t>Šáfr</t>
  </si>
  <si>
    <t>307a</t>
  </si>
  <si>
    <t>Machalická</t>
  </si>
  <si>
    <t>Jenišová</t>
  </si>
  <si>
    <t>WC - 308-310</t>
  </si>
  <si>
    <t>310 - sklad</t>
  </si>
  <si>
    <t>Hájková, Sotonová, Poděbradská</t>
  </si>
  <si>
    <t>choba u výtahu</t>
  </si>
  <si>
    <t>Krosnářová, Kudibalová</t>
  </si>
  <si>
    <t>Hejsková, Hrubá</t>
  </si>
  <si>
    <t>Ivančová</t>
  </si>
  <si>
    <t>Duben</t>
  </si>
  <si>
    <t>209a</t>
  </si>
  <si>
    <t>Chodorová, Polášková, Šulcová, Nováčková</t>
  </si>
  <si>
    <t>Nováček</t>
  </si>
  <si>
    <t>Linhartová</t>
  </si>
  <si>
    <t>Poláková</t>
  </si>
  <si>
    <t>Kozáková, Prokopová</t>
  </si>
  <si>
    <t>Kvapilová</t>
  </si>
  <si>
    <t>Müller, Němcová</t>
  </si>
  <si>
    <t>archiv - Poláková</t>
  </si>
  <si>
    <t>WC invalidé</t>
  </si>
  <si>
    <t>311a</t>
  </si>
  <si>
    <t>WC muži</t>
  </si>
  <si>
    <t>kuchyňka</t>
  </si>
  <si>
    <t>3.-4. patro</t>
  </si>
  <si>
    <t>zasedací místnost</t>
  </si>
  <si>
    <t>402-403</t>
  </si>
  <si>
    <t>Mužíková, Tymonek</t>
  </si>
  <si>
    <t>Maršálková, Glembová</t>
  </si>
  <si>
    <t>Hánová, Rejmontová</t>
  </si>
  <si>
    <t>Zajíčková, Michovská</t>
  </si>
  <si>
    <t>Kořenková, Šimková</t>
  </si>
  <si>
    <t>Jašková, Vaculíková</t>
  </si>
  <si>
    <t>Minhová</t>
  </si>
  <si>
    <t>Pléha</t>
  </si>
  <si>
    <t>Grofová, Jochcová</t>
  </si>
  <si>
    <t>WC + sprcha</t>
  </si>
  <si>
    <t>Lehkoživ</t>
  </si>
  <si>
    <t>202a</t>
  </si>
  <si>
    <t>Hrbková, Ehrenbergerová</t>
  </si>
  <si>
    <t>chodba OOS</t>
  </si>
  <si>
    <t>vrátnice</t>
  </si>
  <si>
    <t>vrátnie</t>
  </si>
  <si>
    <t>Remedium</t>
  </si>
  <si>
    <t>7a</t>
  </si>
  <si>
    <t>WC dámy - zaměstnanci</t>
  </si>
  <si>
    <t>Píková</t>
  </si>
  <si>
    <t>18a</t>
  </si>
  <si>
    <t>11,8 a 4,2</t>
  </si>
  <si>
    <t>lino+dlažba</t>
  </si>
  <si>
    <t>archiv</t>
  </si>
  <si>
    <t>WC ženy</t>
  </si>
  <si>
    <t>bez jmenovky</t>
  </si>
  <si>
    <t>31a</t>
  </si>
  <si>
    <t>Dušek</t>
  </si>
  <si>
    <t>36a</t>
  </si>
  <si>
    <t>0.-1. patro</t>
  </si>
  <si>
    <t>volné kanceláře po rekonsturkci</t>
  </si>
  <si>
    <t>8+4 WC</t>
  </si>
  <si>
    <t>kuchyňka bez čísla</t>
  </si>
  <si>
    <t>chodba - kuřárna</t>
  </si>
  <si>
    <t>WC bez čísla</t>
  </si>
  <si>
    <t>WC dámy</t>
  </si>
  <si>
    <t>WC páni</t>
  </si>
  <si>
    <t>101a</t>
  </si>
  <si>
    <t>Graumanová</t>
  </si>
  <si>
    <t>Šírová, Berger</t>
  </si>
  <si>
    <t>Velíšková, Augustýn, Kotláriková</t>
  </si>
  <si>
    <t>Janoušek, Slaboň, Koller</t>
  </si>
  <si>
    <t>103a</t>
  </si>
  <si>
    <t>Vopatová, Komrsková</t>
  </si>
  <si>
    <t>Kučerová</t>
  </si>
  <si>
    <t>Lochman, Kocmanová</t>
  </si>
  <si>
    <t>Sedlák, Vejrostová</t>
  </si>
  <si>
    <t>107a</t>
  </si>
  <si>
    <t>Petránek</t>
  </si>
  <si>
    <t>Pirkl</t>
  </si>
  <si>
    <t>108a</t>
  </si>
  <si>
    <t>Plecitá</t>
  </si>
  <si>
    <t>pokladna</t>
  </si>
  <si>
    <t>16+17+12</t>
  </si>
  <si>
    <t>Konečný</t>
  </si>
  <si>
    <t>chodba u hl. vchodu</t>
  </si>
  <si>
    <t>vestavné</t>
  </si>
  <si>
    <t>0.15.01</t>
  </si>
  <si>
    <t>0.15.02</t>
  </si>
  <si>
    <t>podhorský</t>
  </si>
  <si>
    <t>0.15.04</t>
  </si>
  <si>
    <t>wc</t>
  </si>
  <si>
    <t>Vališová</t>
  </si>
  <si>
    <t>Pokorná</t>
  </si>
  <si>
    <t>Heřmanová</t>
  </si>
  <si>
    <t>Šimková</t>
  </si>
  <si>
    <t>0.15.14</t>
  </si>
  <si>
    <t>sklad</t>
  </si>
  <si>
    <t>0.15.03</t>
  </si>
  <si>
    <t>0.15.12</t>
  </si>
  <si>
    <t>0.15.09</t>
  </si>
  <si>
    <t>Přízemí</t>
  </si>
  <si>
    <t>hl.místnost</t>
  </si>
  <si>
    <t>kl. Centrum</t>
  </si>
  <si>
    <t>wc chodba</t>
  </si>
  <si>
    <t>wc ženy</t>
  </si>
  <si>
    <t>wc muži</t>
  </si>
  <si>
    <t>wc invalidi</t>
  </si>
  <si>
    <t>kancelář</t>
  </si>
  <si>
    <t>kumbál + wc</t>
  </si>
  <si>
    <t>vstup galerie</t>
  </si>
  <si>
    <t>suterén</t>
  </si>
  <si>
    <t>galerie</t>
  </si>
  <si>
    <t>stěrka beton</t>
  </si>
  <si>
    <t>sklad + kuchyň</t>
  </si>
  <si>
    <t>a</t>
  </si>
  <si>
    <t>sklad + wc</t>
  </si>
  <si>
    <t>kuchyň</t>
  </si>
  <si>
    <t>wc + sklad</t>
  </si>
  <si>
    <t>archov</t>
  </si>
  <si>
    <t>archiv + wc</t>
  </si>
  <si>
    <t>lino + dlažba</t>
  </si>
  <si>
    <t>archiv + sklad</t>
  </si>
  <si>
    <t>beton</t>
  </si>
  <si>
    <t>archiv+kuchyň</t>
  </si>
  <si>
    <t xml:space="preserve">chodba </t>
  </si>
  <si>
    <t>chodba vstup</t>
  </si>
  <si>
    <t>beton + 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</si>
</sst>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3" fillId="0" borderId="0" xfId="0" applyFont="1"/>
    <xf numFmtId="0" fontId="12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quotePrefix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quotePrefix="1" applyBorder="1" applyAlignment="1">
      <alignment horizontal="right"/>
    </xf>
    <xf numFmtId="0" fontId="0" fillId="0" borderId="8" xfId="0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49" fontId="3" fillId="0" borderId="1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6" xfId="0" applyFont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0" fillId="0" borderId="10" xfId="0" quotePrefix="1" applyBorder="1" applyAlignment="1">
      <alignment horizontal="right"/>
    </xf>
    <xf numFmtId="16" fontId="0" fillId="0" borderId="6" xfId="0" applyNumberForma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workbookViewId="0">
      <selection sqref="A1:XFD1048576"/>
    </sheetView>
  </sheetViews>
  <sheetFormatPr defaultColWidth="9.1328125" defaultRowHeight="14.25" x14ac:dyDescent="0.45"/>
  <cols>
    <col min="1" max="1" width="18.73046875" style="1" bestFit="1" customWidth="1"/>
    <col min="2" max="2" width="29.3984375" style="1" bestFit="1" customWidth="1"/>
    <col min="3" max="3" width="14.59765625" style="1" bestFit="1" customWidth="1"/>
    <col min="4" max="4" width="42.265625" style="1" bestFit="1" customWidth="1"/>
    <col min="5" max="5" width="37.3984375" style="1" bestFit="1" customWidth="1"/>
    <col min="6" max="6" width="17.3984375" style="1" bestFit="1" customWidth="1"/>
    <col min="7" max="7" width="9.1328125" style="1"/>
    <col min="8" max="8" width="18.73046875" style="1" bestFit="1" customWidth="1"/>
    <col min="9" max="9" width="9.1328125" style="1"/>
    <col min="10" max="10" width="9.86328125" style="1" bestFit="1" customWidth="1"/>
    <col min="11" max="11" width="16.3984375" style="1" bestFit="1" customWidth="1"/>
    <col min="12" max="12" width="16" style="1" bestFit="1" customWidth="1"/>
    <col min="13" max="13" width="10.1328125" style="1" bestFit="1" customWidth="1"/>
    <col min="14" max="14" width="13.265625" style="1" bestFit="1" customWidth="1"/>
    <col min="15" max="16384" width="9.1328125" style="1"/>
  </cols>
  <sheetData>
    <row r="1" spans="1:14" s="34" customFormat="1" ht="14.65" thickBot="1" x14ac:dyDescent="0.5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12</v>
      </c>
      <c r="M1" s="48" t="s">
        <v>11</v>
      </c>
      <c r="N1" s="49" t="s">
        <v>13</v>
      </c>
    </row>
    <row r="2" spans="1:14" s="54" customFormat="1" x14ac:dyDescent="0.45">
      <c r="A2" s="89" t="s">
        <v>65</v>
      </c>
      <c r="B2" s="90" t="s">
        <v>203</v>
      </c>
      <c r="C2" s="52">
        <v>1</v>
      </c>
      <c r="D2" s="52">
        <v>0</v>
      </c>
      <c r="E2" s="52">
        <v>0</v>
      </c>
      <c r="F2" s="52">
        <v>0</v>
      </c>
      <c r="G2" s="90" t="s">
        <v>19</v>
      </c>
      <c r="H2" s="52">
        <v>2</v>
      </c>
      <c r="I2" s="90" t="s">
        <v>19</v>
      </c>
      <c r="J2" s="90" t="s">
        <v>19</v>
      </c>
      <c r="K2" s="52">
        <f>8.5+41.5</f>
        <v>50</v>
      </c>
      <c r="L2" s="90" t="s">
        <v>204</v>
      </c>
      <c r="M2" s="90" t="s">
        <v>22</v>
      </c>
      <c r="N2" s="91" t="s">
        <v>14</v>
      </c>
    </row>
    <row r="3" spans="1:14" s="54" customFormat="1" x14ac:dyDescent="0.45">
      <c r="A3" s="92" t="s">
        <v>65</v>
      </c>
      <c r="B3" s="93" t="s">
        <v>28</v>
      </c>
      <c r="C3" s="54">
        <v>1</v>
      </c>
      <c r="D3" s="54">
        <v>0</v>
      </c>
      <c r="E3" s="54">
        <v>2</v>
      </c>
      <c r="F3" s="54">
        <f>1.8+1.8</f>
        <v>3.6</v>
      </c>
      <c r="G3" s="93" t="s">
        <v>19</v>
      </c>
      <c r="H3" s="54">
        <v>1</v>
      </c>
      <c r="I3" s="93" t="s">
        <v>19</v>
      </c>
      <c r="J3" s="93" t="s">
        <v>19</v>
      </c>
      <c r="K3" s="54">
        <f>12.6+54.4+25+6.1+4.8+8.3</f>
        <v>111.19999999999999</v>
      </c>
      <c r="L3" s="93" t="s">
        <v>20</v>
      </c>
      <c r="M3" s="93" t="s">
        <v>22</v>
      </c>
      <c r="N3" s="94" t="s">
        <v>14</v>
      </c>
    </row>
    <row r="4" spans="1:14" s="54" customFormat="1" x14ac:dyDescent="0.45">
      <c r="A4" s="92" t="s">
        <v>65</v>
      </c>
      <c r="B4" s="95" t="s">
        <v>206</v>
      </c>
      <c r="C4" s="54">
        <v>1</v>
      </c>
      <c r="D4" s="93" t="s">
        <v>205</v>
      </c>
      <c r="E4" s="54">
        <v>2</v>
      </c>
      <c r="F4" s="54">
        <f>3.6+3.6</f>
        <v>7.2</v>
      </c>
      <c r="G4" s="93" t="s">
        <v>19</v>
      </c>
      <c r="H4" s="54">
        <v>2</v>
      </c>
      <c r="I4" s="93" t="s">
        <v>19</v>
      </c>
      <c r="J4" s="93" t="s">
        <v>14</v>
      </c>
      <c r="K4" s="54">
        <v>28.8</v>
      </c>
      <c r="L4" s="93" t="s">
        <v>15</v>
      </c>
      <c r="M4" s="93" t="s">
        <v>22</v>
      </c>
      <c r="N4" s="94" t="s">
        <v>14</v>
      </c>
    </row>
    <row r="5" spans="1:14" s="54" customFormat="1" x14ac:dyDescent="0.45">
      <c r="A5" s="92" t="s">
        <v>65</v>
      </c>
      <c r="B5" s="95" t="s">
        <v>207</v>
      </c>
      <c r="C5" s="54">
        <v>3</v>
      </c>
      <c r="D5" s="93" t="s">
        <v>208</v>
      </c>
      <c r="E5" s="54">
        <v>3</v>
      </c>
      <c r="F5" s="54">
        <f>6.3+6.3+6.3</f>
        <v>18.899999999999999</v>
      </c>
      <c r="G5" s="93" t="s">
        <v>19</v>
      </c>
      <c r="H5" s="54">
        <v>3</v>
      </c>
      <c r="I5" s="93" t="s">
        <v>14</v>
      </c>
      <c r="J5" s="93" t="s">
        <v>19</v>
      </c>
      <c r="K5" s="54">
        <f>37+31.1+30</f>
        <v>98.1</v>
      </c>
      <c r="L5" s="93" t="s">
        <v>15</v>
      </c>
      <c r="M5" s="93" t="s">
        <v>22</v>
      </c>
      <c r="N5" s="94" t="s">
        <v>14</v>
      </c>
    </row>
    <row r="6" spans="1:14" s="54" customFormat="1" x14ac:dyDescent="0.45">
      <c r="A6" s="92" t="s">
        <v>65</v>
      </c>
      <c r="B6" s="95" t="s">
        <v>209</v>
      </c>
      <c r="C6" s="54">
        <v>1</v>
      </c>
      <c r="D6" s="93" t="s">
        <v>210</v>
      </c>
      <c r="E6" s="54">
        <v>1</v>
      </c>
      <c r="F6" s="54">
        <v>6.3</v>
      </c>
      <c r="G6" s="93" t="s">
        <v>19</v>
      </c>
      <c r="H6" s="54">
        <v>1</v>
      </c>
      <c r="I6" s="93" t="s">
        <v>19</v>
      </c>
      <c r="J6" s="93" t="s">
        <v>14</v>
      </c>
      <c r="K6" s="54">
        <f>5+19.8+5.8</f>
        <v>30.6</v>
      </c>
      <c r="L6" s="93" t="s">
        <v>70</v>
      </c>
      <c r="M6" s="93" t="s">
        <v>22</v>
      </c>
      <c r="N6" s="94" t="s">
        <v>14</v>
      </c>
    </row>
    <row r="7" spans="1:14" s="54" customFormat="1" x14ac:dyDescent="0.45">
      <c r="A7" s="92" t="s">
        <v>65</v>
      </c>
      <c r="B7" s="95" t="s">
        <v>211</v>
      </c>
      <c r="C7" s="54">
        <v>1</v>
      </c>
      <c r="D7" s="54">
        <v>0</v>
      </c>
      <c r="E7" s="54">
        <v>1</v>
      </c>
      <c r="F7" s="54">
        <v>3.6</v>
      </c>
      <c r="G7" s="93" t="s">
        <v>19</v>
      </c>
      <c r="H7" s="54">
        <v>1</v>
      </c>
      <c r="I7" s="93" t="s">
        <v>19</v>
      </c>
      <c r="J7" s="93" t="s">
        <v>19</v>
      </c>
      <c r="K7" s="54">
        <v>16</v>
      </c>
      <c r="L7" s="93" t="s">
        <v>15</v>
      </c>
      <c r="M7" s="93" t="s">
        <v>22</v>
      </c>
      <c r="N7" s="94" t="s">
        <v>14</v>
      </c>
    </row>
    <row r="8" spans="1:14" s="54" customFormat="1" x14ac:dyDescent="0.45">
      <c r="A8" s="92" t="s">
        <v>65</v>
      </c>
      <c r="B8" s="93" t="s">
        <v>212</v>
      </c>
      <c r="C8" s="54">
        <v>2</v>
      </c>
      <c r="D8" s="54">
        <v>0</v>
      </c>
      <c r="E8" s="54">
        <v>2</v>
      </c>
      <c r="F8" s="54">
        <v>2</v>
      </c>
      <c r="G8" s="93" t="s">
        <v>19</v>
      </c>
      <c r="H8" s="54">
        <v>1</v>
      </c>
      <c r="I8" s="93" t="s">
        <v>19</v>
      </c>
      <c r="J8" s="93" t="s">
        <v>14</v>
      </c>
      <c r="K8" s="54">
        <v>2.6</v>
      </c>
      <c r="L8" s="93" t="s">
        <v>20</v>
      </c>
      <c r="M8" s="93" t="s">
        <v>22</v>
      </c>
      <c r="N8" s="94" t="s">
        <v>14</v>
      </c>
    </row>
    <row r="9" spans="1:14" s="54" customFormat="1" x14ac:dyDescent="0.45">
      <c r="A9" s="92" t="s">
        <v>65</v>
      </c>
      <c r="B9" s="93" t="s">
        <v>213</v>
      </c>
      <c r="C9" s="54">
        <v>1</v>
      </c>
      <c r="D9" s="93" t="s">
        <v>214</v>
      </c>
      <c r="E9" s="54">
        <v>1</v>
      </c>
      <c r="F9" s="54">
        <v>3.9</v>
      </c>
      <c r="G9" s="93" t="s">
        <v>14</v>
      </c>
      <c r="H9" s="54">
        <v>2</v>
      </c>
      <c r="I9" s="93" t="s">
        <v>14</v>
      </c>
      <c r="J9" s="93" t="s">
        <v>19</v>
      </c>
      <c r="K9" s="54">
        <v>26.4</v>
      </c>
      <c r="L9" s="93" t="s">
        <v>70</v>
      </c>
      <c r="M9" s="93" t="s">
        <v>22</v>
      </c>
      <c r="N9" s="94" t="s">
        <v>14</v>
      </c>
    </row>
    <row r="10" spans="1:14" s="54" customFormat="1" x14ac:dyDescent="0.45">
      <c r="A10" s="92" t="s">
        <v>65</v>
      </c>
      <c r="B10" s="95" t="s">
        <v>215</v>
      </c>
      <c r="C10" s="54">
        <v>1</v>
      </c>
      <c r="D10" s="93" t="s">
        <v>216</v>
      </c>
      <c r="E10" s="54">
        <v>1</v>
      </c>
      <c r="F10" s="54">
        <v>2.2000000000000002</v>
      </c>
      <c r="G10" s="93" t="s">
        <v>14</v>
      </c>
      <c r="H10" s="54">
        <v>1</v>
      </c>
      <c r="I10" s="93" t="s">
        <v>19</v>
      </c>
      <c r="J10" s="93" t="s">
        <v>14</v>
      </c>
      <c r="K10" s="54">
        <v>22.6</v>
      </c>
      <c r="L10" s="93" t="s">
        <v>70</v>
      </c>
      <c r="M10" s="93" t="s">
        <v>22</v>
      </c>
      <c r="N10" s="94" t="s">
        <v>14</v>
      </c>
    </row>
    <row r="11" spans="1:14" s="54" customFormat="1" x14ac:dyDescent="0.45">
      <c r="A11" s="92" t="s">
        <v>65</v>
      </c>
      <c r="B11" s="95" t="s">
        <v>217</v>
      </c>
      <c r="C11" s="54">
        <v>1</v>
      </c>
      <c r="D11" s="93" t="s">
        <v>218</v>
      </c>
      <c r="E11" s="54">
        <v>1</v>
      </c>
      <c r="F11" s="54">
        <v>2.2000000000000002</v>
      </c>
      <c r="G11" s="93" t="s">
        <v>19</v>
      </c>
      <c r="H11" s="54">
        <v>1</v>
      </c>
      <c r="I11" s="93" t="s">
        <v>14</v>
      </c>
      <c r="J11" s="93" t="s">
        <v>19</v>
      </c>
      <c r="K11" s="54">
        <v>25.6</v>
      </c>
      <c r="L11" s="93" t="s">
        <v>15</v>
      </c>
      <c r="M11" s="93" t="s">
        <v>22</v>
      </c>
      <c r="N11" s="94" t="s">
        <v>14</v>
      </c>
    </row>
    <row r="12" spans="1:14" s="54" customFormat="1" x14ac:dyDescent="0.45">
      <c r="A12" s="92" t="s">
        <v>65</v>
      </c>
      <c r="B12" s="95" t="s">
        <v>219</v>
      </c>
      <c r="C12" s="54">
        <v>1</v>
      </c>
      <c r="D12" s="93" t="s">
        <v>220</v>
      </c>
      <c r="E12" s="54">
        <v>2</v>
      </c>
      <c r="F12" s="54">
        <v>4.2</v>
      </c>
      <c r="G12" s="93" t="s">
        <v>14</v>
      </c>
      <c r="H12" s="54">
        <v>1</v>
      </c>
      <c r="I12" s="93" t="s">
        <v>19</v>
      </c>
      <c r="J12" s="93" t="s">
        <v>14</v>
      </c>
      <c r="K12" s="54">
        <v>23.5</v>
      </c>
      <c r="L12" s="93" t="s">
        <v>70</v>
      </c>
      <c r="M12" s="93" t="s">
        <v>22</v>
      </c>
      <c r="N12" s="94" t="s">
        <v>14</v>
      </c>
    </row>
    <row r="13" spans="1:14" s="54" customFormat="1" x14ac:dyDescent="0.45">
      <c r="A13" s="92" t="s">
        <v>65</v>
      </c>
      <c r="B13" s="95" t="s">
        <v>222</v>
      </c>
      <c r="C13" s="54">
        <v>1</v>
      </c>
      <c r="D13" s="93" t="s">
        <v>221</v>
      </c>
      <c r="E13" s="54">
        <v>2</v>
      </c>
      <c r="F13" s="54">
        <v>4.2</v>
      </c>
      <c r="G13" s="93" t="s">
        <v>14</v>
      </c>
      <c r="H13" s="54">
        <v>1</v>
      </c>
      <c r="I13" s="93" t="s">
        <v>19</v>
      </c>
      <c r="J13" s="93" t="s">
        <v>19</v>
      </c>
      <c r="K13" s="54">
        <v>20.3</v>
      </c>
      <c r="L13" s="93" t="s">
        <v>15</v>
      </c>
      <c r="M13" s="93" t="s">
        <v>22</v>
      </c>
      <c r="N13" s="94" t="s">
        <v>14</v>
      </c>
    </row>
    <row r="14" spans="1:14" s="54" customFormat="1" x14ac:dyDescent="0.45">
      <c r="A14" s="92" t="s">
        <v>65</v>
      </c>
      <c r="B14" s="95" t="s">
        <v>223</v>
      </c>
      <c r="C14" s="93">
        <v>1</v>
      </c>
      <c r="D14" s="93" t="s">
        <v>224</v>
      </c>
      <c r="E14" s="54">
        <v>2</v>
      </c>
      <c r="F14" s="54">
        <v>4.2</v>
      </c>
      <c r="G14" s="93" t="s">
        <v>14</v>
      </c>
      <c r="H14" s="54">
        <v>1</v>
      </c>
      <c r="I14" s="93" t="s">
        <v>19</v>
      </c>
      <c r="J14" s="93" t="s">
        <v>14</v>
      </c>
      <c r="K14" s="54">
        <v>26.2</v>
      </c>
      <c r="L14" s="93" t="s">
        <v>15</v>
      </c>
      <c r="M14" s="93" t="s">
        <v>22</v>
      </c>
      <c r="N14" s="94" t="s">
        <v>14</v>
      </c>
    </row>
    <row r="15" spans="1:14" s="54" customFormat="1" x14ac:dyDescent="0.45">
      <c r="A15" s="92" t="s">
        <v>65</v>
      </c>
      <c r="B15" s="95" t="s">
        <v>226</v>
      </c>
      <c r="C15" s="54">
        <v>1</v>
      </c>
      <c r="D15" s="93" t="s">
        <v>225</v>
      </c>
      <c r="E15" s="54">
        <v>2</v>
      </c>
      <c r="F15" s="54">
        <v>4.5999999999999996</v>
      </c>
      <c r="G15" s="93" t="s">
        <v>19</v>
      </c>
      <c r="H15" s="54">
        <v>2</v>
      </c>
      <c r="I15" s="93" t="s">
        <v>19</v>
      </c>
      <c r="J15" s="93" t="s">
        <v>19</v>
      </c>
      <c r="K15" s="54">
        <v>13.7</v>
      </c>
      <c r="L15" s="93" t="s">
        <v>15</v>
      </c>
      <c r="M15" s="93" t="s">
        <v>22</v>
      </c>
      <c r="N15" s="94" t="s">
        <v>14</v>
      </c>
    </row>
    <row r="16" spans="1:14" s="54" customFormat="1" x14ac:dyDescent="0.45">
      <c r="A16" s="92" t="s">
        <v>65</v>
      </c>
      <c r="B16" s="95" t="s">
        <v>227</v>
      </c>
      <c r="C16" s="54">
        <v>3</v>
      </c>
      <c r="D16" s="93">
        <v>0</v>
      </c>
      <c r="E16" s="54">
        <v>1</v>
      </c>
      <c r="F16" s="54">
        <v>1.5</v>
      </c>
      <c r="G16" s="93" t="s">
        <v>19</v>
      </c>
      <c r="H16" s="54">
        <v>1</v>
      </c>
      <c r="I16" s="93" t="s">
        <v>19</v>
      </c>
      <c r="J16" s="93" t="s">
        <v>14</v>
      </c>
      <c r="K16" s="54">
        <f>2.7+1.1+1.1</f>
        <v>4.9000000000000004</v>
      </c>
      <c r="L16" s="93" t="s">
        <v>20</v>
      </c>
      <c r="M16" s="93" t="s">
        <v>22</v>
      </c>
      <c r="N16" s="94" t="s">
        <v>14</v>
      </c>
    </row>
    <row r="17" spans="1:14" s="54" customFormat="1" ht="14.65" thickBot="1" x14ac:dyDescent="0.5">
      <c r="A17" s="92" t="s">
        <v>65</v>
      </c>
      <c r="B17" s="95" t="s">
        <v>228</v>
      </c>
      <c r="C17" s="54">
        <v>2</v>
      </c>
      <c r="D17" s="93">
        <v>0</v>
      </c>
      <c r="E17" s="54">
        <v>1</v>
      </c>
      <c r="F17" s="54">
        <v>2.7</v>
      </c>
      <c r="G17" s="93" t="s">
        <v>19</v>
      </c>
      <c r="H17" s="54">
        <v>1</v>
      </c>
      <c r="I17" s="93" t="s">
        <v>19</v>
      </c>
      <c r="J17" s="93" t="s">
        <v>14</v>
      </c>
      <c r="K17" s="54">
        <v>6.6</v>
      </c>
      <c r="L17" s="93" t="s">
        <v>20</v>
      </c>
      <c r="M17" s="93" t="s">
        <v>22</v>
      </c>
      <c r="N17" s="94" t="s">
        <v>14</v>
      </c>
    </row>
    <row r="18" spans="1:14" s="38" customFormat="1" ht="14.65" thickBot="1" x14ac:dyDescent="0.5">
      <c r="A18" s="96" t="s">
        <v>242</v>
      </c>
      <c r="B18" s="97" t="s">
        <v>76</v>
      </c>
      <c r="C18" s="98">
        <v>1</v>
      </c>
      <c r="D18" s="98">
        <v>0</v>
      </c>
      <c r="E18" s="98">
        <v>3</v>
      </c>
      <c r="F18" s="98">
        <f>4.3+4.3+5.5</f>
        <v>14.1</v>
      </c>
      <c r="G18" s="97" t="s">
        <v>19</v>
      </c>
      <c r="H18" s="98">
        <v>0</v>
      </c>
      <c r="I18" s="97" t="s">
        <v>19</v>
      </c>
      <c r="J18" s="97" t="s">
        <v>19</v>
      </c>
      <c r="K18" s="98">
        <f>6.2+6.1+5.1+9.5</f>
        <v>26.9</v>
      </c>
      <c r="L18" s="97" t="s">
        <v>77</v>
      </c>
      <c r="M18" s="97" t="s">
        <v>22</v>
      </c>
      <c r="N18" s="99" t="s">
        <v>14</v>
      </c>
    </row>
    <row r="19" spans="1:14" s="38" customFormat="1" x14ac:dyDescent="0.45">
      <c r="A19" s="92">
        <v>1</v>
      </c>
      <c r="B19" s="93" t="s">
        <v>28</v>
      </c>
      <c r="C19" s="38">
        <v>1</v>
      </c>
      <c r="D19" s="38">
        <v>0</v>
      </c>
      <c r="E19" s="38">
        <v>0</v>
      </c>
      <c r="F19" s="38">
        <v>0</v>
      </c>
      <c r="G19" s="93" t="s">
        <v>19</v>
      </c>
      <c r="H19" s="38">
        <v>0</v>
      </c>
      <c r="I19" s="93" t="s">
        <v>19</v>
      </c>
      <c r="J19" s="93" t="s">
        <v>19</v>
      </c>
      <c r="K19" s="38">
        <f>21.7+7.5+14.5+10.6</f>
        <v>54.300000000000004</v>
      </c>
      <c r="L19" s="93" t="s">
        <v>20</v>
      </c>
      <c r="M19" s="93" t="s">
        <v>22</v>
      </c>
      <c r="N19" s="94" t="s">
        <v>14</v>
      </c>
    </row>
    <row r="20" spans="1:14" s="38" customFormat="1" x14ac:dyDescent="0.45">
      <c r="A20" s="42">
        <v>1</v>
      </c>
      <c r="B20" s="93" t="s">
        <v>229</v>
      </c>
      <c r="C20" s="38">
        <v>3</v>
      </c>
      <c r="D20" s="93" t="s">
        <v>230</v>
      </c>
      <c r="E20" s="38">
        <v>5</v>
      </c>
      <c r="F20" s="38">
        <f>4+4+2.8+2.8+6.3</f>
        <v>19.900000000000002</v>
      </c>
      <c r="G20" s="93" t="s">
        <v>19</v>
      </c>
      <c r="H20" s="38">
        <v>4</v>
      </c>
      <c r="I20" s="93" t="s">
        <v>19</v>
      </c>
      <c r="J20" s="93" t="s">
        <v>19</v>
      </c>
      <c r="K20" s="38">
        <f>29.6+31.6+38</f>
        <v>99.2</v>
      </c>
      <c r="L20" s="93" t="s">
        <v>15</v>
      </c>
      <c r="M20" s="93" t="s">
        <v>22</v>
      </c>
      <c r="N20" s="94" t="s">
        <v>14</v>
      </c>
    </row>
    <row r="21" spans="1:14" s="38" customFormat="1" x14ac:dyDescent="0.45">
      <c r="A21" s="42">
        <v>1</v>
      </c>
      <c r="B21" s="38">
        <v>119</v>
      </c>
      <c r="C21" s="38">
        <v>1</v>
      </c>
      <c r="D21" s="93" t="s">
        <v>231</v>
      </c>
      <c r="E21" s="38">
        <v>1</v>
      </c>
      <c r="F21" s="38">
        <v>6.3</v>
      </c>
      <c r="G21" s="93" t="s">
        <v>19</v>
      </c>
      <c r="H21" s="38">
        <v>1</v>
      </c>
      <c r="I21" s="93" t="s">
        <v>19</v>
      </c>
      <c r="J21" s="93" t="s">
        <v>19</v>
      </c>
      <c r="K21" s="38">
        <v>28.2</v>
      </c>
      <c r="L21" s="93" t="s">
        <v>232</v>
      </c>
      <c r="M21" s="93" t="s">
        <v>22</v>
      </c>
      <c r="N21" s="94" t="s">
        <v>14</v>
      </c>
    </row>
    <row r="22" spans="1:14" s="38" customFormat="1" x14ac:dyDescent="0.45">
      <c r="A22" s="42">
        <v>1</v>
      </c>
      <c r="B22" s="38">
        <v>120</v>
      </c>
      <c r="C22" s="38">
        <v>1</v>
      </c>
      <c r="D22" s="93" t="s">
        <v>233</v>
      </c>
      <c r="E22" s="38">
        <v>1</v>
      </c>
      <c r="F22" s="38">
        <v>6.3</v>
      </c>
      <c r="G22" s="93" t="s">
        <v>19</v>
      </c>
      <c r="H22" s="38">
        <v>1</v>
      </c>
      <c r="I22" s="93" t="s">
        <v>14</v>
      </c>
      <c r="J22" s="93" t="s">
        <v>19</v>
      </c>
      <c r="K22" s="38">
        <v>31</v>
      </c>
      <c r="L22" s="93" t="s">
        <v>232</v>
      </c>
      <c r="M22" s="93" t="s">
        <v>22</v>
      </c>
      <c r="N22" s="94" t="s">
        <v>14</v>
      </c>
    </row>
    <row r="23" spans="1:14" s="38" customFormat="1" x14ac:dyDescent="0.45">
      <c r="A23" s="42">
        <v>1</v>
      </c>
      <c r="B23" s="93" t="s">
        <v>235</v>
      </c>
      <c r="C23" s="38">
        <v>1</v>
      </c>
      <c r="D23" s="93">
        <v>0</v>
      </c>
      <c r="E23" s="38">
        <v>1</v>
      </c>
      <c r="F23" s="38">
        <v>5</v>
      </c>
      <c r="G23" s="93" t="s">
        <v>19</v>
      </c>
      <c r="H23" s="38">
        <v>1</v>
      </c>
      <c r="I23" s="93" t="s">
        <v>19</v>
      </c>
      <c r="J23" s="93" t="s">
        <v>19</v>
      </c>
      <c r="K23" s="38">
        <v>16.100000000000001</v>
      </c>
      <c r="L23" s="93" t="s">
        <v>232</v>
      </c>
      <c r="M23" s="93" t="s">
        <v>22</v>
      </c>
      <c r="N23" s="94" t="s">
        <v>14</v>
      </c>
    </row>
    <row r="24" spans="1:14" s="38" customFormat="1" x14ac:dyDescent="0.45">
      <c r="A24" s="42">
        <v>1</v>
      </c>
      <c r="B24" s="93" t="s">
        <v>236</v>
      </c>
      <c r="C24" s="38">
        <v>2</v>
      </c>
      <c r="D24" s="93">
        <v>0</v>
      </c>
      <c r="E24" s="38">
        <v>1</v>
      </c>
      <c r="F24" s="38">
        <v>1</v>
      </c>
      <c r="G24" s="93" t="s">
        <v>19</v>
      </c>
      <c r="H24" s="38">
        <v>1</v>
      </c>
      <c r="I24" s="93" t="s">
        <v>19</v>
      </c>
      <c r="J24" s="93" t="s">
        <v>19</v>
      </c>
      <c r="K24" s="38">
        <v>3</v>
      </c>
      <c r="L24" s="93" t="s">
        <v>20</v>
      </c>
      <c r="M24" s="93" t="s">
        <v>22</v>
      </c>
      <c r="N24" s="94" t="s">
        <v>14</v>
      </c>
    </row>
    <row r="25" spans="1:14" s="38" customFormat="1" x14ac:dyDescent="0.45">
      <c r="A25" s="42">
        <v>1</v>
      </c>
      <c r="B25" s="93" t="s">
        <v>234</v>
      </c>
      <c r="C25" s="38">
        <v>1</v>
      </c>
      <c r="D25" s="54">
        <v>0</v>
      </c>
      <c r="E25" s="38">
        <v>3</v>
      </c>
      <c r="F25" s="38">
        <f>4.3+4.3+4.3</f>
        <v>12.899999999999999</v>
      </c>
      <c r="G25" s="93" t="s">
        <v>19</v>
      </c>
      <c r="H25" s="38">
        <v>2</v>
      </c>
      <c r="I25" s="93" t="s">
        <v>19</v>
      </c>
      <c r="J25" s="93" t="s">
        <v>19</v>
      </c>
      <c r="K25" s="38">
        <v>40</v>
      </c>
      <c r="L25" s="93" t="s">
        <v>232</v>
      </c>
      <c r="M25" s="93" t="s">
        <v>22</v>
      </c>
      <c r="N25" s="94" t="s">
        <v>14</v>
      </c>
    </row>
    <row r="26" spans="1:14" s="38" customFormat="1" x14ac:dyDescent="0.45">
      <c r="A26" s="42">
        <v>1</v>
      </c>
      <c r="B26" s="38">
        <v>124</v>
      </c>
      <c r="C26" s="38">
        <v>1</v>
      </c>
      <c r="D26" s="93" t="s">
        <v>237</v>
      </c>
      <c r="E26" s="38">
        <v>1</v>
      </c>
      <c r="F26" s="38">
        <v>4.3</v>
      </c>
      <c r="G26" s="93" t="s">
        <v>19</v>
      </c>
      <c r="H26" s="38">
        <v>1</v>
      </c>
      <c r="I26" s="93" t="s">
        <v>19</v>
      </c>
      <c r="J26" s="93" t="s">
        <v>19</v>
      </c>
      <c r="K26" s="38">
        <v>25.8</v>
      </c>
      <c r="L26" s="93" t="s">
        <v>232</v>
      </c>
      <c r="M26" s="93" t="s">
        <v>22</v>
      </c>
      <c r="N26" s="94" t="s">
        <v>14</v>
      </c>
    </row>
    <row r="27" spans="1:14" s="38" customFormat="1" x14ac:dyDescent="0.45">
      <c r="A27" s="42">
        <v>1</v>
      </c>
      <c r="B27" s="38">
        <v>125</v>
      </c>
      <c r="C27" s="38">
        <v>1</v>
      </c>
      <c r="D27" s="93" t="s">
        <v>238</v>
      </c>
      <c r="E27" s="38">
        <v>1</v>
      </c>
      <c r="F27" s="38">
        <v>4.3</v>
      </c>
      <c r="G27" s="93" t="s">
        <v>19</v>
      </c>
      <c r="H27" s="38">
        <v>1</v>
      </c>
      <c r="I27" s="93" t="s">
        <v>14</v>
      </c>
      <c r="J27" s="93" t="s">
        <v>19</v>
      </c>
      <c r="K27" s="38">
        <v>24.7</v>
      </c>
      <c r="L27" s="93" t="s">
        <v>232</v>
      </c>
      <c r="M27" s="93" t="s">
        <v>22</v>
      </c>
      <c r="N27" s="94" t="s">
        <v>14</v>
      </c>
    </row>
    <row r="28" spans="1:14" s="38" customFormat="1" x14ac:dyDescent="0.45">
      <c r="A28" s="42">
        <v>1</v>
      </c>
      <c r="B28" s="93" t="s">
        <v>239</v>
      </c>
      <c r="C28" s="38">
        <v>1</v>
      </c>
      <c r="D28" s="93" t="s">
        <v>240</v>
      </c>
      <c r="E28" s="38">
        <v>1</v>
      </c>
      <c r="F28" s="38">
        <v>4.3</v>
      </c>
      <c r="G28" s="93" t="s">
        <v>19</v>
      </c>
      <c r="H28" s="38">
        <v>1</v>
      </c>
      <c r="I28" s="93" t="s">
        <v>19</v>
      </c>
      <c r="J28" s="93" t="s">
        <v>19</v>
      </c>
      <c r="K28" s="38">
        <v>26.2</v>
      </c>
      <c r="L28" s="93" t="s">
        <v>232</v>
      </c>
      <c r="M28" s="93" t="s">
        <v>22</v>
      </c>
      <c r="N28" s="94" t="s">
        <v>14</v>
      </c>
    </row>
    <row r="29" spans="1:14" s="38" customFormat="1" x14ac:dyDescent="0.45">
      <c r="A29" s="42">
        <v>1</v>
      </c>
      <c r="B29" s="54">
        <v>126</v>
      </c>
      <c r="C29" s="38">
        <v>1</v>
      </c>
      <c r="D29" s="38">
        <v>0</v>
      </c>
      <c r="E29" s="38">
        <v>3</v>
      </c>
      <c r="F29" s="38">
        <f>5.5+5.5+5.5</f>
        <v>16.5</v>
      </c>
      <c r="G29" s="93" t="s">
        <v>19</v>
      </c>
      <c r="H29" s="38">
        <v>4</v>
      </c>
      <c r="I29" s="93" t="s">
        <v>19</v>
      </c>
      <c r="J29" s="93" t="s">
        <v>19</v>
      </c>
      <c r="K29" s="38">
        <f>15.2+109</f>
        <v>124.2</v>
      </c>
      <c r="L29" s="93" t="s">
        <v>232</v>
      </c>
      <c r="M29" s="93" t="s">
        <v>22</v>
      </c>
      <c r="N29" s="94" t="s">
        <v>14</v>
      </c>
    </row>
    <row r="30" spans="1:14" s="38" customFormat="1" ht="14.65" thickBot="1" x14ac:dyDescent="0.5">
      <c r="A30" s="44">
        <v>1</v>
      </c>
      <c r="B30" s="100" t="s">
        <v>241</v>
      </c>
      <c r="C30" s="45">
        <v>4</v>
      </c>
      <c r="D30" s="45">
        <v>0</v>
      </c>
      <c r="E30" s="45">
        <v>1</v>
      </c>
      <c r="F30" s="45">
        <v>3</v>
      </c>
      <c r="G30" s="100" t="s">
        <v>19</v>
      </c>
      <c r="H30" s="45">
        <v>2</v>
      </c>
      <c r="I30" s="100" t="s">
        <v>19</v>
      </c>
      <c r="J30" s="100" t="s">
        <v>14</v>
      </c>
      <c r="K30" s="56">
        <f>6+1+1+1</f>
        <v>9</v>
      </c>
      <c r="L30" s="100" t="s">
        <v>20</v>
      </c>
      <c r="M30" s="100" t="s">
        <v>22</v>
      </c>
      <c r="N30" s="101" t="s">
        <v>14</v>
      </c>
    </row>
    <row r="31" spans="1:14" s="38" customFormat="1" ht="14.65" thickBot="1" x14ac:dyDescent="0.5">
      <c r="A31" s="96" t="s">
        <v>243</v>
      </c>
      <c r="B31" s="97" t="s">
        <v>76</v>
      </c>
      <c r="C31" s="98">
        <v>1</v>
      </c>
      <c r="D31" s="98">
        <v>0</v>
      </c>
      <c r="E31" s="98">
        <v>3</v>
      </c>
      <c r="F31" s="98">
        <f>4.3+4.3+4.3</f>
        <v>12.899999999999999</v>
      </c>
      <c r="G31" s="97" t="s">
        <v>19</v>
      </c>
      <c r="H31" s="98">
        <v>0</v>
      </c>
      <c r="I31" s="97" t="s">
        <v>19</v>
      </c>
      <c r="J31" s="97" t="s">
        <v>19</v>
      </c>
      <c r="K31" s="98">
        <f>6.1+6.1+5.1+9.5</f>
        <v>26.799999999999997</v>
      </c>
      <c r="L31" s="97" t="s">
        <v>77</v>
      </c>
      <c r="M31" s="97" t="s">
        <v>22</v>
      </c>
      <c r="N31" s="99" t="s">
        <v>14</v>
      </c>
    </row>
    <row r="32" spans="1:14" s="38" customFormat="1" x14ac:dyDescent="0.45">
      <c r="A32" s="42">
        <v>2</v>
      </c>
      <c r="B32" s="93" t="s">
        <v>59</v>
      </c>
      <c r="C32" s="38">
        <v>1</v>
      </c>
      <c r="D32" s="38">
        <v>0</v>
      </c>
      <c r="E32" s="38">
        <v>0</v>
      </c>
      <c r="F32" s="38">
        <v>0</v>
      </c>
      <c r="G32" s="93" t="s">
        <v>19</v>
      </c>
      <c r="H32" s="38">
        <v>0</v>
      </c>
      <c r="I32" s="93" t="s">
        <v>19</v>
      </c>
      <c r="J32" s="93" t="s">
        <v>19</v>
      </c>
      <c r="K32" s="38">
        <v>14</v>
      </c>
      <c r="L32" s="93" t="s">
        <v>20</v>
      </c>
      <c r="M32" s="93" t="s">
        <v>22</v>
      </c>
      <c r="N32" s="94" t="s">
        <v>14</v>
      </c>
    </row>
    <row r="33" spans="1:14" s="38" customFormat="1" x14ac:dyDescent="0.45">
      <c r="A33" s="42">
        <v>2</v>
      </c>
      <c r="B33" s="93" t="s">
        <v>260</v>
      </c>
      <c r="C33" s="38">
        <v>1</v>
      </c>
      <c r="D33" s="38">
        <v>0</v>
      </c>
      <c r="E33" s="38">
        <v>0</v>
      </c>
      <c r="F33" s="38">
        <v>0</v>
      </c>
      <c r="G33" s="93" t="s">
        <v>19</v>
      </c>
      <c r="H33" s="38">
        <v>0</v>
      </c>
      <c r="I33" s="93" t="s">
        <v>19</v>
      </c>
      <c r="J33" s="93" t="s">
        <v>19</v>
      </c>
      <c r="K33" s="38">
        <v>22.5</v>
      </c>
      <c r="L33" s="93" t="s">
        <v>77</v>
      </c>
      <c r="M33" s="93" t="s">
        <v>22</v>
      </c>
      <c r="N33" s="94" t="s">
        <v>14</v>
      </c>
    </row>
    <row r="34" spans="1:14" s="38" customFormat="1" x14ac:dyDescent="0.45">
      <c r="A34" s="42">
        <v>2</v>
      </c>
      <c r="B34" s="93" t="s">
        <v>261</v>
      </c>
      <c r="C34" s="38">
        <v>1</v>
      </c>
      <c r="D34" s="38">
        <v>0</v>
      </c>
      <c r="E34" s="38">
        <v>1</v>
      </c>
      <c r="F34" s="38">
        <v>3.5</v>
      </c>
      <c r="G34" s="93" t="s">
        <v>19</v>
      </c>
      <c r="H34" s="38">
        <v>1</v>
      </c>
      <c r="I34" s="93" t="s">
        <v>19</v>
      </c>
      <c r="J34" s="93" t="s">
        <v>19</v>
      </c>
      <c r="K34" s="38">
        <f>21.7+7.5+31.2+14.5</f>
        <v>74.900000000000006</v>
      </c>
      <c r="L34" s="93" t="s">
        <v>20</v>
      </c>
      <c r="M34" s="93" t="s">
        <v>22</v>
      </c>
      <c r="N34" s="94" t="s">
        <v>14</v>
      </c>
    </row>
    <row r="35" spans="1:14" s="38" customFormat="1" x14ac:dyDescent="0.45">
      <c r="A35" s="42">
        <v>2</v>
      </c>
      <c r="B35" s="93" t="s">
        <v>244</v>
      </c>
      <c r="C35" s="38">
        <v>1</v>
      </c>
      <c r="D35" s="38">
        <v>0</v>
      </c>
      <c r="E35" s="38">
        <v>1</v>
      </c>
      <c r="F35" s="38">
        <v>2.2999999999999998</v>
      </c>
      <c r="G35" s="93" t="s">
        <v>19</v>
      </c>
      <c r="H35" s="38">
        <v>1</v>
      </c>
      <c r="I35" s="93" t="s">
        <v>19</v>
      </c>
      <c r="J35" s="93" t="s">
        <v>19</v>
      </c>
      <c r="K35" s="38">
        <v>10.8</v>
      </c>
      <c r="L35" s="93" t="s">
        <v>15</v>
      </c>
      <c r="M35" s="93" t="s">
        <v>22</v>
      </c>
      <c r="N35" s="94" t="s">
        <v>14</v>
      </c>
    </row>
    <row r="36" spans="1:14" s="38" customFormat="1" x14ac:dyDescent="0.45">
      <c r="A36" s="42">
        <v>2</v>
      </c>
      <c r="B36" s="38">
        <v>218</v>
      </c>
      <c r="C36" s="38">
        <v>1</v>
      </c>
      <c r="D36" s="93" t="s">
        <v>245</v>
      </c>
      <c r="E36" s="38">
        <v>2</v>
      </c>
      <c r="F36" s="38">
        <v>7</v>
      </c>
      <c r="G36" s="93" t="s">
        <v>19</v>
      </c>
      <c r="H36" s="38">
        <v>2</v>
      </c>
      <c r="I36" s="93" t="s">
        <v>14</v>
      </c>
      <c r="J36" s="93" t="s">
        <v>19</v>
      </c>
      <c r="K36" s="38">
        <v>27</v>
      </c>
      <c r="L36" s="93" t="s">
        <v>232</v>
      </c>
      <c r="M36" s="93" t="s">
        <v>22</v>
      </c>
      <c r="N36" s="94" t="s">
        <v>14</v>
      </c>
    </row>
    <row r="37" spans="1:14" s="38" customFormat="1" x14ac:dyDescent="0.45">
      <c r="A37" s="42">
        <v>2</v>
      </c>
      <c r="B37" s="93" t="s">
        <v>246</v>
      </c>
      <c r="C37" s="38">
        <v>1</v>
      </c>
      <c r="D37" s="93" t="s">
        <v>247</v>
      </c>
      <c r="E37" s="38">
        <v>2</v>
      </c>
      <c r="F37" s="38">
        <v>5</v>
      </c>
      <c r="G37" s="93" t="s">
        <v>19</v>
      </c>
      <c r="H37" s="38">
        <v>1</v>
      </c>
      <c r="I37" s="93" t="s">
        <v>19</v>
      </c>
      <c r="J37" s="93" t="s">
        <v>19</v>
      </c>
      <c r="K37" s="38">
        <v>32</v>
      </c>
      <c r="L37" s="93" t="s">
        <v>232</v>
      </c>
      <c r="M37" s="93" t="s">
        <v>22</v>
      </c>
      <c r="N37" s="94" t="s">
        <v>14</v>
      </c>
    </row>
    <row r="38" spans="1:14" s="38" customFormat="1" x14ac:dyDescent="0.45">
      <c r="A38" s="42">
        <v>2</v>
      </c>
      <c r="B38" s="38">
        <v>220</v>
      </c>
      <c r="C38" s="38">
        <v>1</v>
      </c>
      <c r="D38" s="38">
        <v>0</v>
      </c>
      <c r="E38" s="38">
        <v>3</v>
      </c>
      <c r="F38" s="38">
        <f>9.4+9.4+9.4</f>
        <v>28.200000000000003</v>
      </c>
      <c r="G38" s="93" t="s">
        <v>19</v>
      </c>
      <c r="H38" s="38">
        <v>5</v>
      </c>
      <c r="I38" s="93" t="s">
        <v>19</v>
      </c>
      <c r="J38" s="93" t="s">
        <v>19</v>
      </c>
      <c r="K38" s="38">
        <v>102.4</v>
      </c>
      <c r="L38" s="93" t="s">
        <v>248</v>
      </c>
      <c r="M38" s="93" t="s">
        <v>22</v>
      </c>
      <c r="N38" s="94" t="s">
        <v>14</v>
      </c>
    </row>
    <row r="39" spans="1:14" s="38" customFormat="1" x14ac:dyDescent="0.45">
      <c r="A39" s="42">
        <v>2</v>
      </c>
      <c r="B39" s="93" t="s">
        <v>249</v>
      </c>
      <c r="C39" s="38">
        <v>1</v>
      </c>
      <c r="D39" s="38">
        <v>0</v>
      </c>
      <c r="E39" s="38">
        <v>1</v>
      </c>
      <c r="F39" s="38">
        <v>1</v>
      </c>
      <c r="G39" s="93" t="s">
        <v>19</v>
      </c>
      <c r="H39" s="38">
        <v>1</v>
      </c>
      <c r="I39" s="93" t="s">
        <v>19</v>
      </c>
      <c r="J39" s="93" t="s">
        <v>14</v>
      </c>
      <c r="K39" s="38">
        <v>3.4</v>
      </c>
      <c r="L39" s="93" t="s">
        <v>20</v>
      </c>
      <c r="M39" s="93" t="s">
        <v>22</v>
      </c>
      <c r="N39" s="94" t="s">
        <v>14</v>
      </c>
    </row>
    <row r="40" spans="1:14" s="38" customFormat="1" x14ac:dyDescent="0.45">
      <c r="A40" s="42">
        <v>2</v>
      </c>
      <c r="B40" s="93" t="s">
        <v>251</v>
      </c>
      <c r="C40" s="38">
        <v>1</v>
      </c>
      <c r="D40" s="38">
        <v>0</v>
      </c>
      <c r="E40" s="38">
        <v>3</v>
      </c>
      <c r="F40" s="38">
        <f>3.9+3.9+3.9</f>
        <v>11.7</v>
      </c>
      <c r="G40" s="93" t="s">
        <v>19</v>
      </c>
      <c r="H40" s="38">
        <v>3</v>
      </c>
      <c r="I40" s="93" t="s">
        <v>19</v>
      </c>
      <c r="J40" s="93" t="s">
        <v>19</v>
      </c>
      <c r="K40" s="38">
        <v>37</v>
      </c>
      <c r="L40" s="93" t="s">
        <v>232</v>
      </c>
      <c r="M40" s="93" t="s">
        <v>22</v>
      </c>
      <c r="N40" s="94" t="s">
        <v>14</v>
      </c>
    </row>
    <row r="41" spans="1:14" s="38" customFormat="1" x14ac:dyDescent="0.45">
      <c r="A41" s="42">
        <v>2</v>
      </c>
      <c r="B41" s="93" t="s">
        <v>250</v>
      </c>
      <c r="C41" s="38">
        <v>1</v>
      </c>
      <c r="D41" s="38">
        <v>0</v>
      </c>
      <c r="E41" s="38">
        <v>2</v>
      </c>
      <c r="F41" s="38">
        <f>3.9+3.9</f>
        <v>7.8</v>
      </c>
      <c r="G41" s="93" t="s">
        <v>14</v>
      </c>
      <c r="H41" s="38">
        <v>2</v>
      </c>
      <c r="I41" s="93" t="s">
        <v>19</v>
      </c>
      <c r="J41" s="93" t="s">
        <v>19</v>
      </c>
      <c r="K41" s="38">
        <v>53.6</v>
      </c>
      <c r="L41" s="93" t="s">
        <v>232</v>
      </c>
      <c r="M41" s="93" t="s">
        <v>22</v>
      </c>
      <c r="N41" s="94" t="s">
        <v>14</v>
      </c>
    </row>
    <row r="42" spans="1:14" s="38" customFormat="1" x14ac:dyDescent="0.45">
      <c r="A42" s="42">
        <v>2</v>
      </c>
      <c r="B42" s="93">
        <v>224</v>
      </c>
      <c r="C42" s="38">
        <v>1</v>
      </c>
      <c r="D42" s="93" t="s">
        <v>252</v>
      </c>
      <c r="E42" s="38">
        <v>1</v>
      </c>
      <c r="F42" s="38">
        <v>5.5</v>
      </c>
      <c r="G42" s="93" t="s">
        <v>14</v>
      </c>
      <c r="H42" s="38">
        <v>1</v>
      </c>
      <c r="I42" s="93" t="s">
        <v>19</v>
      </c>
      <c r="J42" s="93" t="s">
        <v>14</v>
      </c>
      <c r="K42" s="38">
        <v>24</v>
      </c>
      <c r="L42" s="93" t="s">
        <v>15</v>
      </c>
      <c r="M42" s="93" t="s">
        <v>22</v>
      </c>
      <c r="N42" s="94" t="s">
        <v>14</v>
      </c>
    </row>
    <row r="43" spans="1:14" s="38" customFormat="1" x14ac:dyDescent="0.45">
      <c r="A43" s="42">
        <v>2</v>
      </c>
      <c r="B43" s="93" t="s">
        <v>253</v>
      </c>
      <c r="C43" s="38">
        <v>1</v>
      </c>
      <c r="D43" s="93" t="s">
        <v>254</v>
      </c>
      <c r="E43" s="38">
        <v>1</v>
      </c>
      <c r="F43" s="38">
        <v>4.5</v>
      </c>
      <c r="G43" s="93" t="s">
        <v>19</v>
      </c>
      <c r="H43" s="38">
        <v>1</v>
      </c>
      <c r="I43" s="93" t="s">
        <v>19</v>
      </c>
      <c r="J43" s="93" t="s">
        <v>19</v>
      </c>
      <c r="K43" s="38">
        <v>21</v>
      </c>
      <c r="L43" s="93" t="s">
        <v>70</v>
      </c>
      <c r="M43" s="93" t="s">
        <v>22</v>
      </c>
      <c r="N43" s="94" t="s">
        <v>14</v>
      </c>
    </row>
    <row r="44" spans="1:14" x14ac:dyDescent="0.45">
      <c r="A44" s="9">
        <v>2</v>
      </c>
      <c r="B44" s="1">
        <v>225</v>
      </c>
      <c r="C44" s="1">
        <v>1</v>
      </c>
      <c r="D44" s="1" t="s">
        <v>255</v>
      </c>
      <c r="E44" s="1">
        <v>1</v>
      </c>
      <c r="F44" s="1">
        <v>5.5</v>
      </c>
      <c r="G44" s="1" t="s">
        <v>14</v>
      </c>
      <c r="H44" s="1">
        <v>1</v>
      </c>
      <c r="I44" s="1" t="s">
        <v>19</v>
      </c>
      <c r="J44" s="1" t="s">
        <v>19</v>
      </c>
      <c r="K44" s="1">
        <v>21</v>
      </c>
      <c r="L44" s="1" t="s">
        <v>15</v>
      </c>
      <c r="M44" s="1" t="s">
        <v>22</v>
      </c>
      <c r="N44" s="10" t="s">
        <v>14</v>
      </c>
    </row>
    <row r="45" spans="1:14" x14ac:dyDescent="0.45">
      <c r="A45" s="9">
        <v>2</v>
      </c>
      <c r="B45" s="1">
        <v>226</v>
      </c>
      <c r="C45" s="1">
        <v>1</v>
      </c>
      <c r="D45" s="1" t="s">
        <v>256</v>
      </c>
      <c r="E45" s="1">
        <v>1</v>
      </c>
      <c r="F45" s="1">
        <v>5.5</v>
      </c>
      <c r="G45" s="1" t="s">
        <v>14</v>
      </c>
      <c r="H45" s="1">
        <v>1</v>
      </c>
      <c r="I45" s="1" t="s">
        <v>19</v>
      </c>
      <c r="J45" s="1" t="s">
        <v>14</v>
      </c>
      <c r="K45" s="1">
        <v>26</v>
      </c>
      <c r="L45" s="1" t="s">
        <v>15</v>
      </c>
      <c r="M45" s="1" t="s">
        <v>22</v>
      </c>
      <c r="N45" s="10" t="s">
        <v>14</v>
      </c>
    </row>
    <row r="46" spans="1:14" x14ac:dyDescent="0.45">
      <c r="A46" s="9">
        <v>2</v>
      </c>
      <c r="B46" s="1">
        <v>227</v>
      </c>
      <c r="C46" s="1">
        <v>1</v>
      </c>
      <c r="D46" s="1" t="s">
        <v>257</v>
      </c>
      <c r="E46" s="1">
        <v>1</v>
      </c>
      <c r="F46" s="1">
        <v>7.6</v>
      </c>
      <c r="G46" s="1" t="s">
        <v>14</v>
      </c>
      <c r="H46" s="1">
        <v>1</v>
      </c>
      <c r="I46" s="1" t="s">
        <v>19</v>
      </c>
      <c r="J46" s="1" t="s">
        <v>19</v>
      </c>
      <c r="K46" s="1">
        <f>3.2+9.8</f>
        <v>13</v>
      </c>
      <c r="L46" s="1" t="s">
        <v>15</v>
      </c>
      <c r="M46" s="1" t="s">
        <v>22</v>
      </c>
      <c r="N46" s="10" t="s">
        <v>14</v>
      </c>
    </row>
    <row r="47" spans="1:14" x14ac:dyDescent="0.45">
      <c r="A47" s="9">
        <v>2</v>
      </c>
      <c r="B47" s="1" t="s">
        <v>258</v>
      </c>
      <c r="C47" s="1">
        <v>3</v>
      </c>
      <c r="D47" s="1">
        <v>0</v>
      </c>
      <c r="E47" s="1">
        <v>1</v>
      </c>
      <c r="F47" s="1">
        <v>1.7</v>
      </c>
      <c r="G47" s="1" t="s">
        <v>19</v>
      </c>
      <c r="H47" s="1">
        <v>1</v>
      </c>
      <c r="I47" s="1" t="s">
        <v>19</v>
      </c>
      <c r="J47" s="1" t="s">
        <v>14</v>
      </c>
      <c r="K47" s="1">
        <f>3+1.1+1.1</f>
        <v>5.1999999999999993</v>
      </c>
      <c r="L47" s="1" t="s">
        <v>20</v>
      </c>
      <c r="M47" s="1" t="s">
        <v>22</v>
      </c>
      <c r="N47" s="10" t="s">
        <v>14</v>
      </c>
    </row>
    <row r="48" spans="1:14" ht="14.65" thickBot="1" x14ac:dyDescent="0.5">
      <c r="A48" s="9">
        <v>2</v>
      </c>
      <c r="B48" s="1" t="s">
        <v>259</v>
      </c>
      <c r="C48" s="1">
        <v>2</v>
      </c>
      <c r="D48" s="1">
        <v>0</v>
      </c>
      <c r="E48" s="1">
        <v>1</v>
      </c>
      <c r="F48" s="1">
        <v>2.7</v>
      </c>
      <c r="G48" s="1" t="s">
        <v>19</v>
      </c>
      <c r="H48" s="1">
        <v>1</v>
      </c>
      <c r="I48" s="1" t="s">
        <v>19</v>
      </c>
      <c r="J48" s="1" t="s">
        <v>14</v>
      </c>
      <c r="K48" s="1">
        <f>4.1+2.1</f>
        <v>6.1999999999999993</v>
      </c>
      <c r="L48" s="1" t="s">
        <v>20</v>
      </c>
      <c r="M48" s="1" t="s">
        <v>22</v>
      </c>
      <c r="N48" s="10" t="s">
        <v>14</v>
      </c>
    </row>
    <row r="49" spans="1:14" ht="14.65" thickBot="1" x14ac:dyDescent="0.5">
      <c r="A49" s="35" t="s">
        <v>262</v>
      </c>
      <c r="B49" s="36" t="s">
        <v>76</v>
      </c>
      <c r="C49" s="36">
        <v>1</v>
      </c>
      <c r="D49" s="36">
        <v>0</v>
      </c>
      <c r="E49" s="36">
        <v>3</v>
      </c>
      <c r="F49" s="36">
        <v>7.5</v>
      </c>
      <c r="G49" s="36" t="s">
        <v>19</v>
      </c>
      <c r="H49" s="36">
        <v>0</v>
      </c>
      <c r="I49" s="36" t="s">
        <v>19</v>
      </c>
      <c r="J49" s="36" t="s">
        <v>19</v>
      </c>
      <c r="K49" s="36">
        <f>4.3+4.9+3.2</f>
        <v>12.399999999999999</v>
      </c>
      <c r="L49" s="36" t="s">
        <v>77</v>
      </c>
      <c r="M49" s="36" t="s">
        <v>22</v>
      </c>
      <c r="N49" s="37" t="s">
        <v>14</v>
      </c>
    </row>
    <row r="50" spans="1:14" x14ac:dyDescent="0.45">
      <c r="A50" s="5">
        <v>3</v>
      </c>
      <c r="B50" s="6" t="s">
        <v>263</v>
      </c>
      <c r="C50" s="6">
        <v>1</v>
      </c>
      <c r="D50" s="6">
        <v>0</v>
      </c>
      <c r="E50" s="6">
        <v>0</v>
      </c>
      <c r="F50" s="6">
        <v>0</v>
      </c>
      <c r="G50" s="6" t="s">
        <v>19</v>
      </c>
      <c r="H50" s="6">
        <v>1</v>
      </c>
      <c r="I50" s="6" t="s">
        <v>19</v>
      </c>
      <c r="J50" s="6" t="s">
        <v>19</v>
      </c>
      <c r="K50" s="6">
        <v>23.7</v>
      </c>
      <c r="L50" s="6" t="s">
        <v>264</v>
      </c>
      <c r="M50" s="6" t="s">
        <v>22</v>
      </c>
      <c r="N50" s="8" t="s">
        <v>14</v>
      </c>
    </row>
    <row r="51" spans="1:14" x14ac:dyDescent="0.45">
      <c r="A51" s="9">
        <v>3</v>
      </c>
      <c r="B51" s="1" t="s">
        <v>30</v>
      </c>
      <c r="C51" s="1">
        <v>1</v>
      </c>
      <c r="D51" s="1">
        <v>0</v>
      </c>
      <c r="E51" s="1">
        <v>0</v>
      </c>
      <c r="F51" s="1">
        <v>0</v>
      </c>
      <c r="G51" s="1" t="s">
        <v>19</v>
      </c>
      <c r="H51" s="1">
        <v>0</v>
      </c>
      <c r="I51" s="1" t="s">
        <v>19</v>
      </c>
      <c r="J51" s="1" t="s">
        <v>19</v>
      </c>
      <c r="K51" s="1">
        <v>11</v>
      </c>
      <c r="L51" s="1" t="s">
        <v>20</v>
      </c>
      <c r="M51" s="1" t="s">
        <v>22</v>
      </c>
      <c r="N51" s="10" t="s">
        <v>14</v>
      </c>
    </row>
    <row r="52" spans="1:14" x14ac:dyDescent="0.45">
      <c r="A52" s="9">
        <v>3</v>
      </c>
      <c r="B52" s="1">
        <v>314</v>
      </c>
      <c r="C52" s="1">
        <v>1</v>
      </c>
      <c r="D52" s="1" t="s">
        <v>265</v>
      </c>
      <c r="E52" s="1">
        <v>1</v>
      </c>
      <c r="F52" s="1">
        <v>5.7</v>
      </c>
      <c r="G52" s="1" t="s">
        <v>14</v>
      </c>
      <c r="H52" s="1">
        <v>1</v>
      </c>
      <c r="I52" s="1" t="s">
        <v>19</v>
      </c>
      <c r="J52" s="1" t="s">
        <v>19</v>
      </c>
      <c r="K52" s="1">
        <f>3.2+8.4</f>
        <v>11.600000000000001</v>
      </c>
      <c r="L52" s="1" t="s">
        <v>15</v>
      </c>
      <c r="M52" s="1" t="s">
        <v>22</v>
      </c>
      <c r="N52" s="10" t="s">
        <v>14</v>
      </c>
    </row>
    <row r="53" spans="1:14" x14ac:dyDescent="0.45">
      <c r="A53" s="9">
        <v>3</v>
      </c>
      <c r="B53" s="1" t="s">
        <v>266</v>
      </c>
      <c r="C53" s="1">
        <v>3</v>
      </c>
      <c r="D53" s="1">
        <v>0</v>
      </c>
      <c r="E53" s="1">
        <v>1</v>
      </c>
      <c r="F53" s="1">
        <v>2</v>
      </c>
      <c r="G53" s="1" t="s">
        <v>19</v>
      </c>
      <c r="H53" s="1">
        <v>1</v>
      </c>
      <c r="I53" s="1" t="s">
        <v>19</v>
      </c>
      <c r="J53" s="1" t="s">
        <v>14</v>
      </c>
      <c r="K53" s="1">
        <f>2.6+2.4+1.1</f>
        <v>6.1</v>
      </c>
      <c r="L53" s="1" t="s">
        <v>20</v>
      </c>
      <c r="M53" s="1" t="s">
        <v>22</v>
      </c>
      <c r="N53" s="10" t="s">
        <v>14</v>
      </c>
    </row>
    <row r="54" spans="1:14" x14ac:dyDescent="0.45">
      <c r="A54" s="9">
        <v>3</v>
      </c>
      <c r="B54" s="1">
        <v>317</v>
      </c>
      <c r="C54" s="1">
        <v>1</v>
      </c>
      <c r="D54" s="1">
        <v>0</v>
      </c>
      <c r="E54" s="1">
        <v>1</v>
      </c>
      <c r="F54" s="1">
        <v>4.0999999999999996</v>
      </c>
      <c r="G54" s="1" t="s">
        <v>14</v>
      </c>
      <c r="H54" s="1">
        <v>1</v>
      </c>
      <c r="I54" s="1" t="s">
        <v>19</v>
      </c>
      <c r="J54" s="1" t="s">
        <v>14</v>
      </c>
      <c r="K54" s="1">
        <v>31.3</v>
      </c>
      <c r="L54" s="1" t="s">
        <v>15</v>
      </c>
      <c r="M54" s="1" t="s">
        <v>22</v>
      </c>
      <c r="N54" s="10" t="s">
        <v>14</v>
      </c>
    </row>
    <row r="55" spans="1:14" x14ac:dyDescent="0.45">
      <c r="A55" s="9">
        <v>3</v>
      </c>
      <c r="B55" s="1">
        <v>318</v>
      </c>
      <c r="C55" s="1">
        <v>1</v>
      </c>
      <c r="D55" s="1">
        <v>0</v>
      </c>
      <c r="E55" s="1">
        <v>1</v>
      </c>
      <c r="F55" s="1">
        <v>4.0999999999999996</v>
      </c>
      <c r="G55" s="1" t="s">
        <v>14</v>
      </c>
      <c r="H55" s="1">
        <v>1</v>
      </c>
      <c r="I55" s="1" t="s">
        <v>19</v>
      </c>
      <c r="J55" s="1" t="s">
        <v>19</v>
      </c>
      <c r="K55" s="1">
        <v>24.6</v>
      </c>
      <c r="L55" s="1" t="s">
        <v>15</v>
      </c>
      <c r="M55" s="1" t="s">
        <v>22</v>
      </c>
      <c r="N55" s="10" t="s">
        <v>14</v>
      </c>
    </row>
    <row r="56" spans="1:14" ht="14.65" thickBot="1" x14ac:dyDescent="0.5">
      <c r="A56" s="9">
        <v>3</v>
      </c>
      <c r="B56" s="1">
        <v>319</v>
      </c>
      <c r="C56" s="1">
        <v>1</v>
      </c>
      <c r="D56" s="1" t="s">
        <v>267</v>
      </c>
      <c r="E56" s="1">
        <v>1</v>
      </c>
      <c r="F56" s="1">
        <v>4.0999999999999996</v>
      </c>
      <c r="G56" s="1" t="s">
        <v>14</v>
      </c>
      <c r="H56" s="1">
        <v>1</v>
      </c>
      <c r="I56" s="1" t="s">
        <v>19</v>
      </c>
      <c r="J56" s="1" t="s">
        <v>14</v>
      </c>
      <c r="K56" s="1">
        <v>26.5</v>
      </c>
      <c r="L56" s="1" t="s">
        <v>15</v>
      </c>
      <c r="M56" s="1" t="s">
        <v>22</v>
      </c>
      <c r="N56" s="10" t="s">
        <v>14</v>
      </c>
    </row>
    <row r="57" spans="1:14" x14ac:dyDescent="0.4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8"/>
    </row>
    <row r="58" spans="1:14" x14ac:dyDescent="0.45">
      <c r="A58" s="9"/>
      <c r="N58" s="10"/>
    </row>
    <row r="59" spans="1:14" x14ac:dyDescent="0.45">
      <c r="A59" s="9"/>
      <c r="N59" s="10"/>
    </row>
    <row r="60" spans="1:14" x14ac:dyDescent="0.45">
      <c r="A60" s="9"/>
      <c r="N60" s="10"/>
    </row>
    <row r="61" spans="1:14" x14ac:dyDescent="0.45">
      <c r="A61" s="9"/>
      <c r="N61" s="10"/>
    </row>
    <row r="62" spans="1:14" x14ac:dyDescent="0.45">
      <c r="A62" s="9"/>
      <c r="N62" s="10"/>
    </row>
    <row r="63" spans="1:14" x14ac:dyDescent="0.45">
      <c r="A63" s="9"/>
      <c r="N63" s="10"/>
    </row>
    <row r="64" spans="1:14" x14ac:dyDescent="0.45">
      <c r="A64" s="9"/>
      <c r="N64" s="10"/>
    </row>
    <row r="65" spans="1:14" x14ac:dyDescent="0.45">
      <c r="A65" s="9"/>
      <c r="N65" s="10"/>
    </row>
    <row r="66" spans="1:14" x14ac:dyDescent="0.45">
      <c r="A66" s="9"/>
      <c r="N66" s="10"/>
    </row>
    <row r="67" spans="1:14" x14ac:dyDescent="0.45">
      <c r="A67" s="9"/>
      <c r="N67" s="10"/>
    </row>
    <row r="68" spans="1:14" x14ac:dyDescent="0.45">
      <c r="A68" s="9"/>
      <c r="N68" s="10"/>
    </row>
    <row r="69" spans="1:14" ht="14.65" thickBot="1" x14ac:dyDescent="0.5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"/>
  <sheetViews>
    <sheetView workbookViewId="0">
      <selection activeCell="B5" sqref="B5"/>
    </sheetView>
  </sheetViews>
  <sheetFormatPr defaultRowHeight="14.25" x14ac:dyDescent="0.45"/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11</v>
      </c>
      <c r="N1" t="s">
        <v>13</v>
      </c>
    </row>
    <row r="2" spans="1:14" x14ac:dyDescent="0.45">
      <c r="A2" t="s">
        <v>65</v>
      </c>
      <c r="B2" t="s">
        <v>410</v>
      </c>
      <c r="C2">
        <v>1</v>
      </c>
      <c r="E2">
        <v>1</v>
      </c>
      <c r="F2">
        <v>4.0999999999999996</v>
      </c>
      <c r="G2" t="s">
        <v>19</v>
      </c>
      <c r="I2" t="s">
        <v>14</v>
      </c>
      <c r="J2" t="s">
        <v>14</v>
      </c>
      <c r="K2">
        <v>7.9</v>
      </c>
      <c r="L2" t="s">
        <v>70</v>
      </c>
      <c r="M2" t="s">
        <v>22</v>
      </c>
    </row>
    <row r="3" spans="1:14" x14ac:dyDescent="0.45">
      <c r="C3">
        <v>1</v>
      </c>
      <c r="E3">
        <v>1</v>
      </c>
      <c r="F3">
        <v>4.0999999999999996</v>
      </c>
      <c r="G3" t="s">
        <v>19</v>
      </c>
      <c r="K3">
        <v>14.6</v>
      </c>
      <c r="L3" t="s">
        <v>70</v>
      </c>
      <c r="M3" t="s">
        <v>22</v>
      </c>
    </row>
    <row r="4" spans="1:14" x14ac:dyDescent="0.45">
      <c r="B4" t="s">
        <v>418</v>
      </c>
      <c r="C4">
        <v>2</v>
      </c>
      <c r="E4">
        <v>1</v>
      </c>
      <c r="F4">
        <v>2.9</v>
      </c>
      <c r="G4" t="s">
        <v>19</v>
      </c>
      <c r="J4" t="s">
        <v>14</v>
      </c>
      <c r="K4">
        <v>18.5</v>
      </c>
      <c r="L4" t="s">
        <v>70</v>
      </c>
      <c r="M4" t="s">
        <v>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"/>
  <sheetViews>
    <sheetView workbookViewId="0">
      <selection activeCell="B7" sqref="B7"/>
    </sheetView>
  </sheetViews>
  <sheetFormatPr defaultRowHeight="14.25" x14ac:dyDescent="0.45"/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11</v>
      </c>
      <c r="N1" t="s">
        <v>13</v>
      </c>
    </row>
    <row r="2" spans="1:14" x14ac:dyDescent="0.45">
      <c r="A2" t="s">
        <v>65</v>
      </c>
      <c r="B2" t="s">
        <v>420</v>
      </c>
      <c r="C2">
        <v>2</v>
      </c>
      <c r="K2">
        <v>2.2000000000000002</v>
      </c>
      <c r="L2" t="s">
        <v>70</v>
      </c>
      <c r="M2" t="s">
        <v>22</v>
      </c>
    </row>
    <row r="3" spans="1:14" x14ac:dyDescent="0.45">
      <c r="B3" t="s">
        <v>355</v>
      </c>
      <c r="C3">
        <v>2</v>
      </c>
      <c r="E3">
        <v>2</v>
      </c>
      <c r="F3">
        <v>4</v>
      </c>
      <c r="H3">
        <v>1</v>
      </c>
      <c r="K3">
        <v>27</v>
      </c>
      <c r="L3" t="s">
        <v>70</v>
      </c>
      <c r="M3" t="s">
        <v>22</v>
      </c>
    </row>
    <row r="4" spans="1:14" x14ac:dyDescent="0.45">
      <c r="B4" t="s">
        <v>421</v>
      </c>
      <c r="C4">
        <v>3</v>
      </c>
      <c r="E4">
        <v>2</v>
      </c>
      <c r="F4">
        <v>6</v>
      </c>
      <c r="H4">
        <v>1</v>
      </c>
      <c r="K4">
        <f>14.6+13.2+24</f>
        <v>51.8</v>
      </c>
      <c r="L4" t="s">
        <v>70</v>
      </c>
      <c r="M4" t="s">
        <v>22</v>
      </c>
    </row>
    <row r="5" spans="1:14" x14ac:dyDescent="0.45">
      <c r="B5" t="s">
        <v>355</v>
      </c>
      <c r="C5">
        <v>1</v>
      </c>
      <c r="E5">
        <v>1</v>
      </c>
      <c r="F5">
        <v>3</v>
      </c>
      <c r="H5">
        <v>1</v>
      </c>
      <c r="K5">
        <v>12.8</v>
      </c>
      <c r="L5" t="s">
        <v>70</v>
      </c>
      <c r="M5" t="s">
        <v>22</v>
      </c>
    </row>
    <row r="6" spans="1:14" x14ac:dyDescent="0.45">
      <c r="B6" t="s">
        <v>28</v>
      </c>
      <c r="C6">
        <v>1</v>
      </c>
      <c r="K6">
        <v>10.1</v>
      </c>
      <c r="L6" t="s">
        <v>70</v>
      </c>
      <c r="M6" t="s">
        <v>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8"/>
  <sheetViews>
    <sheetView workbookViewId="0">
      <selection activeCell="C11" sqref="C11"/>
    </sheetView>
  </sheetViews>
  <sheetFormatPr defaultRowHeight="14.25" x14ac:dyDescent="0.45"/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11</v>
      </c>
      <c r="N1" t="s">
        <v>13</v>
      </c>
    </row>
    <row r="2" spans="1:14" x14ac:dyDescent="0.45">
      <c r="A2" t="s">
        <v>65</v>
      </c>
      <c r="B2" t="s">
        <v>355</v>
      </c>
      <c r="C2">
        <v>1</v>
      </c>
      <c r="E2">
        <v>2</v>
      </c>
      <c r="F2">
        <v>1</v>
      </c>
      <c r="H2">
        <v>2</v>
      </c>
      <c r="K2">
        <v>33</v>
      </c>
      <c r="L2" t="s">
        <v>70</v>
      </c>
      <c r="M2" t="s">
        <v>22</v>
      </c>
    </row>
    <row r="3" spans="1:14" x14ac:dyDescent="0.45">
      <c r="B3" t="s">
        <v>422</v>
      </c>
      <c r="C3">
        <v>3</v>
      </c>
      <c r="E3">
        <v>1</v>
      </c>
      <c r="F3">
        <v>0.5</v>
      </c>
      <c r="H3">
        <v>2</v>
      </c>
      <c r="J3" t="s">
        <v>14</v>
      </c>
      <c r="K3">
        <v>14</v>
      </c>
      <c r="L3" t="s">
        <v>423</v>
      </c>
      <c r="M3" t="s">
        <v>22</v>
      </c>
    </row>
    <row r="4" spans="1:14" x14ac:dyDescent="0.45">
      <c r="B4" t="s">
        <v>424</v>
      </c>
      <c r="C4">
        <v>1</v>
      </c>
      <c r="K4">
        <v>2</v>
      </c>
      <c r="L4" t="s">
        <v>425</v>
      </c>
      <c r="M4" t="s">
        <v>22</v>
      </c>
    </row>
    <row r="5" spans="1:14" x14ac:dyDescent="0.45">
      <c r="B5" t="s">
        <v>426</v>
      </c>
      <c r="C5">
        <v>2</v>
      </c>
      <c r="E5">
        <v>1</v>
      </c>
      <c r="F5">
        <v>0.5</v>
      </c>
      <c r="H5">
        <v>2</v>
      </c>
      <c r="I5" t="s">
        <v>14</v>
      </c>
      <c r="K5">
        <f>10.7+4.6</f>
        <v>15.299999999999999</v>
      </c>
      <c r="L5" t="s">
        <v>70</v>
      </c>
      <c r="M5" t="s">
        <v>22</v>
      </c>
    </row>
    <row r="6" spans="1:14" x14ac:dyDescent="0.45">
      <c r="B6" t="s">
        <v>427</v>
      </c>
      <c r="C6">
        <v>1</v>
      </c>
      <c r="K6">
        <v>10.1</v>
      </c>
      <c r="L6" t="s">
        <v>70</v>
      </c>
      <c r="M6" t="s">
        <v>22</v>
      </c>
    </row>
    <row r="7" spans="1:14" x14ac:dyDescent="0.45">
      <c r="B7" t="s">
        <v>428</v>
      </c>
      <c r="D7">
        <v>1</v>
      </c>
      <c r="K7">
        <v>21.1</v>
      </c>
      <c r="L7" t="s">
        <v>429</v>
      </c>
      <c r="M7" t="s">
        <v>22</v>
      </c>
    </row>
    <row r="8" spans="1:14" x14ac:dyDescent="0.45">
      <c r="B8" t="s">
        <v>399</v>
      </c>
      <c r="C8">
        <v>1</v>
      </c>
      <c r="H8">
        <v>1</v>
      </c>
      <c r="K8">
        <v>10.3</v>
      </c>
      <c r="L8" t="s">
        <v>425</v>
      </c>
      <c r="M8" t="s">
        <v>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2B634-AFE5-4A8E-983D-AE7AFFF2F8CF}">
  <dimension ref="A1"/>
  <sheetViews>
    <sheetView workbookViewId="0"/>
  </sheetViews>
  <sheetFormatPr defaultRowHeight="14.25" x14ac:dyDescent="0.4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"/>
  <sheetViews>
    <sheetView workbookViewId="0">
      <selection activeCell="B6" sqref="B6"/>
    </sheetView>
  </sheetViews>
  <sheetFormatPr defaultRowHeight="14.25" x14ac:dyDescent="0.45"/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11</v>
      </c>
      <c r="N1" t="s">
        <v>13</v>
      </c>
    </row>
    <row r="2" spans="1:14" x14ac:dyDescent="0.45">
      <c r="A2">
        <v>1</v>
      </c>
      <c r="B2" t="s">
        <v>28</v>
      </c>
      <c r="C2">
        <v>1</v>
      </c>
      <c r="H2">
        <v>1</v>
      </c>
      <c r="K2">
        <v>8.4</v>
      </c>
      <c r="L2" t="s">
        <v>70</v>
      </c>
      <c r="M2" t="s">
        <v>22</v>
      </c>
    </row>
    <row r="3" spans="1:14" x14ac:dyDescent="0.45">
      <c r="A3">
        <v>1</v>
      </c>
      <c r="B3" t="s">
        <v>410</v>
      </c>
      <c r="C3">
        <v>1</v>
      </c>
      <c r="E3">
        <v>1</v>
      </c>
      <c r="F3">
        <v>2.1</v>
      </c>
      <c r="H3">
        <v>1</v>
      </c>
      <c r="K3">
        <v>22</v>
      </c>
      <c r="L3" t="s">
        <v>70</v>
      </c>
      <c r="M3" t="s">
        <v>22</v>
      </c>
    </row>
    <row r="4" spans="1:14" x14ac:dyDescent="0.45">
      <c r="B4" t="s">
        <v>419</v>
      </c>
      <c r="C4">
        <v>1</v>
      </c>
      <c r="I4" t="s">
        <v>14</v>
      </c>
      <c r="K4">
        <v>3.5</v>
      </c>
      <c r="L4" t="s">
        <v>20</v>
      </c>
      <c r="M4" t="s">
        <v>22</v>
      </c>
    </row>
    <row r="5" spans="1:14" x14ac:dyDescent="0.45">
      <c r="B5" t="s">
        <v>393</v>
      </c>
      <c r="C5">
        <v>1</v>
      </c>
      <c r="E5">
        <v>1</v>
      </c>
      <c r="F5">
        <v>0.2</v>
      </c>
      <c r="J5" t="s">
        <v>14</v>
      </c>
      <c r="K5">
        <v>2.1</v>
      </c>
      <c r="L5" t="s">
        <v>20</v>
      </c>
      <c r="M5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1"/>
  <sheetViews>
    <sheetView workbookViewId="0">
      <selection activeCell="A2" sqref="A2:XFD2"/>
    </sheetView>
  </sheetViews>
  <sheetFormatPr defaultRowHeight="14.25" x14ac:dyDescent="0.45"/>
  <cols>
    <col min="1" max="1" width="18.73046875" bestFit="1" customWidth="1"/>
    <col min="2" max="2" width="21.1328125" bestFit="1" customWidth="1"/>
    <col min="3" max="3" width="14.59765625" bestFit="1" customWidth="1"/>
    <col min="4" max="4" width="29" bestFit="1" customWidth="1"/>
    <col min="5" max="5" width="15.59765625" bestFit="1" customWidth="1"/>
    <col min="6" max="6" width="17.3984375" bestFit="1" customWidth="1"/>
    <col min="8" max="8" width="18.73046875" bestFit="1" customWidth="1"/>
    <col min="10" max="10" width="9.86328125" bestFit="1" customWidth="1"/>
    <col min="11" max="11" width="21.3984375" bestFit="1" customWidth="1"/>
    <col min="12" max="12" width="14.73046875" bestFit="1" customWidth="1"/>
    <col min="13" max="13" width="10.1328125" bestFit="1" customWidth="1"/>
    <col min="14" max="14" width="13.265625" bestFit="1" customWidth="1"/>
  </cols>
  <sheetData>
    <row r="1" spans="1:14" s="3" customFormat="1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38</v>
      </c>
      <c r="L1" s="3" t="s">
        <v>12</v>
      </c>
      <c r="M1" s="3" t="s">
        <v>11</v>
      </c>
      <c r="N1" s="3" t="s">
        <v>13</v>
      </c>
    </row>
    <row r="2" spans="1:14" s="23" customFormat="1" ht="14.65" thickBot="1" x14ac:dyDescent="0.5">
      <c r="A2" s="23" t="s">
        <v>75</v>
      </c>
      <c r="B2" s="23" t="s">
        <v>76</v>
      </c>
      <c r="C2" s="23">
        <v>1</v>
      </c>
      <c r="D2" s="23">
        <v>0</v>
      </c>
      <c r="E2" s="23">
        <v>0</v>
      </c>
      <c r="F2" s="23">
        <v>0</v>
      </c>
      <c r="G2" s="23" t="s">
        <v>19</v>
      </c>
      <c r="H2" s="23">
        <v>0</v>
      </c>
      <c r="I2" s="23" t="s">
        <v>19</v>
      </c>
      <c r="J2" s="23" t="s">
        <v>19</v>
      </c>
      <c r="K2" s="23">
        <v>36.799999999999997</v>
      </c>
      <c r="L2" s="23" t="s">
        <v>77</v>
      </c>
      <c r="M2" s="23" t="s">
        <v>22</v>
      </c>
      <c r="N2" s="23" t="s">
        <v>14</v>
      </c>
    </row>
    <row r="3" spans="1:14" s="23" customFormat="1" x14ac:dyDescent="0.45">
      <c r="A3" s="24" t="s">
        <v>65</v>
      </c>
      <c r="B3" s="25" t="s">
        <v>66</v>
      </c>
      <c r="C3" s="25">
        <v>1</v>
      </c>
      <c r="D3" s="25">
        <v>0</v>
      </c>
      <c r="E3" s="25">
        <v>2</v>
      </c>
      <c r="F3" s="25">
        <f>5.5+10.5</f>
        <v>16</v>
      </c>
      <c r="G3" s="25" t="s">
        <v>19</v>
      </c>
      <c r="H3" s="25">
        <v>3</v>
      </c>
      <c r="I3" s="25" t="s">
        <v>19</v>
      </c>
      <c r="J3" s="25" t="s">
        <v>19</v>
      </c>
      <c r="K3" s="25">
        <f>22.3+19.7+3.7</f>
        <v>45.7</v>
      </c>
      <c r="L3" s="25" t="s">
        <v>20</v>
      </c>
      <c r="M3" s="25" t="s">
        <v>22</v>
      </c>
      <c r="N3" s="26" t="s">
        <v>14</v>
      </c>
    </row>
    <row r="4" spans="1:14" s="23" customFormat="1" x14ac:dyDescent="0.45">
      <c r="A4" s="27" t="s">
        <v>65</v>
      </c>
      <c r="B4" s="23" t="s">
        <v>67</v>
      </c>
      <c r="C4" s="23">
        <v>1</v>
      </c>
      <c r="D4" s="23">
        <v>0</v>
      </c>
      <c r="E4" s="23">
        <v>0</v>
      </c>
      <c r="F4" s="23">
        <v>0</v>
      </c>
      <c r="G4" s="23" t="s">
        <v>19</v>
      </c>
      <c r="H4" s="23">
        <v>1</v>
      </c>
      <c r="I4" s="23" t="s">
        <v>14</v>
      </c>
      <c r="J4" s="23" t="s">
        <v>19</v>
      </c>
      <c r="K4" s="23">
        <v>8.1999999999999993</v>
      </c>
      <c r="L4" s="23" t="s">
        <v>20</v>
      </c>
      <c r="M4" s="23" t="s">
        <v>22</v>
      </c>
      <c r="N4" s="28" t="s">
        <v>14</v>
      </c>
    </row>
    <row r="5" spans="1:14" s="23" customFormat="1" x14ac:dyDescent="0.45">
      <c r="A5" s="27" t="s">
        <v>65</v>
      </c>
      <c r="B5" s="23" t="s">
        <v>68</v>
      </c>
      <c r="C5" s="23">
        <v>3</v>
      </c>
      <c r="D5" s="23">
        <v>0</v>
      </c>
      <c r="E5" s="23">
        <v>1</v>
      </c>
      <c r="F5" s="23">
        <v>0.15</v>
      </c>
      <c r="G5" s="23" t="s">
        <v>19</v>
      </c>
      <c r="H5" s="23">
        <v>1</v>
      </c>
      <c r="I5" s="23" t="s">
        <v>19</v>
      </c>
      <c r="J5" s="23" t="s">
        <v>14</v>
      </c>
      <c r="K5" s="23">
        <v>3.7</v>
      </c>
      <c r="L5" s="23" t="s">
        <v>20</v>
      </c>
      <c r="M5" s="23" t="s">
        <v>22</v>
      </c>
      <c r="N5" s="28" t="s">
        <v>14</v>
      </c>
    </row>
    <row r="6" spans="1:14" s="23" customFormat="1" x14ac:dyDescent="0.45">
      <c r="A6" s="27" t="s">
        <v>65</v>
      </c>
      <c r="B6" s="23" t="s">
        <v>69</v>
      </c>
      <c r="C6" s="23">
        <v>2</v>
      </c>
      <c r="D6" s="23">
        <v>0</v>
      </c>
      <c r="E6" s="23">
        <v>0</v>
      </c>
      <c r="F6" s="23">
        <v>0</v>
      </c>
      <c r="G6" s="23" t="s">
        <v>19</v>
      </c>
      <c r="H6" s="23">
        <v>1</v>
      </c>
      <c r="I6" s="23" t="s">
        <v>19</v>
      </c>
      <c r="J6" s="23" t="s">
        <v>14</v>
      </c>
      <c r="K6" s="23">
        <v>4.2</v>
      </c>
      <c r="L6" s="23" t="s">
        <v>20</v>
      </c>
      <c r="M6" s="23" t="s">
        <v>22</v>
      </c>
      <c r="N6" s="28" t="s">
        <v>14</v>
      </c>
    </row>
    <row r="7" spans="1:14" s="23" customFormat="1" x14ac:dyDescent="0.45">
      <c r="A7" s="27" t="s">
        <v>65</v>
      </c>
      <c r="B7" s="32" t="s">
        <v>71</v>
      </c>
      <c r="C7" s="23">
        <v>1</v>
      </c>
      <c r="D7" s="33" t="s">
        <v>80</v>
      </c>
      <c r="E7" s="23">
        <v>1</v>
      </c>
      <c r="F7" s="23">
        <v>2.4</v>
      </c>
      <c r="G7" s="23" t="s">
        <v>14</v>
      </c>
      <c r="H7" s="23">
        <v>1</v>
      </c>
      <c r="I7" s="23" t="s">
        <v>19</v>
      </c>
      <c r="J7" s="23" t="s">
        <v>19</v>
      </c>
      <c r="K7" s="23">
        <v>9.8000000000000007</v>
      </c>
      <c r="L7" s="23" t="s">
        <v>70</v>
      </c>
      <c r="M7" s="23" t="s">
        <v>22</v>
      </c>
      <c r="N7" s="28" t="s">
        <v>14</v>
      </c>
    </row>
    <row r="8" spans="1:14" s="23" customFormat="1" x14ac:dyDescent="0.45">
      <c r="A8" s="27" t="s">
        <v>65</v>
      </c>
      <c r="B8" s="32" t="s">
        <v>74</v>
      </c>
      <c r="C8" s="23">
        <v>2</v>
      </c>
      <c r="D8" s="33" t="s">
        <v>81</v>
      </c>
      <c r="E8" s="23">
        <v>3</v>
      </c>
      <c r="F8" s="23">
        <f>2.5+2.5</f>
        <v>5</v>
      </c>
      <c r="G8" s="23" t="s">
        <v>14</v>
      </c>
      <c r="H8" s="23">
        <v>3</v>
      </c>
      <c r="I8" s="23" t="s">
        <v>19</v>
      </c>
      <c r="J8" s="23" t="s">
        <v>19</v>
      </c>
      <c r="K8" s="23">
        <f>17.2+17.6</f>
        <v>34.799999999999997</v>
      </c>
      <c r="L8" s="23" t="s">
        <v>70</v>
      </c>
      <c r="M8" s="23" t="s">
        <v>22</v>
      </c>
      <c r="N8" s="28" t="s">
        <v>14</v>
      </c>
    </row>
    <row r="9" spans="1:14" s="23" customFormat="1" ht="14.65" thickBot="1" x14ac:dyDescent="0.5">
      <c r="A9" s="29" t="s">
        <v>65</v>
      </c>
      <c r="B9" s="30" t="s">
        <v>72</v>
      </c>
      <c r="C9" s="30">
        <v>1</v>
      </c>
      <c r="D9" s="30">
        <v>0</v>
      </c>
      <c r="E9" s="30">
        <v>0</v>
      </c>
      <c r="F9" s="30">
        <v>0</v>
      </c>
      <c r="G9" s="30" t="s">
        <v>19</v>
      </c>
      <c r="H9" s="30">
        <v>0</v>
      </c>
      <c r="I9" s="30" t="s">
        <v>19</v>
      </c>
      <c r="J9" s="30" t="s">
        <v>19</v>
      </c>
      <c r="K9" s="30">
        <v>1.3</v>
      </c>
      <c r="L9" s="30" t="s">
        <v>20</v>
      </c>
      <c r="M9" s="30" t="s">
        <v>22</v>
      </c>
      <c r="N9" s="31" t="s">
        <v>14</v>
      </c>
    </row>
    <row r="10" spans="1:14" s="23" customFormat="1" x14ac:dyDescent="0.45">
      <c r="A10" s="24">
        <v>1</v>
      </c>
      <c r="B10" s="25" t="s">
        <v>57</v>
      </c>
      <c r="C10" s="25">
        <v>3</v>
      </c>
      <c r="D10" s="25">
        <v>0</v>
      </c>
      <c r="E10" s="25">
        <v>1</v>
      </c>
      <c r="F10" s="25">
        <v>0.15</v>
      </c>
      <c r="G10" s="25" t="s">
        <v>19</v>
      </c>
      <c r="H10" s="25">
        <v>1</v>
      </c>
      <c r="I10" s="25" t="s">
        <v>19</v>
      </c>
      <c r="J10" s="25" t="s">
        <v>14</v>
      </c>
      <c r="K10" s="25">
        <v>3.7</v>
      </c>
      <c r="L10" s="25" t="s">
        <v>20</v>
      </c>
      <c r="M10" s="25" t="s">
        <v>22</v>
      </c>
      <c r="N10" s="26" t="s">
        <v>14</v>
      </c>
    </row>
    <row r="11" spans="1:14" s="23" customFormat="1" x14ac:dyDescent="0.45">
      <c r="A11" s="27">
        <v>1</v>
      </c>
      <c r="B11" s="23" t="s">
        <v>58</v>
      </c>
      <c r="C11" s="23">
        <v>2</v>
      </c>
      <c r="D11" s="23">
        <v>0</v>
      </c>
      <c r="E11" s="23">
        <v>0</v>
      </c>
      <c r="F11" s="23">
        <v>0</v>
      </c>
      <c r="G11" s="23" t="s">
        <v>19</v>
      </c>
      <c r="H11" s="23">
        <v>1</v>
      </c>
      <c r="I11" s="23" t="s">
        <v>19</v>
      </c>
      <c r="J11" s="23" t="s">
        <v>14</v>
      </c>
      <c r="K11" s="23">
        <v>4.0999999999999996</v>
      </c>
      <c r="L11" s="23" t="s">
        <v>20</v>
      </c>
      <c r="M11" s="23" t="s">
        <v>22</v>
      </c>
      <c r="N11" s="28" t="s">
        <v>14</v>
      </c>
    </row>
    <row r="12" spans="1:14" s="23" customFormat="1" x14ac:dyDescent="0.45">
      <c r="A12" s="27">
        <v>1</v>
      </c>
      <c r="B12" s="23" t="s">
        <v>59</v>
      </c>
      <c r="C12" s="23">
        <v>1</v>
      </c>
      <c r="D12" s="23">
        <v>0</v>
      </c>
      <c r="E12" s="23">
        <v>1</v>
      </c>
      <c r="F12" s="23">
        <v>15</v>
      </c>
      <c r="G12" s="23" t="s">
        <v>19</v>
      </c>
      <c r="H12" s="23">
        <v>1</v>
      </c>
      <c r="I12" s="23" t="s">
        <v>19</v>
      </c>
      <c r="J12" s="23" t="s">
        <v>19</v>
      </c>
      <c r="K12" s="23">
        <v>19.399999999999999</v>
      </c>
      <c r="L12" s="23" t="s">
        <v>20</v>
      </c>
      <c r="M12" s="23" t="s">
        <v>22</v>
      </c>
      <c r="N12" s="28" t="s">
        <v>14</v>
      </c>
    </row>
    <row r="13" spans="1:14" s="23" customFormat="1" x14ac:dyDescent="0.45">
      <c r="A13" s="27">
        <v>1</v>
      </c>
      <c r="B13" s="23">
        <v>101</v>
      </c>
      <c r="C13" s="23">
        <v>1</v>
      </c>
      <c r="D13" s="23" t="s">
        <v>60</v>
      </c>
      <c r="E13" s="23">
        <v>1</v>
      </c>
      <c r="F13" s="23">
        <v>2.5</v>
      </c>
      <c r="G13" s="23" t="s">
        <v>14</v>
      </c>
      <c r="H13" s="23">
        <v>1</v>
      </c>
      <c r="I13" s="23" t="s">
        <v>19</v>
      </c>
      <c r="J13" s="23" t="s">
        <v>19</v>
      </c>
      <c r="K13" s="23">
        <v>17</v>
      </c>
      <c r="L13" s="23" t="s">
        <v>15</v>
      </c>
      <c r="M13" s="23" t="s">
        <v>16</v>
      </c>
      <c r="N13" s="28" t="s">
        <v>14</v>
      </c>
    </row>
    <row r="14" spans="1:14" s="23" customFormat="1" x14ac:dyDescent="0.45">
      <c r="A14" s="27">
        <v>1</v>
      </c>
      <c r="B14" s="23" t="s">
        <v>61</v>
      </c>
      <c r="C14" s="23">
        <v>1</v>
      </c>
      <c r="D14" s="23">
        <v>0</v>
      </c>
      <c r="E14" s="23" t="s">
        <v>32</v>
      </c>
      <c r="F14" s="23">
        <v>4.9000000000000004</v>
      </c>
      <c r="G14" s="23" t="s">
        <v>19</v>
      </c>
      <c r="H14" s="23">
        <v>0</v>
      </c>
      <c r="I14" s="23" t="s">
        <v>14</v>
      </c>
      <c r="J14" s="23" t="s">
        <v>19</v>
      </c>
      <c r="K14" s="23">
        <f>8+13.3</f>
        <v>21.3</v>
      </c>
      <c r="L14" s="23" t="s">
        <v>20</v>
      </c>
      <c r="M14" s="23" t="s">
        <v>22</v>
      </c>
      <c r="N14" s="28" t="s">
        <v>14</v>
      </c>
    </row>
    <row r="15" spans="1:14" s="23" customFormat="1" x14ac:dyDescent="0.45">
      <c r="A15" s="27">
        <v>1</v>
      </c>
      <c r="B15" s="23">
        <v>110</v>
      </c>
      <c r="C15" s="23">
        <v>1</v>
      </c>
      <c r="D15" s="23" t="s">
        <v>62</v>
      </c>
      <c r="E15" s="23">
        <v>2</v>
      </c>
      <c r="F15" s="23">
        <f>2.5+2.5</f>
        <v>5</v>
      </c>
      <c r="G15" s="23" t="s">
        <v>14</v>
      </c>
      <c r="H15" s="23">
        <v>2</v>
      </c>
      <c r="I15" s="23" t="s">
        <v>19</v>
      </c>
      <c r="J15" s="23" t="s">
        <v>19</v>
      </c>
      <c r="K15" s="23">
        <v>20.7</v>
      </c>
      <c r="L15" s="23" t="s">
        <v>15</v>
      </c>
      <c r="M15" s="23" t="s">
        <v>16</v>
      </c>
      <c r="N15" s="28" t="s">
        <v>14</v>
      </c>
    </row>
    <row r="16" spans="1:14" s="23" customFormat="1" x14ac:dyDescent="0.45">
      <c r="A16" s="27">
        <v>1</v>
      </c>
      <c r="B16" s="23">
        <v>111</v>
      </c>
      <c r="C16" s="23">
        <v>1</v>
      </c>
      <c r="D16" s="23" t="s">
        <v>63</v>
      </c>
      <c r="E16" s="23">
        <v>1</v>
      </c>
      <c r="F16" s="23">
        <v>2.5</v>
      </c>
      <c r="G16" s="23" t="s">
        <v>14</v>
      </c>
      <c r="H16" s="23">
        <v>1</v>
      </c>
      <c r="I16" s="23" t="s">
        <v>19</v>
      </c>
      <c r="J16" s="23" t="s">
        <v>19</v>
      </c>
      <c r="K16" s="23">
        <v>13.1</v>
      </c>
      <c r="L16" s="23" t="s">
        <v>15</v>
      </c>
      <c r="M16" s="23" t="s">
        <v>16</v>
      </c>
      <c r="N16" s="28" t="s">
        <v>14</v>
      </c>
    </row>
    <row r="17" spans="1:16" s="23" customFormat="1" ht="14.65" thickBot="1" x14ac:dyDescent="0.5">
      <c r="A17" s="29">
        <v>1</v>
      </c>
      <c r="B17" s="30">
        <v>112</v>
      </c>
      <c r="C17" s="30">
        <v>1</v>
      </c>
      <c r="D17" s="30" t="s">
        <v>64</v>
      </c>
      <c r="E17" s="30">
        <v>2</v>
      </c>
      <c r="F17" s="30">
        <f>2.5+2.5</f>
        <v>5</v>
      </c>
      <c r="G17" s="30" t="s">
        <v>14</v>
      </c>
      <c r="H17" s="30">
        <v>2</v>
      </c>
      <c r="I17" s="30" t="s">
        <v>19</v>
      </c>
      <c r="J17" s="30" t="s">
        <v>19</v>
      </c>
      <c r="K17" s="30">
        <v>21</v>
      </c>
      <c r="L17" s="30" t="s">
        <v>15</v>
      </c>
      <c r="M17" s="30" t="s">
        <v>16</v>
      </c>
      <c r="N17" s="31" t="s">
        <v>14</v>
      </c>
    </row>
    <row r="18" spans="1:16" s="3" customFormat="1" x14ac:dyDescent="0.45">
      <c r="A18" s="24">
        <v>2</v>
      </c>
      <c r="B18" s="25" t="s">
        <v>30</v>
      </c>
      <c r="C18" s="25">
        <v>1</v>
      </c>
      <c r="D18" s="25">
        <v>0</v>
      </c>
      <c r="E18" s="25">
        <v>1</v>
      </c>
      <c r="F18" s="25">
        <v>14.9</v>
      </c>
      <c r="G18" s="25" t="s">
        <v>19</v>
      </c>
      <c r="H18" s="25">
        <v>1</v>
      </c>
      <c r="I18" s="25" t="s">
        <v>19</v>
      </c>
      <c r="J18" s="25" t="s">
        <v>19</v>
      </c>
      <c r="K18" s="25">
        <v>16.399999999999999</v>
      </c>
      <c r="L18" s="25" t="s">
        <v>20</v>
      </c>
      <c r="M18" s="25" t="s">
        <v>22</v>
      </c>
      <c r="N18" s="26" t="s">
        <v>14</v>
      </c>
    </row>
    <row r="19" spans="1:16" s="3" customFormat="1" x14ac:dyDescent="0.45">
      <c r="A19" s="27">
        <v>2</v>
      </c>
      <c r="B19" s="23" t="s">
        <v>52</v>
      </c>
      <c r="C19" s="23">
        <v>1</v>
      </c>
      <c r="D19" s="23">
        <v>0</v>
      </c>
      <c r="E19" s="23">
        <v>0</v>
      </c>
      <c r="F19" s="23">
        <v>0</v>
      </c>
      <c r="G19" s="23" t="s">
        <v>19</v>
      </c>
      <c r="H19" s="23">
        <v>0</v>
      </c>
      <c r="I19" s="23" t="s">
        <v>14</v>
      </c>
      <c r="J19" s="23" t="s">
        <v>19</v>
      </c>
      <c r="K19" s="23">
        <f>11+8</f>
        <v>19</v>
      </c>
      <c r="L19" s="23" t="s">
        <v>20</v>
      </c>
      <c r="M19" s="23" t="s">
        <v>22</v>
      </c>
      <c r="N19" s="28" t="s">
        <v>14</v>
      </c>
    </row>
    <row r="20" spans="1:16" s="3" customFormat="1" x14ac:dyDescent="0.45">
      <c r="A20" s="27">
        <v>2</v>
      </c>
      <c r="B20" s="23">
        <v>201</v>
      </c>
      <c r="C20" s="23">
        <v>1</v>
      </c>
      <c r="D20" s="23" t="s">
        <v>73</v>
      </c>
      <c r="E20" s="23">
        <v>1</v>
      </c>
      <c r="F20" s="23">
        <v>2.5</v>
      </c>
      <c r="G20" s="23" t="s">
        <v>14</v>
      </c>
      <c r="H20" s="23">
        <v>1</v>
      </c>
      <c r="I20" s="23" t="s">
        <v>19</v>
      </c>
      <c r="J20" s="23" t="s">
        <v>19</v>
      </c>
      <c r="K20" s="23">
        <v>17.399999999999999</v>
      </c>
      <c r="L20" s="23" t="s">
        <v>15</v>
      </c>
      <c r="M20" s="23" t="s">
        <v>16</v>
      </c>
      <c r="N20" s="28" t="s">
        <v>14</v>
      </c>
    </row>
    <row r="21" spans="1:16" s="3" customFormat="1" x14ac:dyDescent="0.45">
      <c r="A21" s="27">
        <v>2</v>
      </c>
      <c r="B21" s="23" t="s">
        <v>54</v>
      </c>
      <c r="C21" s="23">
        <v>3</v>
      </c>
      <c r="D21" s="23">
        <v>0</v>
      </c>
      <c r="E21" s="23">
        <v>1</v>
      </c>
      <c r="F21" s="23">
        <v>0.16</v>
      </c>
      <c r="G21" s="23" t="s">
        <v>19</v>
      </c>
      <c r="H21" s="23">
        <v>1</v>
      </c>
      <c r="I21" s="23" t="s">
        <v>19</v>
      </c>
      <c r="J21" s="23" t="s">
        <v>14</v>
      </c>
      <c r="K21" s="23">
        <v>3.6</v>
      </c>
      <c r="L21" s="23" t="s">
        <v>20</v>
      </c>
      <c r="M21" s="23" t="s">
        <v>22</v>
      </c>
      <c r="N21" s="28" t="s">
        <v>14</v>
      </c>
    </row>
    <row r="22" spans="1:16" s="3" customFormat="1" x14ac:dyDescent="0.45">
      <c r="A22" s="27">
        <v>2</v>
      </c>
      <c r="B22" s="23" t="s">
        <v>53</v>
      </c>
      <c r="C22" s="23">
        <v>2</v>
      </c>
      <c r="D22" s="23">
        <v>0</v>
      </c>
      <c r="E22" s="23">
        <v>0</v>
      </c>
      <c r="F22" s="23">
        <v>0</v>
      </c>
      <c r="G22" s="23" t="s">
        <v>19</v>
      </c>
      <c r="H22" s="23">
        <v>1</v>
      </c>
      <c r="I22" s="23" t="s">
        <v>19</v>
      </c>
      <c r="J22" s="23" t="s">
        <v>14</v>
      </c>
      <c r="K22" s="23">
        <v>4.2</v>
      </c>
      <c r="L22" s="23" t="s">
        <v>20</v>
      </c>
      <c r="M22" s="23" t="s">
        <v>22</v>
      </c>
      <c r="N22" s="28" t="s">
        <v>14</v>
      </c>
    </row>
    <row r="23" spans="1:16" s="3" customFormat="1" x14ac:dyDescent="0.45">
      <c r="A23" s="27">
        <v>2</v>
      </c>
      <c r="B23" s="23">
        <v>210</v>
      </c>
      <c r="C23" s="23">
        <v>1</v>
      </c>
      <c r="D23" s="23" t="s">
        <v>55</v>
      </c>
      <c r="E23" s="23">
        <v>2</v>
      </c>
      <c r="F23" s="23">
        <f>2.5+2.5</f>
        <v>5</v>
      </c>
      <c r="G23" s="23" t="s">
        <v>14</v>
      </c>
      <c r="H23" s="23">
        <v>2</v>
      </c>
      <c r="I23" s="23" t="s">
        <v>19</v>
      </c>
      <c r="J23" s="23" t="s">
        <v>19</v>
      </c>
      <c r="K23" s="23">
        <v>24</v>
      </c>
      <c r="L23" s="23" t="s">
        <v>15</v>
      </c>
      <c r="M23" s="23" t="s">
        <v>16</v>
      </c>
      <c r="N23" s="28" t="s">
        <v>14</v>
      </c>
    </row>
    <row r="24" spans="1:16" s="3" customFormat="1" ht="14.65" thickBot="1" x14ac:dyDescent="0.5">
      <c r="A24" s="29">
        <v>2</v>
      </c>
      <c r="B24" s="30">
        <v>211</v>
      </c>
      <c r="C24" s="30">
        <v>1</v>
      </c>
      <c r="D24" s="30" t="s">
        <v>56</v>
      </c>
      <c r="E24" s="30">
        <v>3</v>
      </c>
      <c r="F24" s="30">
        <f>2.5+2.5+2.5</f>
        <v>7.5</v>
      </c>
      <c r="G24" s="30" t="s">
        <v>14</v>
      </c>
      <c r="H24" s="30">
        <v>3</v>
      </c>
      <c r="I24" s="30" t="s">
        <v>19</v>
      </c>
      <c r="J24" s="30" t="s">
        <v>19</v>
      </c>
      <c r="K24" s="30">
        <v>32.700000000000003</v>
      </c>
      <c r="L24" s="30" t="s">
        <v>15</v>
      </c>
      <c r="M24" s="30" t="s">
        <v>16</v>
      </c>
      <c r="N24" s="31" t="s">
        <v>14</v>
      </c>
    </row>
    <row r="25" spans="1:16" s="4" customFormat="1" x14ac:dyDescent="0.45">
      <c r="A25" s="15">
        <v>3</v>
      </c>
      <c r="B25" s="16" t="s">
        <v>30</v>
      </c>
      <c r="C25" s="16">
        <v>1</v>
      </c>
      <c r="D25" s="16">
        <v>0</v>
      </c>
      <c r="E25" s="16">
        <v>3</v>
      </c>
      <c r="F25" s="16">
        <f>3.2+6.1+2.14</f>
        <v>11.440000000000001</v>
      </c>
      <c r="G25" s="16" t="s">
        <v>19</v>
      </c>
      <c r="H25" s="16">
        <v>1</v>
      </c>
      <c r="I25" s="16" t="s">
        <v>19</v>
      </c>
      <c r="J25" s="16" t="s">
        <v>19</v>
      </c>
      <c r="K25" s="16">
        <v>35</v>
      </c>
      <c r="L25" s="16" t="s">
        <v>20</v>
      </c>
      <c r="M25" s="16" t="s">
        <v>22</v>
      </c>
      <c r="N25" s="17" t="s">
        <v>14</v>
      </c>
    </row>
    <row r="26" spans="1:16" s="4" customFormat="1" x14ac:dyDescent="0.45">
      <c r="A26" s="18">
        <v>3</v>
      </c>
      <c r="B26" s="4" t="s">
        <v>47</v>
      </c>
      <c r="C26" s="4">
        <v>1</v>
      </c>
      <c r="D26" s="4" t="s">
        <v>50</v>
      </c>
      <c r="E26" s="4">
        <v>2</v>
      </c>
      <c r="F26" s="4">
        <f>2.5+2.5</f>
        <v>5</v>
      </c>
      <c r="G26" s="4" t="s">
        <v>14</v>
      </c>
      <c r="H26" s="4">
        <v>2</v>
      </c>
      <c r="I26" s="4" t="s">
        <v>19</v>
      </c>
      <c r="J26" s="4" t="s">
        <v>19</v>
      </c>
      <c r="K26" s="4">
        <v>13.5</v>
      </c>
      <c r="L26" s="4" t="s">
        <v>15</v>
      </c>
      <c r="M26" s="4" t="s">
        <v>16</v>
      </c>
      <c r="N26" s="19" t="s">
        <v>14</v>
      </c>
    </row>
    <row r="27" spans="1:16" s="4" customFormat="1" x14ac:dyDescent="0.45">
      <c r="A27" s="18">
        <v>3</v>
      </c>
      <c r="B27" s="4" t="s">
        <v>48</v>
      </c>
      <c r="C27" s="4">
        <v>1</v>
      </c>
      <c r="D27" s="4">
        <v>0</v>
      </c>
      <c r="E27" s="4">
        <v>2</v>
      </c>
      <c r="F27" s="4">
        <f>2.5+2.5</f>
        <v>5</v>
      </c>
      <c r="G27" s="4" t="s">
        <v>14</v>
      </c>
      <c r="H27" s="4">
        <v>2</v>
      </c>
      <c r="I27" s="4" t="s">
        <v>19</v>
      </c>
      <c r="J27" s="4" t="s">
        <v>19</v>
      </c>
      <c r="K27" s="4">
        <v>31.5</v>
      </c>
      <c r="L27" s="4" t="s">
        <v>15</v>
      </c>
      <c r="M27" s="4" t="s">
        <v>16</v>
      </c>
      <c r="N27" s="19" t="s">
        <v>14</v>
      </c>
    </row>
    <row r="28" spans="1:16" s="4" customFormat="1" x14ac:dyDescent="0.45">
      <c r="A28" s="18">
        <v>3</v>
      </c>
      <c r="B28" s="4" t="s">
        <v>51</v>
      </c>
      <c r="C28" s="4">
        <v>1</v>
      </c>
      <c r="D28" s="4">
        <v>0</v>
      </c>
      <c r="E28" s="4">
        <v>0</v>
      </c>
      <c r="F28" s="4">
        <v>0</v>
      </c>
      <c r="G28" s="4" t="s">
        <v>19</v>
      </c>
      <c r="H28" s="4">
        <v>1</v>
      </c>
      <c r="I28" s="4" t="s">
        <v>19</v>
      </c>
      <c r="J28" s="4" t="s">
        <v>14</v>
      </c>
      <c r="K28" s="4">
        <v>2.5</v>
      </c>
      <c r="L28" s="4" t="s">
        <v>20</v>
      </c>
      <c r="M28" s="4" t="s">
        <v>22</v>
      </c>
      <c r="N28" s="19" t="s">
        <v>14</v>
      </c>
    </row>
    <row r="29" spans="1:16" s="4" customFormat="1" x14ac:dyDescent="0.45">
      <c r="A29" s="18">
        <v>3</v>
      </c>
      <c r="B29" s="4" t="s">
        <v>49</v>
      </c>
      <c r="C29" s="4">
        <v>2</v>
      </c>
      <c r="D29" s="4">
        <v>0</v>
      </c>
      <c r="E29" s="4">
        <v>1</v>
      </c>
      <c r="F29" s="4">
        <v>0.2</v>
      </c>
      <c r="G29" s="4" t="s">
        <v>19</v>
      </c>
      <c r="H29" s="4">
        <v>2</v>
      </c>
      <c r="I29" s="4" t="s">
        <v>19</v>
      </c>
      <c r="J29" s="4" t="s">
        <v>14</v>
      </c>
      <c r="K29" s="4">
        <f>2.1+1.3</f>
        <v>3.4000000000000004</v>
      </c>
      <c r="L29" s="4" t="s">
        <v>20</v>
      </c>
      <c r="M29" s="4" t="s">
        <v>22</v>
      </c>
      <c r="N29" s="19" t="s">
        <v>14</v>
      </c>
    </row>
    <row r="30" spans="1:16" s="4" customFormat="1" x14ac:dyDescent="0.45">
      <c r="A30" s="18">
        <v>3</v>
      </c>
      <c r="B30" s="4" t="s">
        <v>45</v>
      </c>
      <c r="C30" s="4">
        <v>1</v>
      </c>
      <c r="D30" s="4">
        <v>0</v>
      </c>
      <c r="E30" s="4">
        <v>0</v>
      </c>
      <c r="F30" s="4">
        <v>0</v>
      </c>
      <c r="G30" s="4" t="s">
        <v>19</v>
      </c>
      <c r="H30" s="4">
        <v>0</v>
      </c>
      <c r="I30" s="4" t="s">
        <v>14</v>
      </c>
      <c r="J30" s="4" t="s">
        <v>19</v>
      </c>
      <c r="K30" s="4">
        <f>8.8+7</f>
        <v>15.8</v>
      </c>
      <c r="L30" s="4" t="s">
        <v>20</v>
      </c>
      <c r="M30" s="4" t="s">
        <v>22</v>
      </c>
      <c r="N30" s="19" t="s">
        <v>14</v>
      </c>
    </row>
    <row r="31" spans="1:16" s="4" customFormat="1" ht="14.65" thickBot="1" x14ac:dyDescent="0.5">
      <c r="A31" s="20">
        <v>3</v>
      </c>
      <c r="B31" s="21" t="s">
        <v>46</v>
      </c>
      <c r="C31" s="21">
        <v>1</v>
      </c>
      <c r="D31" s="21">
        <v>0</v>
      </c>
      <c r="E31" s="21">
        <v>2</v>
      </c>
      <c r="F31" s="21">
        <f>2.5+2.5</f>
        <v>5</v>
      </c>
      <c r="G31" s="21" t="s">
        <v>14</v>
      </c>
      <c r="H31" s="21">
        <v>2</v>
      </c>
      <c r="I31" s="21" t="s">
        <v>19</v>
      </c>
      <c r="J31" s="21" t="s">
        <v>19</v>
      </c>
      <c r="K31" s="21">
        <v>23.3</v>
      </c>
      <c r="L31" s="21" t="s">
        <v>15</v>
      </c>
      <c r="M31" s="21" t="s">
        <v>16</v>
      </c>
      <c r="N31" s="22" t="s">
        <v>14</v>
      </c>
    </row>
    <row r="32" spans="1:16" x14ac:dyDescent="0.45">
      <c r="A32" s="5">
        <v>4</v>
      </c>
      <c r="B32" s="6" t="s">
        <v>30</v>
      </c>
      <c r="C32" s="6">
        <v>1</v>
      </c>
      <c r="D32" s="7">
        <v>0</v>
      </c>
      <c r="E32" s="6">
        <v>1</v>
      </c>
      <c r="F32" s="6">
        <v>14.7</v>
      </c>
      <c r="G32" s="6" t="s">
        <v>19</v>
      </c>
      <c r="H32" s="6">
        <v>1</v>
      </c>
      <c r="I32" s="6" t="s">
        <v>19</v>
      </c>
      <c r="J32" s="6" t="s">
        <v>19</v>
      </c>
      <c r="K32" s="6">
        <v>18.8</v>
      </c>
      <c r="L32" s="6" t="s">
        <v>20</v>
      </c>
      <c r="M32" s="6" t="s">
        <v>22</v>
      </c>
      <c r="N32" s="8" t="s">
        <v>14</v>
      </c>
      <c r="O32" s="1"/>
      <c r="P32" s="1"/>
    </row>
    <row r="33" spans="1:16" x14ac:dyDescent="0.45">
      <c r="A33" s="9">
        <v>4</v>
      </c>
      <c r="B33" s="1">
        <v>401</v>
      </c>
      <c r="C33" s="1">
        <v>1</v>
      </c>
      <c r="D33" s="1" t="s">
        <v>33</v>
      </c>
      <c r="E33" s="1">
        <v>1</v>
      </c>
      <c r="F33" s="1">
        <v>2.5</v>
      </c>
      <c r="G33" s="1" t="s">
        <v>14</v>
      </c>
      <c r="H33" s="1">
        <v>1</v>
      </c>
      <c r="I33" s="1" t="s">
        <v>19</v>
      </c>
      <c r="J33" s="1" t="s">
        <v>19</v>
      </c>
      <c r="K33" s="1">
        <v>16.7</v>
      </c>
      <c r="L33" s="1" t="s">
        <v>15</v>
      </c>
      <c r="M33" s="1" t="s">
        <v>16</v>
      </c>
      <c r="N33" s="10" t="s">
        <v>14</v>
      </c>
      <c r="O33" s="1"/>
      <c r="P33" s="1"/>
    </row>
    <row r="34" spans="1:16" x14ac:dyDescent="0.45">
      <c r="A34" s="9">
        <v>4</v>
      </c>
      <c r="B34" s="1" t="s">
        <v>34</v>
      </c>
      <c r="C34" s="1">
        <v>2</v>
      </c>
      <c r="D34" s="2">
        <v>0</v>
      </c>
      <c r="E34" s="2">
        <v>0</v>
      </c>
      <c r="F34" s="2">
        <v>0</v>
      </c>
      <c r="G34" s="1" t="s">
        <v>19</v>
      </c>
      <c r="H34" s="1">
        <v>1</v>
      </c>
      <c r="I34" s="1" t="s">
        <v>19</v>
      </c>
      <c r="J34" s="1" t="s">
        <v>14</v>
      </c>
      <c r="K34" s="1">
        <v>3.4</v>
      </c>
      <c r="L34" s="1" t="s">
        <v>20</v>
      </c>
      <c r="M34" s="1" t="s">
        <v>22</v>
      </c>
      <c r="N34" s="10" t="s">
        <v>14</v>
      </c>
      <c r="O34" s="1"/>
      <c r="P34" s="1"/>
    </row>
    <row r="35" spans="1:16" x14ac:dyDescent="0.45">
      <c r="A35" s="9">
        <v>4</v>
      </c>
      <c r="B35" s="1" t="s">
        <v>35</v>
      </c>
      <c r="C35" s="1">
        <v>2</v>
      </c>
      <c r="D35" s="2">
        <v>0</v>
      </c>
      <c r="E35" s="2">
        <v>0</v>
      </c>
      <c r="F35" s="2">
        <v>0</v>
      </c>
      <c r="G35" s="1" t="s">
        <v>19</v>
      </c>
      <c r="H35" s="1">
        <v>1</v>
      </c>
      <c r="I35" s="1" t="s">
        <v>19</v>
      </c>
      <c r="J35" s="1" t="s">
        <v>14</v>
      </c>
      <c r="K35" s="1">
        <f>2+1</f>
        <v>3</v>
      </c>
      <c r="L35" s="1" t="s">
        <v>20</v>
      </c>
      <c r="M35" s="1" t="s">
        <v>22</v>
      </c>
      <c r="N35" s="10" t="s">
        <v>14</v>
      </c>
      <c r="O35" s="1"/>
      <c r="P35" s="1"/>
    </row>
    <row r="36" spans="1:16" x14ac:dyDescent="0.45">
      <c r="A36" s="9">
        <v>4</v>
      </c>
      <c r="B36" s="1">
        <v>409</v>
      </c>
      <c r="C36" s="1">
        <v>1</v>
      </c>
      <c r="D36" s="1" t="s">
        <v>36</v>
      </c>
      <c r="E36" s="1">
        <v>2</v>
      </c>
      <c r="F36" s="1">
        <f>2.5+2.5</f>
        <v>5</v>
      </c>
      <c r="G36" s="1" t="s">
        <v>14</v>
      </c>
      <c r="H36" s="1">
        <v>2</v>
      </c>
      <c r="I36" s="1" t="s">
        <v>19</v>
      </c>
      <c r="J36" s="1" t="s">
        <v>19</v>
      </c>
      <c r="K36" s="1">
        <v>2.2000000000000002</v>
      </c>
      <c r="L36" s="1" t="s">
        <v>15</v>
      </c>
      <c r="M36" s="1" t="s">
        <v>16</v>
      </c>
      <c r="N36" s="10" t="s">
        <v>14</v>
      </c>
      <c r="O36" s="1"/>
      <c r="P36" s="1"/>
    </row>
    <row r="37" spans="1:16" x14ac:dyDescent="0.45">
      <c r="A37" s="9">
        <v>4</v>
      </c>
      <c r="B37" s="1">
        <v>410</v>
      </c>
      <c r="C37" s="1">
        <v>1</v>
      </c>
      <c r="D37" s="1" t="s">
        <v>37</v>
      </c>
      <c r="E37" s="1">
        <v>1</v>
      </c>
      <c r="F37" s="1">
        <v>2.5</v>
      </c>
      <c r="G37" s="1" t="s">
        <v>14</v>
      </c>
      <c r="H37" s="1">
        <v>1</v>
      </c>
      <c r="I37" s="1" t="s">
        <v>19</v>
      </c>
      <c r="J37" s="1" t="s">
        <v>19</v>
      </c>
      <c r="K37" s="1">
        <v>13</v>
      </c>
      <c r="L37" s="1" t="s">
        <v>15</v>
      </c>
      <c r="M37" s="1" t="s">
        <v>16</v>
      </c>
      <c r="N37" s="10" t="s">
        <v>14</v>
      </c>
      <c r="O37" s="1"/>
      <c r="P37" s="1"/>
    </row>
    <row r="38" spans="1:16" x14ac:dyDescent="0.45">
      <c r="A38" s="9">
        <v>4</v>
      </c>
      <c r="B38" s="1">
        <v>411</v>
      </c>
      <c r="C38" s="1">
        <v>1</v>
      </c>
      <c r="D38" s="1" t="s">
        <v>39</v>
      </c>
      <c r="E38" s="1">
        <v>2</v>
      </c>
      <c r="F38" s="1">
        <f>2.5+2</f>
        <v>4.5</v>
      </c>
      <c r="G38" s="1" t="s">
        <v>14</v>
      </c>
      <c r="H38" s="1">
        <v>2</v>
      </c>
      <c r="I38" s="1" t="s">
        <v>19</v>
      </c>
      <c r="J38" s="1" t="s">
        <v>19</v>
      </c>
      <c r="K38" s="1">
        <v>27.7</v>
      </c>
      <c r="L38" s="1" t="s">
        <v>15</v>
      </c>
      <c r="M38" s="1" t="s">
        <v>16</v>
      </c>
      <c r="N38" s="10" t="s">
        <v>14</v>
      </c>
      <c r="O38" s="1"/>
      <c r="P38" s="1"/>
    </row>
    <row r="39" spans="1:16" ht="14.65" thickBot="1" x14ac:dyDescent="0.5">
      <c r="A39" s="11">
        <v>4</v>
      </c>
      <c r="B39" s="12" t="s">
        <v>31</v>
      </c>
      <c r="C39" s="12">
        <v>1</v>
      </c>
      <c r="D39" s="13">
        <v>0</v>
      </c>
      <c r="E39" s="12" t="s">
        <v>32</v>
      </c>
      <c r="F39" s="12">
        <v>4.7</v>
      </c>
      <c r="G39" s="12" t="s">
        <v>19</v>
      </c>
      <c r="H39" s="12">
        <v>0</v>
      </c>
      <c r="I39" s="12" t="s">
        <v>14</v>
      </c>
      <c r="J39" s="12" t="s">
        <v>19</v>
      </c>
      <c r="K39" s="12">
        <f>9.4+9</f>
        <v>18.399999999999999</v>
      </c>
      <c r="L39" s="12" t="s">
        <v>20</v>
      </c>
      <c r="M39" s="12" t="s">
        <v>22</v>
      </c>
      <c r="N39" s="14" t="s">
        <v>14</v>
      </c>
      <c r="O39" s="1"/>
      <c r="P39" s="1"/>
    </row>
    <row r="40" spans="1:16" s="23" customFormat="1" ht="14.65" thickBot="1" x14ac:dyDescent="0.5">
      <c r="A40" s="23" t="s">
        <v>78</v>
      </c>
      <c r="B40" s="23" t="s">
        <v>76</v>
      </c>
      <c r="C40" s="23">
        <v>1</v>
      </c>
      <c r="D40" s="23">
        <v>0</v>
      </c>
      <c r="E40" s="23">
        <v>0</v>
      </c>
      <c r="F40" s="23">
        <v>0</v>
      </c>
      <c r="G40" s="23" t="s">
        <v>19</v>
      </c>
      <c r="H40" s="23">
        <v>0</v>
      </c>
      <c r="I40" s="23" t="s">
        <v>19</v>
      </c>
      <c r="J40" s="23" t="s">
        <v>19</v>
      </c>
      <c r="K40" s="23">
        <v>8.1</v>
      </c>
      <c r="L40" s="23" t="s">
        <v>79</v>
      </c>
      <c r="M40" s="23" t="s">
        <v>22</v>
      </c>
      <c r="N40" s="23" t="s">
        <v>14</v>
      </c>
    </row>
    <row r="41" spans="1:16" x14ac:dyDescent="0.45">
      <c r="A41" s="5">
        <v>5</v>
      </c>
      <c r="B41" s="6" t="s">
        <v>28</v>
      </c>
      <c r="C41" s="6">
        <v>1</v>
      </c>
      <c r="D41" s="6">
        <v>0</v>
      </c>
      <c r="E41" s="6">
        <v>0</v>
      </c>
      <c r="F41" s="6">
        <v>0</v>
      </c>
      <c r="G41" s="6" t="s">
        <v>19</v>
      </c>
      <c r="H41" s="6">
        <v>1</v>
      </c>
      <c r="I41" s="6" t="s">
        <v>14</v>
      </c>
      <c r="J41" s="6" t="s">
        <v>19</v>
      </c>
      <c r="K41" s="6">
        <f>23.8+5.8</f>
        <v>29.6</v>
      </c>
      <c r="L41" s="6" t="s">
        <v>20</v>
      </c>
      <c r="M41" s="6" t="s">
        <v>22</v>
      </c>
      <c r="N41" s="8" t="s">
        <v>14</v>
      </c>
      <c r="O41" s="1"/>
      <c r="P41" s="1"/>
    </row>
    <row r="42" spans="1:16" x14ac:dyDescent="0.45">
      <c r="A42" s="9">
        <v>5</v>
      </c>
      <c r="B42" s="1">
        <v>501</v>
      </c>
      <c r="C42" s="1">
        <v>1</v>
      </c>
      <c r="D42" s="1">
        <v>0</v>
      </c>
      <c r="E42" s="1">
        <v>2</v>
      </c>
      <c r="F42" s="1">
        <f>0.8+0.8</f>
        <v>1.6</v>
      </c>
      <c r="G42" s="1" t="s">
        <v>14</v>
      </c>
      <c r="H42" s="1">
        <v>1</v>
      </c>
      <c r="I42" s="1" t="s">
        <v>19</v>
      </c>
      <c r="J42" s="1" t="s">
        <v>19</v>
      </c>
      <c r="K42" s="1">
        <v>13.4</v>
      </c>
      <c r="L42" s="1" t="s">
        <v>15</v>
      </c>
      <c r="M42" s="1" t="s">
        <v>22</v>
      </c>
      <c r="N42" s="10" t="s">
        <v>14</v>
      </c>
      <c r="O42" s="1"/>
      <c r="P42" s="1"/>
    </row>
    <row r="43" spans="1:16" x14ac:dyDescent="0.45">
      <c r="A43" s="9">
        <v>5</v>
      </c>
      <c r="B43" s="1" t="s">
        <v>40</v>
      </c>
      <c r="C43" s="1">
        <v>2</v>
      </c>
      <c r="D43" s="1">
        <v>0</v>
      </c>
      <c r="E43" s="1">
        <v>0</v>
      </c>
      <c r="F43" s="1">
        <v>0</v>
      </c>
      <c r="G43" s="1" t="s">
        <v>19</v>
      </c>
      <c r="H43" s="1">
        <v>1</v>
      </c>
      <c r="I43" s="1" t="s">
        <v>19</v>
      </c>
      <c r="J43" s="1" t="s">
        <v>14</v>
      </c>
      <c r="K43" s="1">
        <v>4.3</v>
      </c>
      <c r="L43" s="1" t="s">
        <v>20</v>
      </c>
      <c r="M43" s="1" t="s">
        <v>16</v>
      </c>
      <c r="N43" s="10" t="s">
        <v>14</v>
      </c>
      <c r="O43" s="1"/>
      <c r="P43" s="1"/>
    </row>
    <row r="44" spans="1:16" x14ac:dyDescent="0.45">
      <c r="A44" s="9">
        <v>5</v>
      </c>
      <c r="B44" s="1" t="s">
        <v>41</v>
      </c>
      <c r="C44" s="1">
        <v>2</v>
      </c>
      <c r="D44" s="1">
        <v>0</v>
      </c>
      <c r="E44" s="1">
        <v>0</v>
      </c>
      <c r="F44" s="1">
        <v>0</v>
      </c>
      <c r="G44" s="1" t="s">
        <v>19</v>
      </c>
      <c r="H44" s="1">
        <v>0</v>
      </c>
      <c r="I44" s="1" t="s">
        <v>19</v>
      </c>
      <c r="J44" s="1" t="s">
        <v>14</v>
      </c>
      <c r="K44" s="1">
        <v>3</v>
      </c>
      <c r="L44" s="1" t="s">
        <v>20</v>
      </c>
      <c r="M44" s="1" t="s">
        <v>16</v>
      </c>
      <c r="N44" s="10" t="s">
        <v>14</v>
      </c>
      <c r="O44" s="1"/>
      <c r="P44" s="1"/>
    </row>
    <row r="45" spans="1:16" x14ac:dyDescent="0.45">
      <c r="A45" s="9">
        <v>5</v>
      </c>
      <c r="B45" s="1">
        <v>510</v>
      </c>
      <c r="C45" s="1">
        <v>1</v>
      </c>
      <c r="D45" s="1" t="s">
        <v>42</v>
      </c>
      <c r="E45" s="1">
        <v>1</v>
      </c>
      <c r="F45" s="1">
        <v>10.9</v>
      </c>
      <c r="G45" s="1" t="s">
        <v>14</v>
      </c>
      <c r="H45" s="1">
        <v>1</v>
      </c>
      <c r="I45" s="1" t="s">
        <v>19</v>
      </c>
      <c r="J45" s="1" t="s">
        <v>19</v>
      </c>
      <c r="K45" s="1">
        <v>14.6</v>
      </c>
      <c r="L45" s="1" t="s">
        <v>15</v>
      </c>
      <c r="M45" s="1" t="s">
        <v>22</v>
      </c>
      <c r="N45" s="10" t="s">
        <v>14</v>
      </c>
      <c r="O45" s="1"/>
      <c r="P45" s="1"/>
    </row>
    <row r="46" spans="1:16" x14ac:dyDescent="0.45">
      <c r="A46" s="9">
        <v>5</v>
      </c>
      <c r="B46" s="1">
        <v>511</v>
      </c>
      <c r="C46" s="1">
        <v>1</v>
      </c>
      <c r="D46" s="1" t="s">
        <v>43</v>
      </c>
      <c r="E46" s="1">
        <v>3</v>
      </c>
      <c r="F46" s="1">
        <f>0.8+0.8+0.8</f>
        <v>2.4000000000000004</v>
      </c>
      <c r="G46" s="1" t="s">
        <v>14</v>
      </c>
      <c r="H46" s="1">
        <v>2</v>
      </c>
      <c r="I46" s="1" t="s">
        <v>19</v>
      </c>
      <c r="J46" s="1" t="s">
        <v>19</v>
      </c>
      <c r="K46" s="1">
        <v>18.600000000000001</v>
      </c>
      <c r="L46" s="1" t="s">
        <v>15</v>
      </c>
      <c r="M46" s="1" t="s">
        <v>22</v>
      </c>
      <c r="N46" s="10" t="s">
        <v>14</v>
      </c>
      <c r="O46" s="1"/>
      <c r="P46" s="1"/>
    </row>
    <row r="47" spans="1:16" x14ac:dyDescent="0.45">
      <c r="A47" s="9">
        <v>5</v>
      </c>
      <c r="B47" s="1">
        <v>512</v>
      </c>
      <c r="C47" s="1">
        <v>1</v>
      </c>
      <c r="D47" s="1" t="s">
        <v>44</v>
      </c>
      <c r="E47" s="1">
        <v>2</v>
      </c>
      <c r="F47" s="1">
        <f>0.8+0.8</f>
        <v>1.6</v>
      </c>
      <c r="G47" s="1" t="s">
        <v>14</v>
      </c>
      <c r="H47" s="1">
        <v>1</v>
      </c>
      <c r="I47" s="1" t="s">
        <v>19</v>
      </c>
      <c r="J47" s="1" t="s">
        <v>19</v>
      </c>
      <c r="K47" s="1">
        <v>13.8</v>
      </c>
      <c r="L47" s="1" t="s">
        <v>15</v>
      </c>
      <c r="M47" s="1" t="s">
        <v>22</v>
      </c>
      <c r="N47" s="10" t="s">
        <v>14</v>
      </c>
      <c r="O47" s="1"/>
      <c r="P47" s="1"/>
    </row>
    <row r="48" spans="1:16" ht="14.65" thickBot="1" x14ac:dyDescent="0.5">
      <c r="A48" s="11">
        <v>5</v>
      </c>
      <c r="B48" s="12">
        <v>513</v>
      </c>
      <c r="C48" s="12">
        <v>1</v>
      </c>
      <c r="D48" s="12">
        <v>0</v>
      </c>
      <c r="E48" s="12">
        <v>2</v>
      </c>
      <c r="F48" s="12">
        <f>0.8+0.8</f>
        <v>1.6</v>
      </c>
      <c r="G48" s="12" t="s">
        <v>14</v>
      </c>
      <c r="H48" s="12">
        <v>1</v>
      </c>
      <c r="I48" s="12" t="s">
        <v>19</v>
      </c>
      <c r="J48" s="12" t="s">
        <v>19</v>
      </c>
      <c r="K48" s="12">
        <v>21.8</v>
      </c>
      <c r="L48" s="12" t="s">
        <v>15</v>
      </c>
      <c r="M48" s="12" t="s">
        <v>22</v>
      </c>
      <c r="N48" s="14" t="s">
        <v>14</v>
      </c>
      <c r="O48" s="1"/>
      <c r="P48" s="1"/>
    </row>
    <row r="49" spans="1:16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4"/>
  <sheetViews>
    <sheetView tabSelected="1" topLeftCell="C1" workbookViewId="0">
      <selection activeCell="D12" sqref="D12"/>
    </sheetView>
  </sheetViews>
  <sheetFormatPr defaultColWidth="9.1328125" defaultRowHeight="14.25" x14ac:dyDescent="0.45"/>
  <cols>
    <col min="1" max="1" width="18.73046875" style="1" bestFit="1" customWidth="1"/>
    <col min="2" max="2" width="29.3984375" style="1" bestFit="1" customWidth="1"/>
    <col min="3" max="3" width="14.59765625" style="1" bestFit="1" customWidth="1"/>
    <col min="4" max="4" width="29.265625" style="1" bestFit="1" customWidth="1"/>
    <col min="5" max="5" width="37.3984375" style="1" bestFit="1" customWidth="1"/>
    <col min="6" max="6" width="17.3984375" style="1" bestFit="1" customWidth="1"/>
    <col min="7" max="7" width="9.1328125" style="1"/>
    <col min="8" max="8" width="18.73046875" style="1" bestFit="1" customWidth="1"/>
    <col min="9" max="9" width="9.1328125" style="1"/>
    <col min="10" max="10" width="9.86328125" style="1" bestFit="1" customWidth="1"/>
    <col min="11" max="11" width="16.3984375" style="1" bestFit="1" customWidth="1"/>
    <col min="12" max="12" width="14.73046875" style="1" bestFit="1" customWidth="1"/>
    <col min="13" max="13" width="10.1328125" style="1" bestFit="1" customWidth="1"/>
    <col min="14" max="14" width="13.265625" style="1" bestFit="1" customWidth="1"/>
    <col min="15" max="16384" width="9.1328125" style="1"/>
  </cols>
  <sheetData>
    <row r="1" spans="1:14" s="34" customFormat="1" ht="14.65" thickBot="1" x14ac:dyDescent="0.5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12</v>
      </c>
      <c r="M1" s="48" t="s">
        <v>11</v>
      </c>
      <c r="N1" s="49" t="s">
        <v>13</v>
      </c>
    </row>
    <row r="2" spans="1:14" s="54" customFormat="1" ht="14.65" thickBot="1" x14ac:dyDescent="0.5">
      <c r="A2" s="51" t="s">
        <v>125</v>
      </c>
      <c r="B2" s="52" t="s">
        <v>76</v>
      </c>
      <c r="C2" s="52">
        <v>1</v>
      </c>
      <c r="D2" s="52">
        <v>0</v>
      </c>
      <c r="E2" s="52">
        <v>0</v>
      </c>
      <c r="F2" s="52">
        <v>0</v>
      </c>
      <c r="G2" s="52" t="s">
        <v>19</v>
      </c>
      <c r="H2" s="52">
        <v>0</v>
      </c>
      <c r="I2" s="52" t="s">
        <v>19</v>
      </c>
      <c r="J2" s="52" t="s">
        <v>19</v>
      </c>
      <c r="K2" s="52">
        <f>5.8+5.8+5.8</f>
        <v>17.399999999999999</v>
      </c>
      <c r="L2" s="52" t="s">
        <v>20</v>
      </c>
      <c r="M2" s="52" t="s">
        <v>22</v>
      </c>
      <c r="N2" s="53" t="s">
        <v>14</v>
      </c>
    </row>
    <row r="3" spans="1:14" s="54" customFormat="1" x14ac:dyDescent="0.45">
      <c r="A3" s="51">
        <v>1</v>
      </c>
      <c r="B3" s="52" t="s">
        <v>129</v>
      </c>
      <c r="C3" s="52">
        <v>1</v>
      </c>
      <c r="D3" s="52">
        <v>0</v>
      </c>
      <c r="E3" s="52">
        <v>2</v>
      </c>
      <c r="F3" s="52">
        <f>1.7+1.7</f>
        <v>3.4</v>
      </c>
      <c r="G3" s="52" t="s">
        <v>19</v>
      </c>
      <c r="H3" s="52">
        <v>2</v>
      </c>
      <c r="I3" s="52" t="s">
        <v>19</v>
      </c>
      <c r="J3" s="52" t="s">
        <v>19</v>
      </c>
      <c r="K3" s="52">
        <v>7.8</v>
      </c>
      <c r="L3" s="52" t="s">
        <v>20</v>
      </c>
      <c r="M3" s="52" t="s">
        <v>22</v>
      </c>
      <c r="N3" s="53" t="s">
        <v>14</v>
      </c>
    </row>
    <row r="4" spans="1:14" s="54" customFormat="1" x14ac:dyDescent="0.45">
      <c r="A4" s="61">
        <v>1</v>
      </c>
      <c r="B4" s="54" t="s">
        <v>130</v>
      </c>
      <c r="C4" s="54">
        <v>1</v>
      </c>
      <c r="D4" s="54">
        <v>0</v>
      </c>
      <c r="E4" s="54" t="s">
        <v>132</v>
      </c>
      <c r="F4" s="54">
        <f>2.5+4.5</f>
        <v>7</v>
      </c>
      <c r="G4" s="54" t="s">
        <v>14</v>
      </c>
      <c r="H4" s="54">
        <v>1</v>
      </c>
      <c r="I4" s="54" t="s">
        <v>19</v>
      </c>
      <c r="J4" s="54" t="s">
        <v>19</v>
      </c>
      <c r="K4" s="54">
        <v>22</v>
      </c>
      <c r="L4" s="54" t="s">
        <v>20</v>
      </c>
      <c r="M4" s="54" t="s">
        <v>22</v>
      </c>
      <c r="N4" s="55" t="s">
        <v>14</v>
      </c>
    </row>
    <row r="5" spans="1:14" s="54" customFormat="1" x14ac:dyDescent="0.45">
      <c r="A5" s="61">
        <v>1</v>
      </c>
      <c r="B5" s="54" t="s">
        <v>30</v>
      </c>
      <c r="C5" s="54">
        <v>1</v>
      </c>
      <c r="D5" s="54">
        <v>0</v>
      </c>
      <c r="E5" s="54" t="s">
        <v>32</v>
      </c>
      <c r="F5" s="54">
        <f>3+9.5+4.4+4.3+3</f>
        <v>24.2</v>
      </c>
      <c r="G5" s="54" t="s">
        <v>19</v>
      </c>
      <c r="H5" s="54">
        <v>1</v>
      </c>
      <c r="I5" s="54" t="s">
        <v>19</v>
      </c>
      <c r="J5" s="54" t="s">
        <v>19</v>
      </c>
      <c r="K5" s="54">
        <v>25.8</v>
      </c>
      <c r="L5" s="54" t="s">
        <v>20</v>
      </c>
      <c r="M5" s="54" t="s">
        <v>22</v>
      </c>
      <c r="N5" s="55" t="s">
        <v>14</v>
      </c>
    </row>
    <row r="6" spans="1:14" s="54" customFormat="1" x14ac:dyDescent="0.45">
      <c r="A6" s="61">
        <v>1</v>
      </c>
      <c r="B6" s="54" t="s">
        <v>131</v>
      </c>
      <c r="C6" s="54">
        <v>1</v>
      </c>
      <c r="D6" s="54">
        <v>2</v>
      </c>
      <c r="E6" s="54" t="s">
        <v>132</v>
      </c>
      <c r="F6" s="54">
        <f>2.8+1.8</f>
        <v>4.5999999999999996</v>
      </c>
      <c r="G6" s="54" t="s">
        <v>19</v>
      </c>
      <c r="H6" s="54">
        <v>1</v>
      </c>
      <c r="I6" s="54" t="s">
        <v>19</v>
      </c>
      <c r="J6" s="54" t="s">
        <v>19</v>
      </c>
      <c r="K6" s="54">
        <v>10.199999999999999</v>
      </c>
      <c r="L6" s="54" t="s">
        <v>15</v>
      </c>
      <c r="M6" s="54" t="s">
        <v>22</v>
      </c>
      <c r="N6" s="55" t="s">
        <v>14</v>
      </c>
    </row>
    <row r="7" spans="1:14" s="54" customFormat="1" x14ac:dyDescent="0.45">
      <c r="A7" s="61">
        <v>1</v>
      </c>
      <c r="B7" s="54">
        <v>104</v>
      </c>
      <c r="C7" s="54">
        <v>1</v>
      </c>
      <c r="D7" s="54" t="s">
        <v>134</v>
      </c>
      <c r="E7" s="54">
        <v>0</v>
      </c>
      <c r="F7" s="54">
        <v>0</v>
      </c>
      <c r="G7" s="54" t="s">
        <v>19</v>
      </c>
      <c r="H7" s="54" t="s">
        <v>119</v>
      </c>
      <c r="I7" s="54" t="s">
        <v>19</v>
      </c>
      <c r="J7" s="54" t="s">
        <v>19</v>
      </c>
      <c r="K7" s="54">
        <v>14.5</v>
      </c>
      <c r="L7" s="54" t="s">
        <v>15</v>
      </c>
      <c r="M7" s="54" t="s">
        <v>22</v>
      </c>
      <c r="N7" s="55" t="s">
        <v>14</v>
      </c>
    </row>
    <row r="8" spans="1:14" s="54" customFormat="1" x14ac:dyDescent="0.45">
      <c r="A8" s="61">
        <v>1</v>
      </c>
      <c r="B8" s="54" t="s">
        <v>135</v>
      </c>
      <c r="C8" s="54">
        <v>1</v>
      </c>
      <c r="D8" s="54">
        <v>0</v>
      </c>
      <c r="E8" s="54" t="s">
        <v>136</v>
      </c>
      <c r="F8" s="54">
        <f>2.5+2.5+1.7+1.7+1.7+1.7</f>
        <v>11.799999999999999</v>
      </c>
      <c r="G8" s="54" t="s">
        <v>14</v>
      </c>
      <c r="H8" s="54">
        <v>2</v>
      </c>
      <c r="I8" s="54" t="s">
        <v>19</v>
      </c>
      <c r="J8" s="54" t="s">
        <v>19</v>
      </c>
      <c r="K8" s="54">
        <v>11</v>
      </c>
      <c r="L8" s="54" t="s">
        <v>20</v>
      </c>
      <c r="M8" s="54" t="s">
        <v>22</v>
      </c>
      <c r="N8" s="55" t="s">
        <v>14</v>
      </c>
    </row>
    <row r="9" spans="1:14" s="54" customFormat="1" x14ac:dyDescent="0.45">
      <c r="A9" s="61">
        <v>1</v>
      </c>
      <c r="B9" s="54" t="s">
        <v>137</v>
      </c>
      <c r="C9" s="54">
        <v>1</v>
      </c>
      <c r="D9" s="54">
        <v>0</v>
      </c>
      <c r="E9" s="54">
        <v>0</v>
      </c>
      <c r="F9" s="54">
        <v>3</v>
      </c>
      <c r="G9" s="54" t="s">
        <v>19</v>
      </c>
      <c r="H9" s="54">
        <v>0</v>
      </c>
      <c r="I9" s="54" t="s">
        <v>19</v>
      </c>
      <c r="J9" s="54" t="s">
        <v>14</v>
      </c>
      <c r="K9" s="54">
        <v>3</v>
      </c>
      <c r="L9" s="54" t="s">
        <v>20</v>
      </c>
      <c r="M9" s="54" t="s">
        <v>16</v>
      </c>
      <c r="N9" s="55" t="s">
        <v>14</v>
      </c>
    </row>
    <row r="10" spans="1:14" s="54" customFormat="1" x14ac:dyDescent="0.45">
      <c r="A10" s="61">
        <v>1</v>
      </c>
      <c r="B10" s="54" t="s">
        <v>138</v>
      </c>
      <c r="C10" s="54">
        <v>3</v>
      </c>
      <c r="D10" s="54">
        <v>0</v>
      </c>
      <c r="E10" s="54">
        <v>0</v>
      </c>
      <c r="F10" s="54">
        <v>0</v>
      </c>
      <c r="G10" s="54" t="s">
        <v>19</v>
      </c>
      <c r="H10" s="54">
        <v>1</v>
      </c>
      <c r="I10" s="54" t="s">
        <v>19</v>
      </c>
      <c r="J10" s="54" t="s">
        <v>14</v>
      </c>
      <c r="K10" s="54">
        <f>1.7+1.8+1.7</f>
        <v>5.2</v>
      </c>
      <c r="L10" s="54" t="s">
        <v>20</v>
      </c>
      <c r="M10" s="54" t="s">
        <v>16</v>
      </c>
      <c r="N10" s="55" t="s">
        <v>14</v>
      </c>
    </row>
    <row r="11" spans="1:14" s="54" customFormat="1" x14ac:dyDescent="0.45">
      <c r="A11" s="61">
        <v>1</v>
      </c>
      <c r="B11" s="54" t="s">
        <v>139</v>
      </c>
      <c r="C11" s="54">
        <v>1</v>
      </c>
      <c r="D11" s="54">
        <v>0</v>
      </c>
      <c r="E11" s="54">
        <v>0</v>
      </c>
      <c r="F11" s="54">
        <v>0</v>
      </c>
      <c r="G11" s="54" t="s">
        <v>19</v>
      </c>
      <c r="H11" s="54" t="s">
        <v>119</v>
      </c>
      <c r="I11" s="54" t="s">
        <v>19</v>
      </c>
      <c r="J11" s="54" t="s">
        <v>14</v>
      </c>
      <c r="K11" s="54" t="s">
        <v>119</v>
      </c>
      <c r="L11" s="54" t="s">
        <v>20</v>
      </c>
      <c r="M11" s="54" t="s">
        <v>16</v>
      </c>
      <c r="N11" s="55" t="s">
        <v>140</v>
      </c>
    </row>
    <row r="12" spans="1:14" s="54" customFormat="1" x14ac:dyDescent="0.45">
      <c r="A12" s="61">
        <v>1</v>
      </c>
      <c r="B12" s="54" t="s">
        <v>141</v>
      </c>
      <c r="C12" s="54">
        <v>2</v>
      </c>
      <c r="D12" s="54">
        <v>0</v>
      </c>
      <c r="E12" s="54">
        <v>0</v>
      </c>
      <c r="F12" s="54">
        <v>0</v>
      </c>
      <c r="G12" s="54" t="s">
        <v>19</v>
      </c>
      <c r="H12" s="54">
        <v>1</v>
      </c>
      <c r="I12" s="54" t="s">
        <v>19</v>
      </c>
      <c r="J12" s="54" t="s">
        <v>14</v>
      </c>
      <c r="K12" s="54">
        <f>1.7+1.8</f>
        <v>3.5</v>
      </c>
      <c r="L12" s="54" t="s">
        <v>20</v>
      </c>
      <c r="M12" s="54" t="s">
        <v>16</v>
      </c>
      <c r="N12" s="55" t="s">
        <v>14</v>
      </c>
    </row>
    <row r="13" spans="1:14" s="54" customFormat="1" ht="14.65" thickBot="1" x14ac:dyDescent="0.5">
      <c r="A13" s="61">
        <v>1</v>
      </c>
      <c r="B13" s="54" t="s">
        <v>133</v>
      </c>
      <c r="C13" s="54">
        <v>1</v>
      </c>
      <c r="D13" s="54">
        <v>0</v>
      </c>
      <c r="E13" s="54">
        <v>0</v>
      </c>
      <c r="F13" s="54">
        <v>0</v>
      </c>
      <c r="G13" s="54" t="s">
        <v>19</v>
      </c>
      <c r="H13" s="54">
        <v>1</v>
      </c>
      <c r="I13" s="54" t="s">
        <v>14</v>
      </c>
      <c r="J13" s="54" t="s">
        <v>14</v>
      </c>
      <c r="K13" s="54">
        <v>14</v>
      </c>
      <c r="L13" s="54" t="s">
        <v>20</v>
      </c>
      <c r="M13" s="54" t="s">
        <v>22</v>
      </c>
      <c r="N13" s="55" t="s">
        <v>14</v>
      </c>
    </row>
    <row r="14" spans="1:14" s="38" customFormat="1" x14ac:dyDescent="0.45">
      <c r="A14" s="39">
        <v>2</v>
      </c>
      <c r="B14" s="40" t="s">
        <v>59</v>
      </c>
      <c r="C14" s="40">
        <v>1</v>
      </c>
      <c r="D14" s="40">
        <v>0</v>
      </c>
      <c r="E14" s="40">
        <v>2</v>
      </c>
      <c r="F14" s="40">
        <f>16.8+3.2+1.7</f>
        <v>21.7</v>
      </c>
      <c r="G14" s="40" t="s">
        <v>19</v>
      </c>
      <c r="H14" s="40">
        <v>2</v>
      </c>
      <c r="I14" s="40" t="s">
        <v>19</v>
      </c>
      <c r="J14" s="40" t="s">
        <v>19</v>
      </c>
      <c r="K14" s="40">
        <f>16.4+3</f>
        <v>19.399999999999999</v>
      </c>
      <c r="L14" s="40" t="s">
        <v>20</v>
      </c>
      <c r="M14" s="40" t="s">
        <v>22</v>
      </c>
      <c r="N14" s="41" t="s">
        <v>14</v>
      </c>
    </row>
    <row r="15" spans="1:14" s="38" customFormat="1" x14ac:dyDescent="0.45">
      <c r="A15" s="42">
        <v>2</v>
      </c>
      <c r="B15" s="38">
        <v>201</v>
      </c>
      <c r="C15" s="38" t="s">
        <v>28</v>
      </c>
      <c r="D15" s="38">
        <v>0</v>
      </c>
      <c r="E15" s="38" t="s">
        <v>32</v>
      </c>
      <c r="F15" s="38">
        <v>5.2</v>
      </c>
      <c r="G15" s="38" t="s">
        <v>19</v>
      </c>
      <c r="H15" s="38">
        <v>0</v>
      </c>
      <c r="I15" s="38" t="s">
        <v>19</v>
      </c>
      <c r="J15" s="38" t="s">
        <v>19</v>
      </c>
      <c r="K15" s="38">
        <v>11.5</v>
      </c>
      <c r="L15" s="38" t="s">
        <v>20</v>
      </c>
      <c r="M15" s="38" t="s">
        <v>16</v>
      </c>
      <c r="N15" s="43" t="s">
        <v>14</v>
      </c>
    </row>
    <row r="16" spans="1:14" s="38" customFormat="1" x14ac:dyDescent="0.45">
      <c r="A16" s="42">
        <v>2</v>
      </c>
      <c r="B16" s="38" t="s">
        <v>121</v>
      </c>
      <c r="C16" s="38">
        <v>3</v>
      </c>
      <c r="D16" s="38">
        <v>0</v>
      </c>
      <c r="E16" s="38">
        <v>0</v>
      </c>
      <c r="F16" s="38">
        <v>0</v>
      </c>
      <c r="G16" s="38" t="s">
        <v>19</v>
      </c>
      <c r="H16" s="38">
        <v>1</v>
      </c>
      <c r="I16" s="38" t="s">
        <v>19</v>
      </c>
      <c r="J16" s="38" t="s">
        <v>14</v>
      </c>
      <c r="K16" s="38">
        <f>3.7+1.6</f>
        <v>5.3000000000000007</v>
      </c>
      <c r="L16" s="38" t="s">
        <v>20</v>
      </c>
      <c r="M16" s="38" t="s">
        <v>16</v>
      </c>
      <c r="N16" s="43" t="s">
        <v>14</v>
      </c>
    </row>
    <row r="17" spans="1:14" s="38" customFormat="1" x14ac:dyDescent="0.45">
      <c r="A17" s="42">
        <v>2</v>
      </c>
      <c r="B17" s="38" t="s">
        <v>122</v>
      </c>
      <c r="C17" s="38">
        <v>1</v>
      </c>
      <c r="D17" s="38">
        <v>0</v>
      </c>
      <c r="E17" s="38">
        <v>0</v>
      </c>
      <c r="F17" s="38">
        <v>0</v>
      </c>
      <c r="G17" s="38" t="s">
        <v>19</v>
      </c>
      <c r="H17" s="38">
        <v>1</v>
      </c>
      <c r="I17" s="38" t="s">
        <v>14</v>
      </c>
      <c r="J17" s="38" t="s">
        <v>14</v>
      </c>
      <c r="K17" s="38">
        <v>7.3</v>
      </c>
      <c r="L17" s="38" t="s">
        <v>20</v>
      </c>
      <c r="M17" s="38" t="s">
        <v>22</v>
      </c>
      <c r="N17" s="43" t="s">
        <v>14</v>
      </c>
    </row>
    <row r="18" spans="1:14" s="38" customFormat="1" x14ac:dyDescent="0.45">
      <c r="A18" s="42">
        <v>2</v>
      </c>
      <c r="B18" s="38">
        <v>204</v>
      </c>
      <c r="C18" s="38">
        <v>1</v>
      </c>
      <c r="D18" s="54" t="s">
        <v>126</v>
      </c>
      <c r="E18" s="38">
        <v>2</v>
      </c>
      <c r="F18" s="38">
        <f>2.4+2.4</f>
        <v>4.8</v>
      </c>
      <c r="G18" s="54" t="s">
        <v>14</v>
      </c>
      <c r="H18" s="38">
        <v>2</v>
      </c>
      <c r="I18" s="54" t="s">
        <v>19</v>
      </c>
      <c r="J18" s="54" t="s">
        <v>19</v>
      </c>
      <c r="K18" s="38">
        <v>21.5</v>
      </c>
      <c r="L18" s="54" t="s">
        <v>15</v>
      </c>
      <c r="M18" s="54" t="s">
        <v>16</v>
      </c>
      <c r="N18" s="55" t="s">
        <v>14</v>
      </c>
    </row>
    <row r="19" spans="1:14" s="38" customFormat="1" x14ac:dyDescent="0.45">
      <c r="A19" s="42">
        <v>2</v>
      </c>
      <c r="B19" s="38">
        <v>205</v>
      </c>
      <c r="C19" s="38">
        <v>1</v>
      </c>
      <c r="D19" s="38" t="s">
        <v>123</v>
      </c>
      <c r="E19" s="38">
        <v>2</v>
      </c>
      <c r="F19" s="38">
        <f>2.4+2.7</f>
        <v>5.0999999999999996</v>
      </c>
      <c r="G19" s="38" t="s">
        <v>14</v>
      </c>
      <c r="H19" s="38">
        <v>2</v>
      </c>
      <c r="I19" s="38" t="s">
        <v>19</v>
      </c>
      <c r="J19" s="38" t="s">
        <v>19</v>
      </c>
      <c r="K19" s="38">
        <v>24.6</v>
      </c>
      <c r="L19" s="38" t="s">
        <v>15</v>
      </c>
      <c r="M19" s="38" t="s">
        <v>16</v>
      </c>
      <c r="N19" s="43" t="s">
        <v>14</v>
      </c>
    </row>
    <row r="20" spans="1:14" s="38" customFormat="1" x14ac:dyDescent="0.45">
      <c r="A20" s="42">
        <v>2</v>
      </c>
      <c r="B20" s="38">
        <v>206</v>
      </c>
      <c r="C20" s="38">
        <v>1</v>
      </c>
      <c r="D20" s="38">
        <v>0</v>
      </c>
      <c r="E20" s="38">
        <v>1</v>
      </c>
      <c r="F20" s="38">
        <v>1.8</v>
      </c>
      <c r="G20" s="38" t="s">
        <v>14</v>
      </c>
      <c r="H20" s="38">
        <v>1</v>
      </c>
      <c r="I20" s="50" t="s">
        <v>19</v>
      </c>
      <c r="J20" s="50" t="s">
        <v>19</v>
      </c>
      <c r="K20" s="38">
        <v>9.1999999999999993</v>
      </c>
      <c r="L20" s="38" t="s">
        <v>15</v>
      </c>
      <c r="M20" s="38" t="s">
        <v>16</v>
      </c>
      <c r="N20" s="43" t="s">
        <v>14</v>
      </c>
    </row>
    <row r="21" spans="1:14" s="38" customFormat="1" x14ac:dyDescent="0.45">
      <c r="A21" s="42">
        <v>2</v>
      </c>
      <c r="B21" s="38">
        <v>207</v>
      </c>
      <c r="C21" s="38">
        <v>1</v>
      </c>
      <c r="D21" s="38">
        <v>0</v>
      </c>
      <c r="E21" s="38">
        <v>2</v>
      </c>
      <c r="F21" s="38">
        <f>1.8+1.8</f>
        <v>3.6</v>
      </c>
      <c r="G21" s="38" t="s">
        <v>14</v>
      </c>
      <c r="H21" s="38">
        <v>2</v>
      </c>
      <c r="I21" s="50" t="s">
        <v>19</v>
      </c>
      <c r="J21" s="50" t="s">
        <v>19</v>
      </c>
      <c r="K21" s="38">
        <v>14</v>
      </c>
      <c r="L21" s="38" t="s">
        <v>15</v>
      </c>
      <c r="M21" s="38" t="s">
        <v>16</v>
      </c>
      <c r="N21" s="43" t="s">
        <v>14</v>
      </c>
    </row>
    <row r="22" spans="1:14" s="38" customFormat="1" x14ac:dyDescent="0.45">
      <c r="A22" s="42">
        <v>2</v>
      </c>
      <c r="B22" s="54" t="s">
        <v>127</v>
      </c>
      <c r="C22" s="38">
        <v>2</v>
      </c>
      <c r="D22" s="38">
        <v>0</v>
      </c>
      <c r="E22" s="38">
        <v>0</v>
      </c>
      <c r="F22" s="38">
        <v>0</v>
      </c>
      <c r="G22" s="54" t="s">
        <v>19</v>
      </c>
      <c r="H22" s="38">
        <v>1</v>
      </c>
      <c r="I22" s="54" t="s">
        <v>19</v>
      </c>
      <c r="J22" s="54" t="s">
        <v>14</v>
      </c>
      <c r="K22" s="38">
        <f>3.3+1.5</f>
        <v>4.8</v>
      </c>
      <c r="L22" s="54" t="s">
        <v>20</v>
      </c>
      <c r="M22" s="54" t="s">
        <v>16</v>
      </c>
      <c r="N22" s="55" t="s">
        <v>14</v>
      </c>
    </row>
    <row r="23" spans="1:14" s="38" customFormat="1" x14ac:dyDescent="0.45">
      <c r="A23" s="42">
        <v>2</v>
      </c>
      <c r="B23" s="54">
        <v>209</v>
      </c>
      <c r="C23" s="38">
        <v>1</v>
      </c>
      <c r="D23" s="38">
        <v>0</v>
      </c>
      <c r="E23" s="38">
        <v>0</v>
      </c>
      <c r="F23" s="38">
        <v>0</v>
      </c>
      <c r="G23" s="54" t="s">
        <v>19</v>
      </c>
      <c r="H23" s="38">
        <v>1</v>
      </c>
      <c r="I23" s="54" t="s">
        <v>19</v>
      </c>
      <c r="J23" s="54" t="s">
        <v>19</v>
      </c>
      <c r="K23" s="54">
        <v>3</v>
      </c>
      <c r="L23" s="54" t="s">
        <v>20</v>
      </c>
      <c r="M23" s="54" t="s">
        <v>16</v>
      </c>
      <c r="N23" s="55" t="s">
        <v>19</v>
      </c>
    </row>
    <row r="24" spans="1:14" s="38" customFormat="1" ht="14.65" thickBot="1" x14ac:dyDescent="0.5">
      <c r="A24" s="44">
        <v>2</v>
      </c>
      <c r="B24" s="56" t="s">
        <v>128</v>
      </c>
      <c r="C24" s="45">
        <v>1</v>
      </c>
      <c r="D24" s="45">
        <v>0</v>
      </c>
      <c r="E24" s="45">
        <v>7</v>
      </c>
      <c r="F24" s="45">
        <f>2.5+1.7+1.7+1.7+1.7+1.3+1.3</f>
        <v>11.900000000000002</v>
      </c>
      <c r="G24" s="56" t="s">
        <v>19</v>
      </c>
      <c r="H24" s="45">
        <v>6</v>
      </c>
      <c r="I24" s="56" t="s">
        <v>14</v>
      </c>
      <c r="J24" s="56" t="s">
        <v>19</v>
      </c>
      <c r="K24" s="56">
        <v>40.5</v>
      </c>
      <c r="L24" s="56" t="s">
        <v>70</v>
      </c>
      <c r="M24" s="56" t="s">
        <v>16</v>
      </c>
      <c r="N24" s="57" t="s">
        <v>14</v>
      </c>
    </row>
    <row r="25" spans="1:14" s="38" customFormat="1" ht="14.65" thickBot="1" x14ac:dyDescent="0.5">
      <c r="A25" s="58" t="s">
        <v>124</v>
      </c>
      <c r="B25" s="59" t="s">
        <v>76</v>
      </c>
      <c r="C25" s="45">
        <v>1</v>
      </c>
      <c r="D25" s="45">
        <v>0</v>
      </c>
      <c r="E25" s="45">
        <v>0</v>
      </c>
      <c r="F25" s="45">
        <v>0</v>
      </c>
      <c r="G25" s="59" t="s">
        <v>19</v>
      </c>
      <c r="H25" s="45">
        <v>0</v>
      </c>
      <c r="I25" s="59" t="s">
        <v>19</v>
      </c>
      <c r="J25" s="59" t="s">
        <v>19</v>
      </c>
      <c r="K25" s="45">
        <f>5.8+8+4.2</f>
        <v>18</v>
      </c>
      <c r="L25" s="59" t="s">
        <v>20</v>
      </c>
      <c r="M25" s="59" t="s">
        <v>22</v>
      </c>
      <c r="N25" s="60" t="s">
        <v>14</v>
      </c>
    </row>
    <row r="26" spans="1:14" s="38" customFormat="1" x14ac:dyDescent="0.45">
      <c r="A26" s="42">
        <v>3</v>
      </c>
      <c r="B26" s="38" t="s">
        <v>59</v>
      </c>
      <c r="C26" s="38">
        <v>1</v>
      </c>
      <c r="D26" s="38">
        <v>0</v>
      </c>
      <c r="E26" s="38">
        <v>3</v>
      </c>
      <c r="F26" s="38">
        <f>16.8+3.2+1.7+1.7</f>
        <v>23.4</v>
      </c>
      <c r="G26" s="38" t="s">
        <v>19</v>
      </c>
      <c r="H26" s="38">
        <v>3</v>
      </c>
      <c r="I26" s="38" t="s">
        <v>19</v>
      </c>
      <c r="J26" s="38" t="s">
        <v>19</v>
      </c>
      <c r="K26" s="38">
        <f>16.4+5.6</f>
        <v>22</v>
      </c>
      <c r="L26" s="38" t="s">
        <v>20</v>
      </c>
      <c r="M26" s="38" t="s">
        <v>22</v>
      </c>
      <c r="N26" s="43" t="s">
        <v>14</v>
      </c>
    </row>
    <row r="27" spans="1:14" s="38" customFormat="1" x14ac:dyDescent="0.45">
      <c r="A27" s="42">
        <v>3</v>
      </c>
      <c r="B27" s="38" t="s">
        <v>112</v>
      </c>
      <c r="C27" s="38">
        <v>1</v>
      </c>
      <c r="D27" s="38">
        <v>0</v>
      </c>
      <c r="E27" s="38" t="s">
        <v>32</v>
      </c>
      <c r="F27" s="38">
        <v>5.2</v>
      </c>
      <c r="G27" s="38" t="s">
        <v>19</v>
      </c>
      <c r="H27" s="38">
        <v>0</v>
      </c>
      <c r="I27" s="38" t="s">
        <v>19</v>
      </c>
      <c r="J27" s="38" t="s">
        <v>19</v>
      </c>
      <c r="K27" s="38">
        <v>10</v>
      </c>
      <c r="L27" s="38" t="s">
        <v>20</v>
      </c>
      <c r="M27" s="38" t="s">
        <v>16</v>
      </c>
      <c r="N27" s="43" t="s">
        <v>14</v>
      </c>
    </row>
    <row r="28" spans="1:14" s="38" customFormat="1" x14ac:dyDescent="0.45">
      <c r="A28" s="42">
        <v>3</v>
      </c>
      <c r="B28" s="38" t="s">
        <v>113</v>
      </c>
      <c r="C28" s="38">
        <v>3</v>
      </c>
      <c r="D28" s="38">
        <v>0</v>
      </c>
      <c r="E28" s="38">
        <v>0</v>
      </c>
      <c r="F28" s="38">
        <v>0</v>
      </c>
      <c r="G28" s="38" t="s">
        <v>19</v>
      </c>
      <c r="H28" s="38">
        <v>1</v>
      </c>
      <c r="I28" s="38" t="s">
        <v>19</v>
      </c>
      <c r="J28" s="38" t="s">
        <v>14</v>
      </c>
      <c r="K28" s="38">
        <f>4+1.6</f>
        <v>5.6</v>
      </c>
      <c r="L28" s="38" t="s">
        <v>20</v>
      </c>
      <c r="M28" s="38" t="s">
        <v>16</v>
      </c>
      <c r="N28" s="43" t="s">
        <v>14</v>
      </c>
    </row>
    <row r="29" spans="1:14" s="38" customFormat="1" x14ac:dyDescent="0.45">
      <c r="A29" s="42">
        <v>3</v>
      </c>
      <c r="B29" s="38" t="s">
        <v>114</v>
      </c>
      <c r="C29" s="38">
        <v>1</v>
      </c>
      <c r="D29" s="38">
        <v>0</v>
      </c>
      <c r="E29" s="38">
        <v>0</v>
      </c>
      <c r="F29" s="38">
        <v>0</v>
      </c>
      <c r="G29" s="38" t="s">
        <v>19</v>
      </c>
      <c r="H29" s="38">
        <v>1</v>
      </c>
      <c r="I29" s="38" t="s">
        <v>14</v>
      </c>
      <c r="J29" s="38" t="s">
        <v>14</v>
      </c>
      <c r="K29" s="38">
        <v>7.6</v>
      </c>
      <c r="L29" s="38" t="s">
        <v>20</v>
      </c>
      <c r="M29" s="38" t="s">
        <v>22</v>
      </c>
      <c r="N29" s="43" t="s">
        <v>14</v>
      </c>
    </row>
    <row r="30" spans="1:14" s="38" customFormat="1" x14ac:dyDescent="0.45">
      <c r="A30" s="42">
        <v>3</v>
      </c>
      <c r="B30" s="38">
        <v>304</v>
      </c>
      <c r="C30" s="38">
        <v>1</v>
      </c>
      <c r="D30" s="38" t="s">
        <v>115</v>
      </c>
      <c r="E30" s="38">
        <v>2</v>
      </c>
      <c r="F30" s="38">
        <f>2.4+2.7</f>
        <v>5.0999999999999996</v>
      </c>
      <c r="G30" s="38" t="s">
        <v>14</v>
      </c>
      <c r="H30" s="38">
        <v>2</v>
      </c>
      <c r="I30" s="38" t="s">
        <v>19</v>
      </c>
      <c r="J30" s="38" t="s">
        <v>19</v>
      </c>
      <c r="K30" s="38">
        <v>27</v>
      </c>
      <c r="L30" s="38" t="s">
        <v>15</v>
      </c>
      <c r="M30" s="38" t="s">
        <v>16</v>
      </c>
      <c r="N30" s="43" t="s">
        <v>14</v>
      </c>
    </row>
    <row r="31" spans="1:14" s="38" customFormat="1" x14ac:dyDescent="0.45">
      <c r="A31" s="42">
        <v>3</v>
      </c>
      <c r="B31" s="38">
        <v>305</v>
      </c>
      <c r="C31" s="38">
        <v>1</v>
      </c>
      <c r="D31" s="38" t="s">
        <v>116</v>
      </c>
      <c r="E31" s="38">
        <v>2</v>
      </c>
      <c r="F31" s="38">
        <f>2.4+2.7</f>
        <v>5.0999999999999996</v>
      </c>
      <c r="G31" s="38" t="s">
        <v>14</v>
      </c>
      <c r="H31" s="38">
        <v>2</v>
      </c>
      <c r="I31" s="38" t="s">
        <v>19</v>
      </c>
      <c r="J31" s="38" t="s">
        <v>19</v>
      </c>
      <c r="K31" s="38">
        <v>25</v>
      </c>
      <c r="L31" s="38" t="s">
        <v>15</v>
      </c>
      <c r="M31" s="38" t="s">
        <v>16</v>
      </c>
      <c r="N31" s="43" t="s">
        <v>14</v>
      </c>
    </row>
    <row r="32" spans="1:14" s="38" customFormat="1" x14ac:dyDescent="0.45">
      <c r="A32" s="42">
        <v>3</v>
      </c>
      <c r="B32" s="38">
        <v>306</v>
      </c>
      <c r="C32" s="38">
        <v>1</v>
      </c>
      <c r="D32" s="38" t="s">
        <v>117</v>
      </c>
      <c r="E32" s="38">
        <v>3</v>
      </c>
      <c r="F32" s="38">
        <f>1.8+1.8+1.8</f>
        <v>5.4</v>
      </c>
      <c r="G32" s="38" t="s">
        <v>14</v>
      </c>
      <c r="H32" s="38">
        <v>3</v>
      </c>
      <c r="I32" s="38" t="s">
        <v>19</v>
      </c>
      <c r="J32" s="38" t="s">
        <v>19</v>
      </c>
      <c r="K32" s="38">
        <v>23.6</v>
      </c>
      <c r="L32" s="38" t="s">
        <v>15</v>
      </c>
      <c r="M32" s="38" t="s">
        <v>16</v>
      </c>
      <c r="N32" s="43" t="s">
        <v>14</v>
      </c>
    </row>
    <row r="33" spans="1:14" s="38" customFormat="1" x14ac:dyDescent="0.45">
      <c r="A33" s="42">
        <v>3</v>
      </c>
      <c r="B33" s="38" t="s">
        <v>118</v>
      </c>
      <c r="C33" s="38">
        <v>1</v>
      </c>
      <c r="D33" s="38">
        <v>0</v>
      </c>
      <c r="E33" s="38">
        <v>0</v>
      </c>
      <c r="F33" s="38">
        <v>0</v>
      </c>
      <c r="G33" s="38" t="s">
        <v>19</v>
      </c>
      <c r="H33" s="38" t="s">
        <v>119</v>
      </c>
      <c r="I33" s="38" t="s">
        <v>19</v>
      </c>
      <c r="J33" s="38" t="s">
        <v>119</v>
      </c>
      <c r="K33" s="38" t="s">
        <v>119</v>
      </c>
      <c r="L33" s="38" t="s">
        <v>20</v>
      </c>
      <c r="M33" s="38" t="s">
        <v>16</v>
      </c>
      <c r="N33" s="43" t="s">
        <v>19</v>
      </c>
    </row>
    <row r="34" spans="1:14" s="38" customFormat="1" ht="14.65" thickBot="1" x14ac:dyDescent="0.5">
      <c r="A34" s="44">
        <v>3</v>
      </c>
      <c r="B34" s="45" t="s">
        <v>120</v>
      </c>
      <c r="C34" s="45">
        <v>0</v>
      </c>
      <c r="D34" s="45">
        <v>0</v>
      </c>
      <c r="E34" s="45">
        <v>0</v>
      </c>
      <c r="F34" s="45">
        <v>0</v>
      </c>
      <c r="G34" s="45" t="s">
        <v>19</v>
      </c>
      <c r="H34" s="45">
        <v>1</v>
      </c>
      <c r="I34" s="45" t="s">
        <v>19</v>
      </c>
      <c r="J34" s="45" t="s">
        <v>14</v>
      </c>
      <c r="K34" s="45">
        <v>7.7</v>
      </c>
      <c r="L34" s="45" t="s">
        <v>20</v>
      </c>
      <c r="M34" s="45" t="s">
        <v>16</v>
      </c>
      <c r="N34" s="46" t="s">
        <v>14</v>
      </c>
    </row>
    <row r="35" spans="1:14" x14ac:dyDescent="0.45">
      <c r="A35" s="5">
        <v>4</v>
      </c>
      <c r="B35" s="6" t="s">
        <v>59</v>
      </c>
      <c r="C35" s="6">
        <v>1</v>
      </c>
      <c r="D35" s="6">
        <v>0</v>
      </c>
      <c r="E35" s="6" t="s">
        <v>91</v>
      </c>
      <c r="F35" s="6">
        <f>8.3+1.7</f>
        <v>10</v>
      </c>
      <c r="G35" s="6" t="s">
        <v>19</v>
      </c>
      <c r="H35" s="6">
        <v>1</v>
      </c>
      <c r="I35" s="6" t="s">
        <v>19</v>
      </c>
      <c r="J35" s="6" t="s">
        <v>19</v>
      </c>
      <c r="K35" s="6">
        <v>16.2</v>
      </c>
      <c r="L35" s="6" t="s">
        <v>20</v>
      </c>
      <c r="M35" s="6" t="s">
        <v>22</v>
      </c>
      <c r="N35" s="8" t="s">
        <v>14</v>
      </c>
    </row>
    <row r="36" spans="1:14" x14ac:dyDescent="0.45">
      <c r="A36" s="9">
        <v>4</v>
      </c>
      <c r="B36" s="1" t="s">
        <v>82</v>
      </c>
      <c r="C36" s="1">
        <v>1</v>
      </c>
      <c r="D36" s="1">
        <v>0</v>
      </c>
      <c r="E36" s="1">
        <v>0</v>
      </c>
      <c r="F36" s="1">
        <v>0</v>
      </c>
      <c r="G36" s="1" t="s">
        <v>19</v>
      </c>
      <c r="H36" s="1">
        <v>0</v>
      </c>
      <c r="I36" s="1" t="s">
        <v>19</v>
      </c>
      <c r="J36" s="1" t="s">
        <v>19</v>
      </c>
      <c r="K36" s="1">
        <v>13</v>
      </c>
      <c r="L36" s="1" t="s">
        <v>20</v>
      </c>
      <c r="M36" s="1" t="s">
        <v>22</v>
      </c>
      <c r="N36" s="10" t="s">
        <v>14</v>
      </c>
    </row>
    <row r="37" spans="1:14" x14ac:dyDescent="0.45">
      <c r="A37" s="9">
        <v>4</v>
      </c>
      <c r="B37" s="1" t="s">
        <v>83</v>
      </c>
      <c r="C37" s="1">
        <v>3</v>
      </c>
      <c r="D37" s="1">
        <v>0</v>
      </c>
      <c r="E37" s="1">
        <v>0</v>
      </c>
      <c r="F37" s="1">
        <v>0</v>
      </c>
      <c r="G37" s="1" t="s">
        <v>19</v>
      </c>
      <c r="H37" s="1">
        <v>1</v>
      </c>
      <c r="I37" s="1" t="s">
        <v>19</v>
      </c>
      <c r="J37" s="1" t="s">
        <v>14</v>
      </c>
      <c r="K37" s="1">
        <v>7</v>
      </c>
      <c r="L37" s="1" t="s">
        <v>20</v>
      </c>
      <c r="M37" s="1" t="s">
        <v>16</v>
      </c>
      <c r="N37" s="10" t="s">
        <v>14</v>
      </c>
    </row>
    <row r="38" spans="1:14" x14ac:dyDescent="0.45">
      <c r="A38" s="9">
        <v>4</v>
      </c>
      <c r="B38" s="1" t="s">
        <v>84</v>
      </c>
      <c r="C38" s="1">
        <v>1</v>
      </c>
      <c r="D38" s="1">
        <v>0</v>
      </c>
      <c r="E38" s="1">
        <v>0</v>
      </c>
      <c r="F38" s="1">
        <v>0</v>
      </c>
      <c r="G38" s="1" t="s">
        <v>19</v>
      </c>
      <c r="H38" s="1">
        <v>1</v>
      </c>
      <c r="I38" s="1" t="s">
        <v>14</v>
      </c>
      <c r="J38" s="1" t="s">
        <v>19</v>
      </c>
      <c r="K38" s="1">
        <v>8</v>
      </c>
      <c r="L38" s="1" t="s">
        <v>20</v>
      </c>
      <c r="M38" s="1" t="s">
        <v>22</v>
      </c>
      <c r="N38" s="10" t="s">
        <v>14</v>
      </c>
    </row>
    <row r="39" spans="1:14" x14ac:dyDescent="0.45">
      <c r="A39" s="9">
        <v>4</v>
      </c>
      <c r="B39" s="1">
        <v>404</v>
      </c>
      <c r="C39" s="1">
        <v>1</v>
      </c>
      <c r="D39" s="1" t="s">
        <v>85</v>
      </c>
      <c r="E39" s="1">
        <v>2</v>
      </c>
      <c r="F39" s="1">
        <f>2.9+2.4</f>
        <v>5.3</v>
      </c>
      <c r="G39" s="1" t="s">
        <v>14</v>
      </c>
      <c r="H39" s="1">
        <v>2</v>
      </c>
      <c r="I39" s="1" t="s">
        <v>19</v>
      </c>
      <c r="J39" s="1" t="s">
        <v>19</v>
      </c>
      <c r="K39" s="1">
        <v>25.7</v>
      </c>
      <c r="L39" s="1" t="s">
        <v>15</v>
      </c>
      <c r="M39" s="1" t="s">
        <v>16</v>
      </c>
      <c r="N39" s="10" t="s">
        <v>14</v>
      </c>
    </row>
    <row r="40" spans="1:14" x14ac:dyDescent="0.45">
      <c r="A40" s="9">
        <v>4</v>
      </c>
      <c r="B40" s="1">
        <v>405</v>
      </c>
      <c r="C40" s="1">
        <v>1</v>
      </c>
      <c r="D40" s="1" t="s">
        <v>86</v>
      </c>
      <c r="E40" s="1">
        <v>2</v>
      </c>
      <c r="F40" s="1">
        <f>2.9+2.4</f>
        <v>5.3</v>
      </c>
      <c r="G40" s="1" t="s">
        <v>14</v>
      </c>
      <c r="H40" s="1">
        <v>2</v>
      </c>
      <c r="I40" s="1" t="s">
        <v>19</v>
      </c>
      <c r="J40" s="1" t="s">
        <v>19</v>
      </c>
      <c r="K40" s="1">
        <v>26.6</v>
      </c>
      <c r="L40" s="1" t="s">
        <v>70</v>
      </c>
      <c r="M40" s="1" t="s">
        <v>16</v>
      </c>
      <c r="N40" s="10" t="s">
        <v>14</v>
      </c>
    </row>
    <row r="41" spans="1:14" x14ac:dyDescent="0.45">
      <c r="A41" s="9">
        <v>4</v>
      </c>
      <c r="B41" s="1">
        <v>406</v>
      </c>
      <c r="C41" s="1">
        <v>2</v>
      </c>
      <c r="D41" s="1" t="s">
        <v>87</v>
      </c>
      <c r="E41" s="1">
        <v>3</v>
      </c>
      <c r="F41" s="1">
        <f>1.8+1.8+1.8</f>
        <v>5.4</v>
      </c>
      <c r="G41" s="1" t="s">
        <v>14</v>
      </c>
      <c r="H41" s="1">
        <v>3</v>
      </c>
      <c r="I41" s="1" t="s">
        <v>19</v>
      </c>
      <c r="J41" s="1" t="s">
        <v>19</v>
      </c>
      <c r="K41" s="1">
        <f>9.5+15.5</f>
        <v>25</v>
      </c>
      <c r="L41" s="1" t="s">
        <v>15</v>
      </c>
      <c r="M41" s="1" t="s">
        <v>16</v>
      </c>
      <c r="N41" s="10" t="s">
        <v>14</v>
      </c>
    </row>
    <row r="42" spans="1:14" ht="14.65" thickBot="1" x14ac:dyDescent="0.5">
      <c r="A42" s="9">
        <v>4</v>
      </c>
      <c r="B42" s="1" t="s">
        <v>88</v>
      </c>
      <c r="C42" s="1">
        <v>2</v>
      </c>
      <c r="D42" s="1" t="s">
        <v>89</v>
      </c>
      <c r="E42" s="1" t="s">
        <v>90</v>
      </c>
      <c r="F42" s="1">
        <f>10.2+2.6+7.2+9+2.6</f>
        <v>31.6</v>
      </c>
      <c r="G42" s="1" t="s">
        <v>19</v>
      </c>
      <c r="H42" s="1">
        <v>4</v>
      </c>
      <c r="I42" s="1" t="s">
        <v>14</v>
      </c>
      <c r="J42" s="1" t="s">
        <v>19</v>
      </c>
      <c r="K42" s="1">
        <f>50+40</f>
        <v>90</v>
      </c>
      <c r="L42" s="1" t="s">
        <v>70</v>
      </c>
      <c r="M42" s="1" t="s">
        <v>22</v>
      </c>
      <c r="N42" s="10" t="s">
        <v>14</v>
      </c>
    </row>
    <row r="43" spans="1:14" ht="14.65" thickBot="1" x14ac:dyDescent="0.5">
      <c r="A43" s="35" t="s">
        <v>78</v>
      </c>
      <c r="B43" s="36" t="s">
        <v>76</v>
      </c>
      <c r="C43" s="36">
        <v>1</v>
      </c>
      <c r="D43" s="36">
        <v>0</v>
      </c>
      <c r="E43" s="36">
        <v>0</v>
      </c>
      <c r="F43" s="36">
        <v>0</v>
      </c>
      <c r="G43" s="36" t="s">
        <v>19</v>
      </c>
      <c r="H43" s="36">
        <v>0</v>
      </c>
      <c r="I43" s="36" t="s">
        <v>19</v>
      </c>
      <c r="J43" s="36" t="s">
        <v>19</v>
      </c>
      <c r="K43" s="36">
        <f>6.2+5.7+4.5</f>
        <v>16.399999999999999</v>
      </c>
      <c r="L43" s="36" t="s">
        <v>20</v>
      </c>
      <c r="M43" s="36" t="s">
        <v>22</v>
      </c>
      <c r="N43" s="37" t="s">
        <v>14</v>
      </c>
    </row>
    <row r="44" spans="1:14" x14ac:dyDescent="0.45">
      <c r="A44" s="5">
        <v>5</v>
      </c>
      <c r="B44" s="6" t="s">
        <v>59</v>
      </c>
      <c r="C44" s="6">
        <v>1</v>
      </c>
      <c r="D44" s="6">
        <v>0</v>
      </c>
      <c r="E44" s="6" t="s">
        <v>92</v>
      </c>
      <c r="F44" s="6">
        <v>8.3000000000000007</v>
      </c>
      <c r="G44" s="6" t="s">
        <v>19</v>
      </c>
      <c r="H44" s="6">
        <v>1</v>
      </c>
      <c r="I44" s="6" t="s">
        <v>19</v>
      </c>
      <c r="J44" s="6" t="s">
        <v>19</v>
      </c>
      <c r="K44" s="6">
        <v>16.2</v>
      </c>
      <c r="L44" s="6" t="s">
        <v>20</v>
      </c>
      <c r="M44" s="6" t="s">
        <v>22</v>
      </c>
      <c r="N44" s="8" t="s">
        <v>14</v>
      </c>
    </row>
    <row r="45" spans="1:14" x14ac:dyDescent="0.45">
      <c r="A45" s="9">
        <v>5</v>
      </c>
      <c r="B45" s="1" t="s">
        <v>93</v>
      </c>
      <c r="C45" s="1">
        <v>1</v>
      </c>
      <c r="D45" s="1">
        <v>0</v>
      </c>
      <c r="E45" s="1">
        <v>0</v>
      </c>
      <c r="F45" s="1">
        <v>0</v>
      </c>
      <c r="G45" s="1" t="s">
        <v>19</v>
      </c>
      <c r="H45" s="1">
        <v>0</v>
      </c>
      <c r="I45" s="1" t="s">
        <v>19</v>
      </c>
      <c r="J45" s="1" t="s">
        <v>19</v>
      </c>
      <c r="K45" s="1">
        <v>13</v>
      </c>
      <c r="L45" s="1" t="s">
        <v>20</v>
      </c>
      <c r="M45" s="1" t="s">
        <v>22</v>
      </c>
      <c r="N45" s="10" t="s">
        <v>14</v>
      </c>
    </row>
    <row r="46" spans="1:14" x14ac:dyDescent="0.45">
      <c r="A46" s="9">
        <v>5</v>
      </c>
      <c r="B46" s="1" t="s">
        <v>94</v>
      </c>
      <c r="C46" s="1">
        <v>1</v>
      </c>
      <c r="D46" s="1">
        <v>0</v>
      </c>
      <c r="E46" s="1">
        <v>0</v>
      </c>
      <c r="F46" s="1">
        <v>0</v>
      </c>
      <c r="G46" s="1" t="s">
        <v>19</v>
      </c>
      <c r="H46" s="1">
        <v>1</v>
      </c>
      <c r="I46" s="1" t="s">
        <v>19</v>
      </c>
      <c r="J46" s="1" t="s">
        <v>14</v>
      </c>
      <c r="K46" s="1">
        <v>2.4</v>
      </c>
      <c r="L46" s="1" t="s">
        <v>20</v>
      </c>
      <c r="M46" s="1" t="s">
        <v>16</v>
      </c>
      <c r="N46" s="10" t="s">
        <v>14</v>
      </c>
    </row>
    <row r="47" spans="1:14" x14ac:dyDescent="0.45">
      <c r="A47" s="9">
        <v>5</v>
      </c>
      <c r="B47" s="1" t="s">
        <v>95</v>
      </c>
      <c r="C47" s="1">
        <v>2</v>
      </c>
      <c r="D47" s="1">
        <v>0</v>
      </c>
      <c r="E47" s="1">
        <v>0</v>
      </c>
      <c r="F47" s="1">
        <v>0</v>
      </c>
      <c r="G47" s="1" t="s">
        <v>19</v>
      </c>
      <c r="H47" s="1">
        <v>1</v>
      </c>
      <c r="I47" s="1" t="s">
        <v>19</v>
      </c>
      <c r="J47" s="1" t="s">
        <v>14</v>
      </c>
      <c r="K47" s="1">
        <v>8</v>
      </c>
      <c r="L47" s="1" t="s">
        <v>20</v>
      </c>
      <c r="M47" s="1" t="s">
        <v>16</v>
      </c>
      <c r="N47" s="10" t="s">
        <v>14</v>
      </c>
    </row>
    <row r="48" spans="1:14" x14ac:dyDescent="0.45">
      <c r="A48" s="9">
        <v>5</v>
      </c>
      <c r="B48" s="1" t="s">
        <v>96</v>
      </c>
      <c r="C48" s="1">
        <v>1</v>
      </c>
      <c r="D48" s="1">
        <v>0</v>
      </c>
      <c r="E48" s="1">
        <v>0</v>
      </c>
      <c r="F48" s="1">
        <v>0</v>
      </c>
      <c r="G48" s="1" t="s">
        <v>19</v>
      </c>
      <c r="H48" s="1">
        <v>1</v>
      </c>
      <c r="I48" s="1" t="s">
        <v>14</v>
      </c>
      <c r="J48" s="1" t="s">
        <v>19</v>
      </c>
      <c r="K48" s="1">
        <v>10</v>
      </c>
      <c r="L48" s="1" t="s">
        <v>20</v>
      </c>
      <c r="M48" s="1" t="s">
        <v>22</v>
      </c>
      <c r="N48" s="10" t="s">
        <v>14</v>
      </c>
    </row>
    <row r="49" spans="1:14" x14ac:dyDescent="0.45">
      <c r="A49" s="9">
        <v>5</v>
      </c>
      <c r="B49" s="1">
        <v>505</v>
      </c>
      <c r="C49" s="1">
        <v>1</v>
      </c>
      <c r="D49" s="1" t="s">
        <v>97</v>
      </c>
      <c r="E49" s="1">
        <v>2</v>
      </c>
      <c r="F49" s="1">
        <f>2.9+1.2</f>
        <v>4.0999999999999996</v>
      </c>
      <c r="G49" s="1" t="s">
        <v>14</v>
      </c>
      <c r="H49" s="1">
        <v>2</v>
      </c>
      <c r="I49" s="1" t="s">
        <v>19</v>
      </c>
      <c r="J49" s="1" t="s">
        <v>19</v>
      </c>
      <c r="K49" s="1">
        <v>26</v>
      </c>
      <c r="L49" s="1" t="s">
        <v>15</v>
      </c>
      <c r="M49" s="1" t="s">
        <v>16</v>
      </c>
      <c r="N49" s="10" t="s">
        <v>14</v>
      </c>
    </row>
    <row r="50" spans="1:14" x14ac:dyDescent="0.45">
      <c r="A50" s="9">
        <v>5</v>
      </c>
      <c r="B50" s="1">
        <v>506</v>
      </c>
      <c r="C50" s="1">
        <v>1</v>
      </c>
      <c r="D50" s="1" t="s">
        <v>98</v>
      </c>
      <c r="E50" s="1">
        <v>2</v>
      </c>
      <c r="F50" s="1">
        <f>2.9+1.2</f>
        <v>4.0999999999999996</v>
      </c>
      <c r="G50" s="1" t="s">
        <v>14</v>
      </c>
      <c r="H50" s="1">
        <v>2</v>
      </c>
      <c r="I50" s="1" t="s">
        <v>19</v>
      </c>
      <c r="J50" s="1" t="s">
        <v>19</v>
      </c>
      <c r="K50" s="1">
        <v>25</v>
      </c>
      <c r="L50" s="1" t="s">
        <v>15</v>
      </c>
      <c r="M50" s="1" t="s">
        <v>16</v>
      </c>
      <c r="N50" s="10" t="s">
        <v>14</v>
      </c>
    </row>
    <row r="51" spans="1:14" ht="14.65" thickBot="1" x14ac:dyDescent="0.5">
      <c r="A51" s="11">
        <v>5</v>
      </c>
      <c r="B51" s="12">
        <v>504</v>
      </c>
      <c r="C51" s="12">
        <v>1</v>
      </c>
      <c r="D51" s="12" t="s">
        <v>99</v>
      </c>
      <c r="E51" s="12">
        <v>3</v>
      </c>
      <c r="F51" s="12">
        <f>1.8+1.8+1.8</f>
        <v>5.4</v>
      </c>
      <c r="G51" s="12" t="s">
        <v>14</v>
      </c>
      <c r="H51" s="12">
        <v>3</v>
      </c>
      <c r="I51" s="12" t="s">
        <v>19</v>
      </c>
      <c r="J51" s="12" t="s">
        <v>19</v>
      </c>
      <c r="K51" s="12">
        <v>26</v>
      </c>
      <c r="L51" s="12" t="s">
        <v>15</v>
      </c>
      <c r="M51" s="12" t="s">
        <v>16</v>
      </c>
      <c r="N51" s="14" t="s">
        <v>14</v>
      </c>
    </row>
    <row r="52" spans="1:14" x14ac:dyDescent="0.45">
      <c r="A52" s="5">
        <v>6</v>
      </c>
      <c r="B52" s="6" t="s">
        <v>100</v>
      </c>
      <c r="C52" s="6">
        <v>1</v>
      </c>
      <c r="D52" s="6">
        <v>0</v>
      </c>
      <c r="E52" s="6">
        <v>3</v>
      </c>
      <c r="F52" s="6">
        <f>0.8+0.8+0.8</f>
        <v>2.4000000000000004</v>
      </c>
      <c r="G52" s="6" t="s">
        <v>19</v>
      </c>
      <c r="H52" s="6">
        <v>1</v>
      </c>
      <c r="I52" s="6" t="s">
        <v>19</v>
      </c>
      <c r="J52" s="6" t="s">
        <v>19</v>
      </c>
      <c r="K52" s="6">
        <v>13</v>
      </c>
      <c r="L52" s="6" t="s">
        <v>20</v>
      </c>
      <c r="M52" s="6" t="s">
        <v>22</v>
      </c>
      <c r="N52" s="8" t="s">
        <v>14</v>
      </c>
    </row>
    <row r="53" spans="1:14" x14ac:dyDescent="0.45">
      <c r="A53" s="9">
        <v>6</v>
      </c>
      <c r="B53" s="1" t="s">
        <v>101</v>
      </c>
      <c r="C53" s="1">
        <v>1</v>
      </c>
      <c r="D53" s="1">
        <v>0</v>
      </c>
      <c r="E53" s="1">
        <v>1</v>
      </c>
      <c r="F53" s="1">
        <v>0.3</v>
      </c>
      <c r="G53" s="1" t="s">
        <v>19</v>
      </c>
      <c r="H53" s="1">
        <v>0</v>
      </c>
      <c r="I53" s="1" t="s">
        <v>19</v>
      </c>
      <c r="J53" s="1" t="s">
        <v>19</v>
      </c>
      <c r="K53" s="1">
        <v>7.8</v>
      </c>
      <c r="L53" s="1" t="s">
        <v>70</v>
      </c>
      <c r="M53" s="1" t="s">
        <v>22</v>
      </c>
      <c r="N53" s="10" t="s">
        <v>14</v>
      </c>
    </row>
    <row r="54" spans="1:14" x14ac:dyDescent="0.45">
      <c r="A54" s="9">
        <v>6</v>
      </c>
      <c r="B54" s="1" t="s">
        <v>102</v>
      </c>
      <c r="C54" s="1">
        <v>1</v>
      </c>
      <c r="D54" s="1">
        <v>0</v>
      </c>
      <c r="E54" s="1">
        <v>0</v>
      </c>
      <c r="F54" s="1">
        <v>0</v>
      </c>
      <c r="G54" s="1" t="s">
        <v>19</v>
      </c>
      <c r="H54" s="1">
        <v>1</v>
      </c>
      <c r="I54" s="1" t="s">
        <v>19</v>
      </c>
      <c r="J54" s="1" t="s">
        <v>103</v>
      </c>
      <c r="K54" s="1">
        <v>1.4</v>
      </c>
      <c r="L54" s="1" t="s">
        <v>20</v>
      </c>
      <c r="M54" s="1" t="s">
        <v>22</v>
      </c>
      <c r="N54" s="10" t="s">
        <v>14</v>
      </c>
    </row>
    <row r="55" spans="1:14" x14ac:dyDescent="0.45">
      <c r="A55" s="9">
        <v>6</v>
      </c>
      <c r="B55" s="1" t="s">
        <v>104</v>
      </c>
      <c r="C55" s="1">
        <v>1</v>
      </c>
      <c r="D55" s="1">
        <v>0</v>
      </c>
      <c r="E55" s="1">
        <v>0</v>
      </c>
      <c r="F55" s="1">
        <v>0</v>
      </c>
      <c r="G55" s="1" t="s">
        <v>19</v>
      </c>
      <c r="H55" s="1">
        <v>1</v>
      </c>
      <c r="I55" s="1" t="s">
        <v>19</v>
      </c>
      <c r="J55" s="1" t="s">
        <v>19</v>
      </c>
      <c r="K55" s="1">
        <f>1.9+10.1</f>
        <v>12</v>
      </c>
      <c r="L55" s="1" t="s">
        <v>20</v>
      </c>
      <c r="M55" s="1" t="s">
        <v>22</v>
      </c>
      <c r="N55" s="10" t="s">
        <v>14</v>
      </c>
    </row>
    <row r="56" spans="1:14" x14ac:dyDescent="0.45">
      <c r="A56" s="9">
        <v>6</v>
      </c>
      <c r="B56" s="1" t="s">
        <v>105</v>
      </c>
      <c r="C56" s="1">
        <v>1</v>
      </c>
      <c r="D56" s="1">
        <v>0</v>
      </c>
      <c r="E56" s="1">
        <v>1</v>
      </c>
      <c r="F56" s="1">
        <v>0.8</v>
      </c>
      <c r="G56" s="1" t="s">
        <v>14</v>
      </c>
      <c r="H56" s="1">
        <v>1</v>
      </c>
      <c r="I56" s="1" t="s">
        <v>19</v>
      </c>
      <c r="J56" s="1" t="s">
        <v>19</v>
      </c>
      <c r="K56" s="1">
        <v>6</v>
      </c>
      <c r="L56" s="1" t="s">
        <v>15</v>
      </c>
      <c r="M56" s="1" t="s">
        <v>22</v>
      </c>
      <c r="N56" s="10" t="s">
        <v>14</v>
      </c>
    </row>
    <row r="57" spans="1:14" x14ac:dyDescent="0.45">
      <c r="A57" s="9">
        <v>6</v>
      </c>
      <c r="B57" s="1" t="s">
        <v>106</v>
      </c>
      <c r="C57" s="1">
        <v>1</v>
      </c>
      <c r="D57" s="1">
        <v>0</v>
      </c>
      <c r="E57" s="1">
        <v>1</v>
      </c>
      <c r="F57" s="1">
        <v>0.8</v>
      </c>
      <c r="G57" s="1" t="s">
        <v>14</v>
      </c>
      <c r="H57" s="1">
        <v>1</v>
      </c>
      <c r="I57" s="1" t="s">
        <v>14</v>
      </c>
      <c r="J57" s="1" t="s">
        <v>19</v>
      </c>
      <c r="K57" s="1">
        <v>5.8</v>
      </c>
      <c r="L57" s="1" t="s">
        <v>20</v>
      </c>
      <c r="M57" s="1" t="s">
        <v>22</v>
      </c>
      <c r="N57" s="10" t="s">
        <v>14</v>
      </c>
    </row>
    <row r="58" spans="1:14" x14ac:dyDescent="0.45">
      <c r="A58" s="9">
        <v>6</v>
      </c>
      <c r="B58" s="1">
        <v>606</v>
      </c>
      <c r="C58" s="1">
        <v>1</v>
      </c>
      <c r="D58" s="1" t="s">
        <v>107</v>
      </c>
      <c r="E58" s="1">
        <v>2</v>
      </c>
      <c r="F58" s="1">
        <f>8+0.8</f>
        <v>8.8000000000000007</v>
      </c>
      <c r="G58" s="1" t="s">
        <v>14</v>
      </c>
      <c r="H58" s="1">
        <v>2</v>
      </c>
      <c r="I58" s="1" t="s">
        <v>19</v>
      </c>
      <c r="J58" s="1" t="s">
        <v>19</v>
      </c>
      <c r="K58" s="1">
        <v>12</v>
      </c>
      <c r="L58" s="1" t="s">
        <v>15</v>
      </c>
      <c r="M58" s="1" t="s">
        <v>22</v>
      </c>
      <c r="N58" s="10" t="s">
        <v>14</v>
      </c>
    </row>
    <row r="59" spans="1:14" x14ac:dyDescent="0.45">
      <c r="A59" s="9">
        <v>6</v>
      </c>
      <c r="B59" s="1">
        <v>607</v>
      </c>
      <c r="C59" s="1">
        <v>1</v>
      </c>
      <c r="D59" s="1">
        <v>0</v>
      </c>
      <c r="E59" s="1">
        <v>2</v>
      </c>
      <c r="F59" s="1">
        <f>0.8+0.8</f>
        <v>1.6</v>
      </c>
      <c r="G59" s="1" t="s">
        <v>14</v>
      </c>
      <c r="H59" s="1">
        <v>2</v>
      </c>
      <c r="I59" s="1" t="s">
        <v>19</v>
      </c>
      <c r="J59" s="1" t="s">
        <v>19</v>
      </c>
      <c r="K59" s="1">
        <v>15.9</v>
      </c>
      <c r="L59" s="1" t="s">
        <v>15</v>
      </c>
      <c r="M59" s="1" t="s">
        <v>22</v>
      </c>
      <c r="N59" s="10" t="s">
        <v>14</v>
      </c>
    </row>
    <row r="60" spans="1:14" x14ac:dyDescent="0.45">
      <c r="A60" s="9">
        <v>6</v>
      </c>
      <c r="B60" s="1">
        <v>608</v>
      </c>
      <c r="C60" s="1">
        <v>1</v>
      </c>
      <c r="D60" s="1">
        <v>0</v>
      </c>
      <c r="E60" s="1">
        <v>2</v>
      </c>
      <c r="F60" s="1">
        <f>0.8+0.8</f>
        <v>1.6</v>
      </c>
      <c r="G60" s="1" t="s">
        <v>14</v>
      </c>
      <c r="H60" s="1">
        <v>1</v>
      </c>
      <c r="I60" s="1" t="s">
        <v>19</v>
      </c>
      <c r="J60" s="1" t="s">
        <v>19</v>
      </c>
      <c r="K60" s="1">
        <v>18.399999999999999</v>
      </c>
      <c r="L60" s="1" t="s">
        <v>15</v>
      </c>
      <c r="M60" s="1" t="s">
        <v>22</v>
      </c>
      <c r="N60" s="10" t="s">
        <v>14</v>
      </c>
    </row>
    <row r="61" spans="1:14" x14ac:dyDescent="0.45">
      <c r="A61" s="9">
        <v>6</v>
      </c>
      <c r="B61" s="1">
        <v>609</v>
      </c>
      <c r="C61" s="1">
        <v>1</v>
      </c>
      <c r="D61" s="1" t="s">
        <v>108</v>
      </c>
      <c r="E61" s="1">
        <v>2</v>
      </c>
      <c r="F61" s="1">
        <f>0.8+0.8</f>
        <v>1.6</v>
      </c>
      <c r="G61" s="1" t="s">
        <v>14</v>
      </c>
      <c r="H61" s="1">
        <v>1</v>
      </c>
      <c r="I61" s="1" t="s">
        <v>19</v>
      </c>
      <c r="J61" s="1" t="s">
        <v>19</v>
      </c>
      <c r="K61" s="1">
        <v>11.5</v>
      </c>
      <c r="L61" s="1" t="s">
        <v>15</v>
      </c>
      <c r="M61" s="1" t="s">
        <v>22</v>
      </c>
      <c r="N61" s="10" t="s">
        <v>14</v>
      </c>
    </row>
    <row r="62" spans="1:14" x14ac:dyDescent="0.45">
      <c r="A62" s="9">
        <v>6</v>
      </c>
      <c r="B62" s="1" t="s">
        <v>109</v>
      </c>
      <c r="C62" s="1">
        <v>2</v>
      </c>
      <c r="D62" s="1">
        <v>0</v>
      </c>
      <c r="E62" s="1">
        <v>0</v>
      </c>
      <c r="F62" s="1">
        <v>0</v>
      </c>
      <c r="G62" s="1" t="s">
        <v>19</v>
      </c>
      <c r="H62" s="1">
        <v>1</v>
      </c>
      <c r="I62" s="1" t="s">
        <v>19</v>
      </c>
      <c r="J62" s="1" t="s">
        <v>14</v>
      </c>
      <c r="K62" s="1">
        <v>3.4</v>
      </c>
      <c r="L62" s="1" t="s">
        <v>20</v>
      </c>
      <c r="M62" s="1" t="s">
        <v>22</v>
      </c>
      <c r="N62" s="10" t="s">
        <v>14</v>
      </c>
    </row>
    <row r="63" spans="1:14" x14ac:dyDescent="0.45">
      <c r="A63" s="9">
        <v>6</v>
      </c>
      <c r="B63" s="1" t="s">
        <v>110</v>
      </c>
      <c r="C63" s="1">
        <v>2</v>
      </c>
      <c r="D63" s="1">
        <v>0</v>
      </c>
      <c r="E63" s="1">
        <v>0</v>
      </c>
      <c r="F63" s="1">
        <v>0</v>
      </c>
      <c r="G63" s="1" t="s">
        <v>19</v>
      </c>
      <c r="H63" s="1">
        <v>1</v>
      </c>
      <c r="I63" s="1" t="s">
        <v>19</v>
      </c>
      <c r="J63" s="1" t="s">
        <v>14</v>
      </c>
      <c r="K63" s="1">
        <v>3.4</v>
      </c>
      <c r="L63" s="1" t="s">
        <v>20</v>
      </c>
      <c r="M63" s="1" t="s">
        <v>22</v>
      </c>
      <c r="N63" s="10" t="s">
        <v>14</v>
      </c>
    </row>
    <row r="64" spans="1:14" ht="14.65" thickBot="1" x14ac:dyDescent="0.5">
      <c r="A64" s="11">
        <v>6</v>
      </c>
      <c r="B64" s="12" t="s">
        <v>111</v>
      </c>
      <c r="C64" s="12">
        <v>1</v>
      </c>
      <c r="D64" s="12">
        <v>0</v>
      </c>
      <c r="E64" s="12">
        <v>0</v>
      </c>
      <c r="F64" s="12">
        <v>0</v>
      </c>
      <c r="G64" s="12" t="s">
        <v>19</v>
      </c>
      <c r="H64" s="12">
        <v>1</v>
      </c>
      <c r="I64" s="12" t="s">
        <v>19</v>
      </c>
      <c r="J64" s="12" t="s">
        <v>19</v>
      </c>
      <c r="K64" s="12">
        <v>2.1</v>
      </c>
      <c r="L64" s="12" t="s">
        <v>20</v>
      </c>
      <c r="M64" s="12" t="s">
        <v>22</v>
      </c>
      <c r="N64" s="14" t="s">
        <v>14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3"/>
  <sheetViews>
    <sheetView topLeftCell="B1" workbookViewId="0">
      <selection activeCell="E18" sqref="E18"/>
    </sheetView>
  </sheetViews>
  <sheetFormatPr defaultColWidth="9.1328125" defaultRowHeight="14.25" x14ac:dyDescent="0.45"/>
  <cols>
    <col min="1" max="1" width="18.73046875" style="1" bestFit="1" customWidth="1"/>
    <col min="2" max="2" width="29.3984375" style="1" bestFit="1" customWidth="1"/>
    <col min="3" max="3" width="14.59765625" style="1" bestFit="1" customWidth="1"/>
    <col min="4" max="4" width="29.265625" style="1" bestFit="1" customWidth="1"/>
    <col min="5" max="5" width="37.3984375" style="1" bestFit="1" customWidth="1"/>
    <col min="6" max="6" width="17.3984375" style="1" bestFit="1" customWidth="1"/>
    <col min="7" max="7" width="9.1328125" style="1"/>
    <col min="8" max="8" width="18.73046875" style="1" bestFit="1" customWidth="1"/>
    <col min="9" max="9" width="9.1328125" style="1"/>
    <col min="10" max="10" width="9.86328125" style="1" bestFit="1" customWidth="1"/>
    <col min="11" max="11" width="16.3984375" style="1" bestFit="1" customWidth="1"/>
    <col min="12" max="12" width="14.73046875" style="1" bestFit="1" customWidth="1"/>
    <col min="13" max="13" width="10.1328125" style="1" bestFit="1" customWidth="1"/>
    <col min="14" max="14" width="13.265625" style="1" bestFit="1" customWidth="1"/>
    <col min="15" max="16384" width="9.1328125" style="1"/>
  </cols>
  <sheetData>
    <row r="1" spans="1:14" s="34" customFormat="1" ht="14.65" thickBot="1" x14ac:dyDescent="0.5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12</v>
      </c>
      <c r="M1" s="48" t="s">
        <v>11</v>
      </c>
      <c r="N1" s="49" t="s">
        <v>13</v>
      </c>
    </row>
    <row r="2" spans="1:14" s="34" customFormat="1" x14ac:dyDescent="0.45">
      <c r="A2" s="75" t="s">
        <v>65</v>
      </c>
      <c r="B2" s="76" t="s">
        <v>28</v>
      </c>
      <c r="C2" s="76">
        <v>1</v>
      </c>
      <c r="D2" s="76">
        <v>0</v>
      </c>
      <c r="E2" s="76" t="s">
        <v>168</v>
      </c>
      <c r="F2" s="76">
        <v>9.8000000000000007</v>
      </c>
      <c r="G2" s="76" t="s">
        <v>19</v>
      </c>
      <c r="H2" s="76">
        <v>1</v>
      </c>
      <c r="I2" s="76" t="s">
        <v>19</v>
      </c>
      <c r="J2" s="76" t="s">
        <v>19</v>
      </c>
      <c r="K2" s="76">
        <f>6.5+11.6</f>
        <v>18.100000000000001</v>
      </c>
      <c r="L2" s="76" t="s">
        <v>70</v>
      </c>
      <c r="M2" s="76" t="s">
        <v>22</v>
      </c>
      <c r="N2" s="77" t="s">
        <v>14</v>
      </c>
    </row>
    <row r="3" spans="1:14" s="34" customFormat="1" x14ac:dyDescent="0.45">
      <c r="A3" s="81" t="s">
        <v>65</v>
      </c>
      <c r="B3" s="82" t="s">
        <v>28</v>
      </c>
      <c r="C3" s="82">
        <v>1</v>
      </c>
      <c r="D3" s="82">
        <v>0</v>
      </c>
      <c r="E3" s="82" t="s">
        <v>168</v>
      </c>
      <c r="F3" s="82">
        <v>13</v>
      </c>
      <c r="G3" s="82" t="s">
        <v>19</v>
      </c>
      <c r="H3" s="82">
        <v>1</v>
      </c>
      <c r="I3" s="82" t="s">
        <v>19</v>
      </c>
      <c r="J3" s="82" t="s">
        <v>19</v>
      </c>
      <c r="K3" s="82">
        <v>19.399999999999999</v>
      </c>
      <c r="L3" s="82" t="s">
        <v>20</v>
      </c>
      <c r="M3" s="82" t="s">
        <v>22</v>
      </c>
      <c r="N3" s="83" t="s">
        <v>14</v>
      </c>
    </row>
    <row r="4" spans="1:14" s="34" customFormat="1" x14ac:dyDescent="0.45">
      <c r="A4" s="81" t="s">
        <v>65</v>
      </c>
      <c r="B4" s="82" t="s">
        <v>185</v>
      </c>
      <c r="C4" s="82">
        <v>2</v>
      </c>
      <c r="D4" s="82">
        <v>0</v>
      </c>
      <c r="E4" s="82">
        <v>0</v>
      </c>
      <c r="F4" s="82">
        <v>0</v>
      </c>
      <c r="G4" s="82" t="s">
        <v>19</v>
      </c>
      <c r="H4" s="82">
        <v>0</v>
      </c>
      <c r="I4" s="82" t="s">
        <v>19</v>
      </c>
      <c r="J4" s="82" t="s">
        <v>14</v>
      </c>
      <c r="K4" s="82">
        <f>3.3+2.3</f>
        <v>5.6</v>
      </c>
      <c r="L4" s="82" t="s">
        <v>20</v>
      </c>
      <c r="M4" s="82" t="s">
        <v>22</v>
      </c>
      <c r="N4" s="83" t="s">
        <v>14</v>
      </c>
    </row>
    <row r="5" spans="1:14" s="34" customFormat="1" x14ac:dyDescent="0.45">
      <c r="A5" s="81" t="s">
        <v>65</v>
      </c>
      <c r="B5" s="84" t="s">
        <v>187</v>
      </c>
      <c r="C5" s="82">
        <v>1</v>
      </c>
      <c r="D5" s="82" t="s">
        <v>186</v>
      </c>
      <c r="E5" s="82">
        <v>2</v>
      </c>
      <c r="F5" s="82">
        <v>4</v>
      </c>
      <c r="G5" s="82" t="s">
        <v>14</v>
      </c>
      <c r="H5" s="82">
        <v>2</v>
      </c>
      <c r="I5" s="82" t="s">
        <v>19</v>
      </c>
      <c r="J5" s="82" t="s">
        <v>19</v>
      </c>
      <c r="K5" s="82">
        <v>11.5</v>
      </c>
      <c r="L5" s="82" t="s">
        <v>15</v>
      </c>
      <c r="M5" s="82" t="s">
        <v>22</v>
      </c>
      <c r="N5" s="83" t="s">
        <v>14</v>
      </c>
    </row>
    <row r="6" spans="1:14" s="34" customFormat="1" x14ac:dyDescent="0.45">
      <c r="A6" s="81" t="s">
        <v>65</v>
      </c>
      <c r="B6" s="84" t="s">
        <v>188</v>
      </c>
      <c r="C6" s="82">
        <v>1</v>
      </c>
      <c r="D6" s="82" t="s">
        <v>189</v>
      </c>
      <c r="E6" s="82">
        <v>2</v>
      </c>
      <c r="F6" s="82">
        <v>4</v>
      </c>
      <c r="G6" s="82" t="s">
        <v>14</v>
      </c>
      <c r="H6" s="82">
        <v>2</v>
      </c>
      <c r="I6" s="82" t="s">
        <v>19</v>
      </c>
      <c r="J6" s="82" t="s">
        <v>19</v>
      </c>
      <c r="K6" s="82">
        <v>16.2</v>
      </c>
      <c r="L6" s="82" t="s">
        <v>15</v>
      </c>
      <c r="M6" s="82" t="s">
        <v>22</v>
      </c>
      <c r="N6" s="83" t="s">
        <v>14</v>
      </c>
    </row>
    <row r="7" spans="1:14" s="34" customFormat="1" x14ac:dyDescent="0.45">
      <c r="A7" s="81" t="s">
        <v>65</v>
      </c>
      <c r="B7" s="84" t="s">
        <v>190</v>
      </c>
      <c r="C7" s="82">
        <v>1</v>
      </c>
      <c r="D7" s="82" t="s">
        <v>191</v>
      </c>
      <c r="E7" s="82">
        <v>2</v>
      </c>
      <c r="F7" s="82">
        <f>1.7+1.7</f>
        <v>3.4</v>
      </c>
      <c r="G7" s="82" t="s">
        <v>14</v>
      </c>
      <c r="H7" s="82">
        <v>2</v>
      </c>
      <c r="I7" s="82" t="s">
        <v>19</v>
      </c>
      <c r="J7" s="82" t="s">
        <v>14</v>
      </c>
      <c r="K7" s="82">
        <v>14.3</v>
      </c>
      <c r="L7" s="82" t="s">
        <v>15</v>
      </c>
      <c r="M7" s="82" t="s">
        <v>22</v>
      </c>
      <c r="N7" s="83" t="s">
        <v>14</v>
      </c>
    </row>
    <row r="8" spans="1:14" s="34" customFormat="1" x14ac:dyDescent="0.45">
      <c r="A8" s="81" t="s">
        <v>65</v>
      </c>
      <c r="B8" s="84" t="s">
        <v>192</v>
      </c>
      <c r="C8" s="82">
        <v>2</v>
      </c>
      <c r="D8" s="82">
        <v>0</v>
      </c>
      <c r="E8" s="82">
        <v>0</v>
      </c>
      <c r="F8" s="82">
        <v>0</v>
      </c>
      <c r="G8" s="82" t="s">
        <v>19</v>
      </c>
      <c r="H8" s="82">
        <v>0</v>
      </c>
      <c r="I8" s="82" t="s">
        <v>19</v>
      </c>
      <c r="J8" s="82" t="s">
        <v>14</v>
      </c>
      <c r="K8" s="82">
        <f>1.2+2.2</f>
        <v>3.4000000000000004</v>
      </c>
      <c r="L8" s="82" t="s">
        <v>20</v>
      </c>
      <c r="M8" s="82" t="s">
        <v>22</v>
      </c>
      <c r="N8" s="83" t="s">
        <v>14</v>
      </c>
    </row>
    <row r="9" spans="1:14" s="34" customFormat="1" x14ac:dyDescent="0.45">
      <c r="A9" s="81" t="s">
        <v>65</v>
      </c>
      <c r="B9" s="84" t="s">
        <v>69</v>
      </c>
      <c r="C9" s="82" t="s">
        <v>119</v>
      </c>
      <c r="D9" s="82">
        <v>0</v>
      </c>
      <c r="E9" s="82" t="s">
        <v>119</v>
      </c>
      <c r="F9" s="82" t="s">
        <v>119</v>
      </c>
      <c r="G9" s="82" t="s">
        <v>119</v>
      </c>
      <c r="H9" s="82" t="s">
        <v>119</v>
      </c>
      <c r="I9" s="82" t="s">
        <v>19</v>
      </c>
      <c r="J9" s="82" t="s">
        <v>14</v>
      </c>
      <c r="K9" s="82" t="s">
        <v>119</v>
      </c>
      <c r="L9" s="82" t="s">
        <v>119</v>
      </c>
      <c r="M9" s="82" t="s">
        <v>119</v>
      </c>
      <c r="N9" s="83" t="s">
        <v>19</v>
      </c>
    </row>
    <row r="10" spans="1:14" s="34" customFormat="1" ht="14.65" thickBot="1" x14ac:dyDescent="0.5">
      <c r="A10" s="81" t="s">
        <v>65</v>
      </c>
      <c r="B10" s="84" t="s">
        <v>193</v>
      </c>
      <c r="C10" s="82">
        <v>1</v>
      </c>
      <c r="D10" s="82">
        <v>0</v>
      </c>
      <c r="E10" s="82">
        <v>0</v>
      </c>
      <c r="F10" s="82">
        <v>0</v>
      </c>
      <c r="G10" s="82" t="s">
        <v>19</v>
      </c>
      <c r="H10" s="82">
        <v>0</v>
      </c>
      <c r="I10" s="82" t="s">
        <v>19</v>
      </c>
      <c r="J10" s="82" t="s">
        <v>19</v>
      </c>
      <c r="K10" s="82">
        <f>5.4+2.8</f>
        <v>8.1999999999999993</v>
      </c>
      <c r="L10" s="82" t="s">
        <v>70</v>
      </c>
      <c r="M10" s="82" t="s">
        <v>22</v>
      </c>
      <c r="N10" s="83" t="s">
        <v>14</v>
      </c>
    </row>
    <row r="11" spans="1:14" s="34" customFormat="1" ht="14.65" thickBot="1" x14ac:dyDescent="0.5">
      <c r="A11" s="78" t="s">
        <v>194</v>
      </c>
      <c r="B11" s="88" t="s">
        <v>76</v>
      </c>
      <c r="C11" s="79">
        <v>1</v>
      </c>
      <c r="D11" s="79">
        <v>0</v>
      </c>
      <c r="E11" s="79">
        <v>0</v>
      </c>
      <c r="F11" s="79">
        <v>0</v>
      </c>
      <c r="G11" s="79" t="s">
        <v>19</v>
      </c>
      <c r="H11" s="79">
        <v>0</v>
      </c>
      <c r="I11" s="79" t="s">
        <v>19</v>
      </c>
      <c r="J11" s="79" t="s">
        <v>19</v>
      </c>
      <c r="K11" s="79">
        <f>5.7+2.3</f>
        <v>8</v>
      </c>
      <c r="L11" s="79" t="s">
        <v>20</v>
      </c>
      <c r="M11" s="79" t="s">
        <v>22</v>
      </c>
      <c r="N11" s="80" t="s">
        <v>14</v>
      </c>
    </row>
    <row r="12" spans="1:14" s="62" customFormat="1" x14ac:dyDescent="0.45">
      <c r="A12" s="73">
        <v>1</v>
      </c>
      <c r="B12" s="62" t="s">
        <v>28</v>
      </c>
      <c r="C12" s="62">
        <v>1</v>
      </c>
      <c r="D12" s="62">
        <v>0</v>
      </c>
      <c r="E12" s="62" t="s">
        <v>168</v>
      </c>
      <c r="F12" s="62">
        <v>16</v>
      </c>
      <c r="G12" s="62" t="s">
        <v>19</v>
      </c>
      <c r="H12" s="62">
        <v>1</v>
      </c>
      <c r="I12" s="62" t="s">
        <v>19</v>
      </c>
      <c r="J12" s="62" t="s">
        <v>19</v>
      </c>
      <c r="K12" s="62">
        <v>18.2</v>
      </c>
      <c r="L12" s="62" t="s">
        <v>20</v>
      </c>
      <c r="M12" s="62" t="s">
        <v>22</v>
      </c>
      <c r="N12" s="74" t="s">
        <v>14</v>
      </c>
    </row>
    <row r="13" spans="1:14" s="62" customFormat="1" x14ac:dyDescent="0.45">
      <c r="A13" s="73">
        <v>1</v>
      </c>
      <c r="B13" s="62">
        <v>101</v>
      </c>
      <c r="C13" s="62">
        <v>1</v>
      </c>
      <c r="D13" s="82" t="s">
        <v>195</v>
      </c>
      <c r="E13" s="62">
        <v>2</v>
      </c>
      <c r="F13" s="62">
        <v>4</v>
      </c>
      <c r="G13" s="82" t="s">
        <v>14</v>
      </c>
      <c r="H13" s="62">
        <v>2</v>
      </c>
      <c r="I13" s="82" t="s">
        <v>19</v>
      </c>
      <c r="J13" s="82" t="s">
        <v>14</v>
      </c>
      <c r="K13" s="62">
        <v>17.8</v>
      </c>
      <c r="L13" s="82" t="s">
        <v>15</v>
      </c>
      <c r="M13" s="82" t="s">
        <v>22</v>
      </c>
      <c r="N13" s="83" t="s">
        <v>14</v>
      </c>
    </row>
    <row r="14" spans="1:14" s="62" customFormat="1" x14ac:dyDescent="0.45">
      <c r="A14" s="73">
        <v>1</v>
      </c>
      <c r="B14" s="82" t="s">
        <v>196</v>
      </c>
      <c r="C14" s="62">
        <v>1</v>
      </c>
      <c r="D14" s="82">
        <v>0</v>
      </c>
      <c r="E14" s="62">
        <v>2</v>
      </c>
      <c r="F14" s="62">
        <v>3.4</v>
      </c>
      <c r="G14" s="82" t="s">
        <v>14</v>
      </c>
      <c r="H14" s="62">
        <v>2</v>
      </c>
      <c r="I14" s="82" t="s">
        <v>14</v>
      </c>
      <c r="J14" s="82" t="s">
        <v>19</v>
      </c>
      <c r="K14" s="62">
        <v>10</v>
      </c>
      <c r="L14" s="82" t="s">
        <v>70</v>
      </c>
      <c r="M14" s="82" t="s">
        <v>22</v>
      </c>
      <c r="N14" s="83" t="s">
        <v>14</v>
      </c>
    </row>
    <row r="15" spans="1:14" s="62" customFormat="1" x14ac:dyDescent="0.45">
      <c r="A15" s="73">
        <v>1</v>
      </c>
      <c r="B15" s="82">
        <v>103</v>
      </c>
      <c r="C15" s="62">
        <v>1</v>
      </c>
      <c r="D15" s="82" t="s">
        <v>197</v>
      </c>
      <c r="E15" s="62">
        <v>3</v>
      </c>
      <c r="F15" s="62">
        <f>1.7+1.7+1.7</f>
        <v>5.0999999999999996</v>
      </c>
      <c r="G15" s="82" t="s">
        <v>14</v>
      </c>
      <c r="H15" s="62">
        <v>3</v>
      </c>
      <c r="I15" s="82" t="s">
        <v>19</v>
      </c>
      <c r="J15" s="82" t="s">
        <v>14</v>
      </c>
      <c r="K15" s="62">
        <v>17.3</v>
      </c>
      <c r="L15" s="82" t="s">
        <v>15</v>
      </c>
      <c r="M15" s="82" t="s">
        <v>22</v>
      </c>
      <c r="N15" s="83" t="s">
        <v>14</v>
      </c>
    </row>
    <row r="16" spans="1:14" s="62" customFormat="1" x14ac:dyDescent="0.45">
      <c r="A16" s="73">
        <v>1</v>
      </c>
      <c r="B16" s="82">
        <v>104</v>
      </c>
      <c r="C16" s="62">
        <v>1</v>
      </c>
      <c r="D16" s="82" t="s">
        <v>198</v>
      </c>
      <c r="E16" s="62">
        <v>2</v>
      </c>
      <c r="F16" s="62">
        <v>4</v>
      </c>
      <c r="G16" s="82" t="s">
        <v>14</v>
      </c>
      <c r="H16" s="62">
        <v>2</v>
      </c>
      <c r="I16" s="82" t="s">
        <v>19</v>
      </c>
      <c r="J16" s="82" t="s">
        <v>14</v>
      </c>
      <c r="K16" s="62">
        <v>20</v>
      </c>
      <c r="L16" s="82" t="s">
        <v>15</v>
      </c>
      <c r="M16" s="82" t="s">
        <v>22</v>
      </c>
      <c r="N16" s="83" t="s">
        <v>14</v>
      </c>
    </row>
    <row r="17" spans="1:14" s="62" customFormat="1" x14ac:dyDescent="0.45">
      <c r="A17" s="73">
        <v>1</v>
      </c>
      <c r="B17" s="82">
        <v>105</v>
      </c>
      <c r="C17" s="62">
        <v>1</v>
      </c>
      <c r="D17" s="82" t="s">
        <v>199</v>
      </c>
      <c r="E17" s="62">
        <v>2</v>
      </c>
      <c r="F17" s="62">
        <v>4</v>
      </c>
      <c r="G17" s="82" t="s">
        <v>14</v>
      </c>
      <c r="H17" s="62">
        <v>2</v>
      </c>
      <c r="I17" s="82" t="s">
        <v>19</v>
      </c>
      <c r="J17" s="82" t="s">
        <v>14</v>
      </c>
      <c r="K17" s="62">
        <v>19.399999999999999</v>
      </c>
      <c r="L17" s="82" t="s">
        <v>15</v>
      </c>
      <c r="M17" s="82" t="s">
        <v>22</v>
      </c>
      <c r="N17" s="83" t="s">
        <v>14</v>
      </c>
    </row>
    <row r="18" spans="1:14" s="62" customFormat="1" x14ac:dyDescent="0.45">
      <c r="A18" s="73">
        <v>1</v>
      </c>
      <c r="B18" s="82" t="s">
        <v>200</v>
      </c>
      <c r="C18" s="62">
        <v>1</v>
      </c>
      <c r="D18" s="82">
        <v>0</v>
      </c>
      <c r="E18" s="62">
        <v>2</v>
      </c>
      <c r="F18" s="62">
        <v>4</v>
      </c>
      <c r="G18" s="82" t="s">
        <v>14</v>
      </c>
      <c r="H18" s="62">
        <v>2</v>
      </c>
      <c r="I18" s="82" t="s">
        <v>19</v>
      </c>
      <c r="J18" s="82" t="s">
        <v>19</v>
      </c>
      <c r="K18" s="62">
        <v>17.100000000000001</v>
      </c>
      <c r="L18" s="82" t="s">
        <v>15</v>
      </c>
      <c r="M18" s="82" t="s">
        <v>22</v>
      </c>
      <c r="N18" s="83" t="s">
        <v>14</v>
      </c>
    </row>
    <row r="19" spans="1:14" s="62" customFormat="1" x14ac:dyDescent="0.45">
      <c r="A19" s="73">
        <v>1</v>
      </c>
      <c r="B19" s="82" t="s">
        <v>201</v>
      </c>
      <c r="C19" s="62">
        <v>3</v>
      </c>
      <c r="D19" s="82">
        <v>0</v>
      </c>
      <c r="E19" s="62">
        <v>0</v>
      </c>
      <c r="F19" s="62">
        <v>0</v>
      </c>
      <c r="G19" s="82" t="s">
        <v>19</v>
      </c>
      <c r="H19" s="62">
        <v>0</v>
      </c>
      <c r="I19" s="82" t="s">
        <v>19</v>
      </c>
      <c r="J19" s="82" t="s">
        <v>14</v>
      </c>
      <c r="K19" s="62">
        <f>3.9+1.4+1.4</f>
        <v>6.6999999999999993</v>
      </c>
      <c r="L19" s="82" t="s">
        <v>20</v>
      </c>
      <c r="M19" s="82" t="s">
        <v>22</v>
      </c>
      <c r="N19" s="83" t="s">
        <v>14</v>
      </c>
    </row>
    <row r="20" spans="1:14" s="62" customFormat="1" x14ac:dyDescent="0.45">
      <c r="A20" s="73">
        <v>1</v>
      </c>
      <c r="B20" s="62" t="s">
        <v>138</v>
      </c>
      <c r="C20" s="62">
        <v>2</v>
      </c>
      <c r="D20" s="62">
        <v>0</v>
      </c>
      <c r="E20" s="62">
        <v>0</v>
      </c>
      <c r="F20" s="62">
        <v>0</v>
      </c>
      <c r="G20" s="62" t="s">
        <v>19</v>
      </c>
      <c r="H20" s="62">
        <v>0</v>
      </c>
      <c r="I20" s="62" t="s">
        <v>19</v>
      </c>
      <c r="J20" s="62" t="s">
        <v>14</v>
      </c>
      <c r="K20" s="62">
        <f>1.3+4.8</f>
        <v>6.1</v>
      </c>
      <c r="L20" s="62" t="s">
        <v>20</v>
      </c>
      <c r="M20" s="62" t="s">
        <v>22</v>
      </c>
      <c r="N20" s="74" t="s">
        <v>14</v>
      </c>
    </row>
    <row r="21" spans="1:14" s="62" customFormat="1" x14ac:dyDescent="0.45">
      <c r="A21" s="73">
        <v>1</v>
      </c>
      <c r="B21" s="62" t="s">
        <v>141</v>
      </c>
      <c r="C21" s="62">
        <v>3</v>
      </c>
      <c r="D21" s="62">
        <v>0</v>
      </c>
      <c r="E21" s="62">
        <v>0</v>
      </c>
      <c r="F21" s="62">
        <v>0</v>
      </c>
      <c r="G21" s="62" t="s">
        <v>19</v>
      </c>
      <c r="H21" s="62">
        <v>0</v>
      </c>
      <c r="I21" s="62" t="s">
        <v>19</v>
      </c>
      <c r="J21" s="62" t="s">
        <v>14</v>
      </c>
      <c r="K21" s="62">
        <f>2.2+1.2+1.2</f>
        <v>4.6000000000000005</v>
      </c>
      <c r="L21" s="62" t="s">
        <v>20</v>
      </c>
      <c r="M21" s="62" t="s">
        <v>22</v>
      </c>
      <c r="N21" s="74" t="s">
        <v>14</v>
      </c>
    </row>
    <row r="22" spans="1:14" s="62" customFormat="1" x14ac:dyDescent="0.45">
      <c r="A22" s="73">
        <v>1</v>
      </c>
      <c r="B22" s="62">
        <v>110</v>
      </c>
      <c r="C22" s="62">
        <v>1</v>
      </c>
      <c r="D22" s="62" t="s">
        <v>181</v>
      </c>
      <c r="E22" s="62">
        <v>1</v>
      </c>
      <c r="F22" s="62">
        <v>1.9</v>
      </c>
      <c r="G22" s="62" t="s">
        <v>14</v>
      </c>
      <c r="H22" s="62">
        <v>1</v>
      </c>
      <c r="I22" s="62" t="s">
        <v>19</v>
      </c>
      <c r="J22" s="62" t="s">
        <v>14</v>
      </c>
      <c r="K22" s="62">
        <v>10.3</v>
      </c>
      <c r="L22" s="62" t="s">
        <v>15</v>
      </c>
      <c r="M22" s="62" t="s">
        <v>22</v>
      </c>
      <c r="N22" s="74" t="s">
        <v>14</v>
      </c>
    </row>
    <row r="23" spans="1:14" s="62" customFormat="1" x14ac:dyDescent="0.45">
      <c r="A23" s="73">
        <v>1</v>
      </c>
      <c r="B23" s="62">
        <v>111</v>
      </c>
      <c r="C23" s="62">
        <v>1</v>
      </c>
      <c r="D23" s="62" t="s">
        <v>182</v>
      </c>
      <c r="E23" s="62" t="s">
        <v>163</v>
      </c>
      <c r="F23" s="62">
        <f>1.9+3</f>
        <v>4.9000000000000004</v>
      </c>
      <c r="G23" s="62" t="s">
        <v>14</v>
      </c>
      <c r="H23" s="62">
        <v>1</v>
      </c>
      <c r="I23" s="62" t="s">
        <v>19</v>
      </c>
      <c r="J23" s="62" t="s">
        <v>14</v>
      </c>
      <c r="K23" s="62">
        <v>10</v>
      </c>
      <c r="L23" s="62" t="s">
        <v>15</v>
      </c>
      <c r="M23" s="62" t="s">
        <v>22</v>
      </c>
      <c r="N23" s="74" t="s">
        <v>14</v>
      </c>
    </row>
    <row r="24" spans="1:14" s="62" customFormat="1" x14ac:dyDescent="0.45">
      <c r="A24" s="73">
        <v>1</v>
      </c>
      <c r="B24" s="62">
        <v>112</v>
      </c>
      <c r="C24" s="62">
        <v>1</v>
      </c>
      <c r="D24" s="62" t="s">
        <v>183</v>
      </c>
      <c r="E24" s="62">
        <v>3</v>
      </c>
      <c r="F24" s="62">
        <f>1.9+1.9+1.9</f>
        <v>5.6999999999999993</v>
      </c>
      <c r="G24" s="62" t="s">
        <v>14</v>
      </c>
      <c r="H24" s="62">
        <v>3</v>
      </c>
      <c r="I24" s="62" t="s">
        <v>19</v>
      </c>
      <c r="J24" s="62" t="s">
        <v>19</v>
      </c>
      <c r="K24" s="62">
        <v>14.2</v>
      </c>
      <c r="L24" s="62" t="s">
        <v>15</v>
      </c>
      <c r="M24" s="62" t="s">
        <v>22</v>
      </c>
      <c r="N24" s="74" t="s">
        <v>14</v>
      </c>
    </row>
    <row r="25" spans="1:14" s="62" customFormat="1" x14ac:dyDescent="0.45">
      <c r="A25" s="73">
        <v>1</v>
      </c>
      <c r="B25" s="62" t="s">
        <v>184</v>
      </c>
      <c r="C25" s="62">
        <v>1</v>
      </c>
      <c r="D25" s="62">
        <v>0</v>
      </c>
      <c r="E25" s="62">
        <v>2</v>
      </c>
      <c r="F25" s="62">
        <f>1.9+1.9</f>
        <v>3.8</v>
      </c>
      <c r="G25" s="62" t="s">
        <v>19</v>
      </c>
      <c r="H25" s="62">
        <v>1</v>
      </c>
      <c r="I25" s="62" t="s">
        <v>19</v>
      </c>
      <c r="J25" s="62" t="s">
        <v>19</v>
      </c>
      <c r="K25" s="62">
        <f>4.3+4+6.8</f>
        <v>15.100000000000001</v>
      </c>
      <c r="L25" s="62" t="s">
        <v>70</v>
      </c>
      <c r="M25" s="62" t="s">
        <v>22</v>
      </c>
      <c r="N25" s="74" t="s">
        <v>14</v>
      </c>
    </row>
    <row r="26" spans="1:14" s="62" customFormat="1" ht="14.65" thickBot="1" x14ac:dyDescent="0.5">
      <c r="A26" s="73">
        <v>1</v>
      </c>
      <c r="B26" s="82" t="s">
        <v>202</v>
      </c>
      <c r="C26" s="62">
        <v>1</v>
      </c>
      <c r="D26" s="62">
        <v>0</v>
      </c>
      <c r="E26" s="62">
        <v>0</v>
      </c>
      <c r="F26" s="62">
        <v>0</v>
      </c>
      <c r="G26" s="82" t="s">
        <v>19</v>
      </c>
      <c r="H26" s="62">
        <v>0</v>
      </c>
      <c r="I26" s="82" t="s">
        <v>19</v>
      </c>
      <c r="J26" s="82" t="s">
        <v>19</v>
      </c>
      <c r="K26" s="62">
        <f>5.8+10.1</f>
        <v>15.899999999999999</v>
      </c>
      <c r="L26" s="82" t="s">
        <v>70</v>
      </c>
      <c r="M26" s="82" t="s">
        <v>22</v>
      </c>
      <c r="N26" s="83" t="s">
        <v>14</v>
      </c>
    </row>
    <row r="27" spans="1:14" s="62" customFormat="1" ht="14.65" thickBot="1" x14ac:dyDescent="0.5">
      <c r="A27" s="67" t="s">
        <v>125</v>
      </c>
      <c r="B27" s="68" t="s">
        <v>76</v>
      </c>
      <c r="C27" s="68">
        <v>1</v>
      </c>
      <c r="D27" s="68">
        <v>0</v>
      </c>
      <c r="E27" s="68">
        <v>0</v>
      </c>
      <c r="F27" s="68">
        <v>0</v>
      </c>
      <c r="G27" s="68" t="s">
        <v>19</v>
      </c>
      <c r="H27" s="68">
        <v>0</v>
      </c>
      <c r="I27" s="68" t="s">
        <v>19</v>
      </c>
      <c r="J27" s="68" t="s">
        <v>19</v>
      </c>
      <c r="K27" s="68">
        <f>5.8+2.3</f>
        <v>8.1</v>
      </c>
      <c r="L27" s="68" t="s">
        <v>20</v>
      </c>
      <c r="M27" s="68" t="s">
        <v>22</v>
      </c>
      <c r="N27" s="69" t="s">
        <v>14</v>
      </c>
    </row>
    <row r="28" spans="1:14" s="62" customFormat="1" x14ac:dyDescent="0.45">
      <c r="A28" s="67">
        <v>2</v>
      </c>
      <c r="B28" s="68" t="s">
        <v>28</v>
      </c>
      <c r="C28" s="68">
        <v>1</v>
      </c>
      <c r="D28" s="68">
        <v>0</v>
      </c>
      <c r="E28" s="68" t="s">
        <v>168</v>
      </c>
      <c r="F28" s="68">
        <v>13</v>
      </c>
      <c r="G28" s="68" t="s">
        <v>19</v>
      </c>
      <c r="H28" s="68">
        <v>1</v>
      </c>
      <c r="I28" s="68" t="s">
        <v>19</v>
      </c>
      <c r="J28" s="68" t="s">
        <v>19</v>
      </c>
      <c r="K28" s="68">
        <v>18.2</v>
      </c>
      <c r="L28" s="68" t="s">
        <v>20</v>
      </c>
      <c r="M28" s="68" t="s">
        <v>22</v>
      </c>
      <c r="N28" s="69" t="s">
        <v>14</v>
      </c>
    </row>
    <row r="29" spans="1:14" s="62" customFormat="1" x14ac:dyDescent="0.45">
      <c r="A29" s="73">
        <v>2</v>
      </c>
      <c r="B29" s="62">
        <v>201</v>
      </c>
      <c r="C29" s="62">
        <v>1</v>
      </c>
      <c r="D29" s="62" t="s">
        <v>175</v>
      </c>
      <c r="E29" s="62">
        <v>2</v>
      </c>
      <c r="F29" s="62">
        <f>1.9+1.9</f>
        <v>3.8</v>
      </c>
      <c r="G29" s="62" t="s">
        <v>19</v>
      </c>
      <c r="H29" s="62">
        <v>2</v>
      </c>
      <c r="I29" s="62" t="s">
        <v>19</v>
      </c>
      <c r="J29" s="62" t="s">
        <v>14</v>
      </c>
      <c r="K29" s="62">
        <v>17.7</v>
      </c>
      <c r="L29" s="62" t="s">
        <v>15</v>
      </c>
      <c r="M29" s="62" t="s">
        <v>22</v>
      </c>
      <c r="N29" s="74" t="s">
        <v>14</v>
      </c>
    </row>
    <row r="30" spans="1:14" s="62" customFormat="1" x14ac:dyDescent="0.45">
      <c r="A30" s="73">
        <v>2</v>
      </c>
      <c r="B30" s="62">
        <v>202</v>
      </c>
      <c r="C30" s="62">
        <v>1</v>
      </c>
      <c r="D30" s="62" t="s">
        <v>180</v>
      </c>
      <c r="E30" s="62">
        <v>3</v>
      </c>
      <c r="F30" s="62">
        <f>1.9+1.9+1.9</f>
        <v>5.6999999999999993</v>
      </c>
      <c r="G30" s="62" t="s">
        <v>14</v>
      </c>
      <c r="H30" s="62">
        <v>3</v>
      </c>
      <c r="I30" s="62" t="s">
        <v>19</v>
      </c>
      <c r="J30" s="62" t="s">
        <v>14</v>
      </c>
      <c r="K30" s="62">
        <v>17.7</v>
      </c>
      <c r="L30" s="62" t="s">
        <v>15</v>
      </c>
      <c r="M30" s="62" t="s">
        <v>22</v>
      </c>
      <c r="N30" s="74" t="s">
        <v>14</v>
      </c>
    </row>
    <row r="31" spans="1:14" s="62" customFormat="1" x14ac:dyDescent="0.45">
      <c r="A31" s="73">
        <v>2</v>
      </c>
      <c r="B31" s="62">
        <v>203</v>
      </c>
      <c r="C31" s="62">
        <v>1</v>
      </c>
      <c r="D31" s="62" t="s">
        <v>176</v>
      </c>
      <c r="E31" s="62">
        <v>2</v>
      </c>
      <c r="F31" s="62">
        <f>2+2</f>
        <v>4</v>
      </c>
      <c r="G31" s="62" t="s">
        <v>14</v>
      </c>
      <c r="H31" s="62">
        <v>2</v>
      </c>
      <c r="I31" s="62" t="s">
        <v>19</v>
      </c>
      <c r="J31" s="62" t="s">
        <v>14</v>
      </c>
      <c r="K31" s="62">
        <v>20</v>
      </c>
      <c r="L31" s="62" t="s">
        <v>15</v>
      </c>
      <c r="M31" s="62" t="s">
        <v>22</v>
      </c>
      <c r="N31" s="74" t="s">
        <v>14</v>
      </c>
    </row>
    <row r="32" spans="1:14" s="62" customFormat="1" x14ac:dyDescent="0.45">
      <c r="A32" s="73">
        <v>2</v>
      </c>
      <c r="B32" s="62">
        <v>204</v>
      </c>
      <c r="C32" s="62">
        <v>1</v>
      </c>
      <c r="D32" s="62" t="s">
        <v>177</v>
      </c>
      <c r="E32" s="62">
        <v>2</v>
      </c>
      <c r="F32" s="62">
        <f>2+2</f>
        <v>4</v>
      </c>
      <c r="G32" s="62" t="s">
        <v>14</v>
      </c>
      <c r="H32" s="62">
        <v>2</v>
      </c>
      <c r="I32" s="62" t="s">
        <v>19</v>
      </c>
      <c r="J32" s="62" t="s">
        <v>14</v>
      </c>
      <c r="K32" s="62">
        <v>19.3</v>
      </c>
      <c r="L32" s="62" t="s">
        <v>15</v>
      </c>
      <c r="M32" s="62" t="s">
        <v>22</v>
      </c>
      <c r="N32" s="74" t="s">
        <v>14</v>
      </c>
    </row>
    <row r="33" spans="1:14" s="62" customFormat="1" x14ac:dyDescent="0.45">
      <c r="A33" s="73">
        <v>2</v>
      </c>
      <c r="B33" s="62" t="s">
        <v>178</v>
      </c>
      <c r="C33" s="62">
        <v>1</v>
      </c>
      <c r="D33" s="62">
        <v>0</v>
      </c>
      <c r="E33" s="62">
        <v>2</v>
      </c>
      <c r="F33" s="62">
        <f>2+2</f>
        <v>4</v>
      </c>
      <c r="G33" s="62" t="s">
        <v>14</v>
      </c>
      <c r="H33" s="62">
        <v>2</v>
      </c>
      <c r="I33" s="62" t="s">
        <v>19</v>
      </c>
      <c r="J33" s="62" t="s">
        <v>14</v>
      </c>
      <c r="K33" s="62">
        <v>18.3</v>
      </c>
      <c r="L33" s="62" t="s">
        <v>15</v>
      </c>
      <c r="M33" s="62" t="s">
        <v>22</v>
      </c>
      <c r="N33" s="74" t="s">
        <v>14</v>
      </c>
    </row>
    <row r="34" spans="1:14" s="62" customFormat="1" x14ac:dyDescent="0.45">
      <c r="A34" s="73">
        <v>2</v>
      </c>
      <c r="B34" s="62" t="s">
        <v>179</v>
      </c>
      <c r="C34" s="62">
        <v>1</v>
      </c>
      <c r="D34" s="62">
        <v>0</v>
      </c>
      <c r="E34" s="62">
        <v>0</v>
      </c>
      <c r="F34" s="62">
        <v>0</v>
      </c>
      <c r="G34" s="62" t="s">
        <v>19</v>
      </c>
      <c r="H34" s="62">
        <v>0</v>
      </c>
      <c r="I34" s="62" t="s">
        <v>19</v>
      </c>
      <c r="J34" s="62" t="s">
        <v>14</v>
      </c>
      <c r="K34" s="62">
        <v>2.7</v>
      </c>
      <c r="L34" s="62" t="s">
        <v>20</v>
      </c>
      <c r="M34" s="62" t="s">
        <v>22</v>
      </c>
      <c r="N34" s="74" t="s">
        <v>14</v>
      </c>
    </row>
    <row r="35" spans="1:14" s="62" customFormat="1" x14ac:dyDescent="0.45">
      <c r="A35" s="73">
        <v>2</v>
      </c>
      <c r="B35" s="62" t="s">
        <v>173</v>
      </c>
      <c r="C35" s="62">
        <v>2</v>
      </c>
      <c r="D35" s="62">
        <v>0</v>
      </c>
      <c r="E35" s="62">
        <v>0</v>
      </c>
      <c r="F35" s="62">
        <v>0</v>
      </c>
      <c r="G35" s="62" t="s">
        <v>19</v>
      </c>
      <c r="H35" s="62">
        <v>0</v>
      </c>
      <c r="I35" s="62" t="s">
        <v>19</v>
      </c>
      <c r="J35" s="62" t="s">
        <v>14</v>
      </c>
      <c r="K35" s="62">
        <f>3.7+6.4</f>
        <v>10.100000000000001</v>
      </c>
      <c r="L35" s="62" t="s">
        <v>20</v>
      </c>
      <c r="M35" s="62" t="s">
        <v>22</v>
      </c>
      <c r="N35" s="74" t="s">
        <v>14</v>
      </c>
    </row>
    <row r="36" spans="1:14" s="62" customFormat="1" x14ac:dyDescent="0.45">
      <c r="A36" s="73">
        <v>2</v>
      </c>
      <c r="B36" s="62">
        <v>208</v>
      </c>
      <c r="C36" s="62">
        <v>3</v>
      </c>
      <c r="D36" s="62">
        <v>0</v>
      </c>
      <c r="E36" s="62">
        <v>0</v>
      </c>
      <c r="F36" s="62">
        <v>0</v>
      </c>
      <c r="G36" s="62" t="s">
        <v>19</v>
      </c>
      <c r="H36" s="62">
        <v>0</v>
      </c>
      <c r="I36" s="62" t="s">
        <v>19</v>
      </c>
      <c r="J36" s="62" t="s">
        <v>14</v>
      </c>
      <c r="K36" s="62">
        <f>2.4+1.1+1+1</f>
        <v>5.5</v>
      </c>
      <c r="L36" s="62" t="s">
        <v>20</v>
      </c>
      <c r="M36" s="62" t="s">
        <v>22</v>
      </c>
      <c r="N36" s="74" t="s">
        <v>14</v>
      </c>
    </row>
    <row r="37" spans="1:14" s="62" customFormat="1" x14ac:dyDescent="0.45">
      <c r="A37" s="73">
        <v>2</v>
      </c>
      <c r="B37" s="62">
        <v>209</v>
      </c>
      <c r="C37" s="62">
        <v>1</v>
      </c>
      <c r="D37" s="62" t="s">
        <v>170</v>
      </c>
      <c r="E37" s="62">
        <v>1</v>
      </c>
      <c r="F37" s="62">
        <v>1.9</v>
      </c>
      <c r="G37" s="62" t="s">
        <v>14</v>
      </c>
      <c r="H37" s="62">
        <v>1</v>
      </c>
      <c r="I37" s="62" t="s">
        <v>19</v>
      </c>
      <c r="J37" s="62" t="s">
        <v>14</v>
      </c>
      <c r="K37" s="62">
        <v>11.4</v>
      </c>
      <c r="L37" s="62" t="s">
        <v>15</v>
      </c>
      <c r="M37" s="62" t="s">
        <v>22</v>
      </c>
      <c r="N37" s="74" t="s">
        <v>14</v>
      </c>
    </row>
    <row r="38" spans="1:14" s="62" customFormat="1" x14ac:dyDescent="0.45">
      <c r="A38" s="73">
        <v>2</v>
      </c>
      <c r="B38" s="62">
        <v>210</v>
      </c>
      <c r="C38" s="62">
        <v>1</v>
      </c>
      <c r="D38" s="62" t="s">
        <v>171</v>
      </c>
      <c r="E38" s="62" t="s">
        <v>163</v>
      </c>
      <c r="F38" s="62">
        <f>1.9+3</f>
        <v>4.9000000000000004</v>
      </c>
      <c r="G38" s="62" t="s">
        <v>14</v>
      </c>
      <c r="H38" s="62">
        <v>1</v>
      </c>
      <c r="I38" s="62" t="s">
        <v>19</v>
      </c>
      <c r="J38" s="62" t="s">
        <v>19</v>
      </c>
      <c r="K38" s="62">
        <v>9.6</v>
      </c>
      <c r="L38" s="62" t="s">
        <v>15</v>
      </c>
      <c r="M38" s="62" t="s">
        <v>22</v>
      </c>
      <c r="N38" s="74" t="s">
        <v>14</v>
      </c>
    </row>
    <row r="39" spans="1:14" s="62" customFormat="1" x14ac:dyDescent="0.45">
      <c r="A39" s="73">
        <v>2</v>
      </c>
      <c r="B39" s="62">
        <v>211</v>
      </c>
      <c r="C39" s="62">
        <v>1</v>
      </c>
      <c r="D39" s="62" t="s">
        <v>172</v>
      </c>
      <c r="E39" s="62">
        <v>3</v>
      </c>
      <c r="F39" s="62">
        <f>1.9+1.9+1.9</f>
        <v>5.6999999999999993</v>
      </c>
      <c r="G39" s="62" t="s">
        <v>14</v>
      </c>
      <c r="H39" s="62">
        <v>3</v>
      </c>
      <c r="I39" s="62" t="s">
        <v>19</v>
      </c>
      <c r="J39" s="62" t="s">
        <v>19</v>
      </c>
      <c r="K39" s="62">
        <v>20.2</v>
      </c>
      <c r="L39" s="62" t="s">
        <v>15</v>
      </c>
      <c r="M39" s="62" t="s">
        <v>22</v>
      </c>
      <c r="N39" s="74" t="s">
        <v>14</v>
      </c>
    </row>
    <row r="40" spans="1:14" s="62" customFormat="1" x14ac:dyDescent="0.45">
      <c r="A40" s="73">
        <v>2</v>
      </c>
      <c r="B40" s="62" t="s">
        <v>169</v>
      </c>
      <c r="C40" s="62">
        <v>1</v>
      </c>
      <c r="D40" s="62">
        <v>0</v>
      </c>
      <c r="E40" s="62">
        <v>2</v>
      </c>
      <c r="F40" s="62">
        <f>1.9+1.9</f>
        <v>3.8</v>
      </c>
      <c r="G40" s="62" t="s">
        <v>19</v>
      </c>
      <c r="H40" s="62">
        <v>1</v>
      </c>
      <c r="I40" s="62" t="s">
        <v>19</v>
      </c>
      <c r="J40" s="62" t="s">
        <v>19</v>
      </c>
      <c r="K40" s="62">
        <f>4.4+4.1+7.5</f>
        <v>16</v>
      </c>
      <c r="L40" s="62" t="s">
        <v>70</v>
      </c>
      <c r="M40" s="62" t="s">
        <v>22</v>
      </c>
      <c r="N40" s="74" t="s">
        <v>14</v>
      </c>
    </row>
    <row r="41" spans="1:14" s="62" customFormat="1" ht="14.65" thickBot="1" x14ac:dyDescent="0.5">
      <c r="A41" s="70">
        <v>2</v>
      </c>
      <c r="B41" s="71" t="s">
        <v>174</v>
      </c>
      <c r="C41" s="71">
        <v>1</v>
      </c>
      <c r="D41" s="71">
        <v>0</v>
      </c>
      <c r="E41" s="71">
        <v>0</v>
      </c>
      <c r="F41" s="71">
        <v>0</v>
      </c>
      <c r="G41" s="71" t="s">
        <v>19</v>
      </c>
      <c r="H41" s="71">
        <v>1</v>
      </c>
      <c r="I41" s="71" t="s">
        <v>19</v>
      </c>
      <c r="J41" s="71" t="s">
        <v>19</v>
      </c>
      <c r="K41" s="71">
        <f>15+9.5+4.1</f>
        <v>28.6</v>
      </c>
      <c r="L41" s="71" t="s">
        <v>70</v>
      </c>
      <c r="M41" s="71" t="s">
        <v>22</v>
      </c>
      <c r="N41" s="72" t="s">
        <v>14</v>
      </c>
    </row>
    <row r="42" spans="1:14" s="54" customFormat="1" ht="14.65" thickBot="1" x14ac:dyDescent="0.5">
      <c r="A42" s="63" t="s">
        <v>124</v>
      </c>
      <c r="B42" s="64" t="s">
        <v>76</v>
      </c>
      <c r="C42" s="65">
        <v>1</v>
      </c>
      <c r="D42" s="65">
        <v>0</v>
      </c>
      <c r="E42" s="65">
        <v>0</v>
      </c>
      <c r="F42" s="64">
        <v>0</v>
      </c>
      <c r="G42" s="64" t="s">
        <v>19</v>
      </c>
      <c r="H42" s="64">
        <v>0</v>
      </c>
      <c r="I42" s="64" t="s">
        <v>19</v>
      </c>
      <c r="J42" s="64" t="s">
        <v>19</v>
      </c>
      <c r="K42" s="65">
        <f>5.7+2.3</f>
        <v>8</v>
      </c>
      <c r="L42" s="64" t="s">
        <v>20</v>
      </c>
      <c r="M42" s="64" t="s">
        <v>22</v>
      </c>
      <c r="N42" s="66" t="s">
        <v>14</v>
      </c>
    </row>
    <row r="43" spans="1:14" s="54" customFormat="1" x14ac:dyDescent="0.45">
      <c r="A43" s="51">
        <v>3</v>
      </c>
      <c r="B43" s="68" t="s">
        <v>28</v>
      </c>
      <c r="C43" s="52">
        <v>1</v>
      </c>
      <c r="D43" s="52">
        <v>0</v>
      </c>
      <c r="E43" s="68" t="s">
        <v>166</v>
      </c>
      <c r="F43" s="52">
        <v>13</v>
      </c>
      <c r="G43" s="68" t="s">
        <v>19</v>
      </c>
      <c r="H43" s="52">
        <v>1</v>
      </c>
      <c r="I43" s="68" t="s">
        <v>19</v>
      </c>
      <c r="J43" s="68" t="s">
        <v>19</v>
      </c>
      <c r="K43" s="52">
        <v>18.2</v>
      </c>
      <c r="L43" s="68" t="s">
        <v>20</v>
      </c>
      <c r="M43" s="68" t="s">
        <v>22</v>
      </c>
      <c r="N43" s="69" t="s">
        <v>14</v>
      </c>
    </row>
    <row r="44" spans="1:14" s="54" customFormat="1" x14ac:dyDescent="0.45">
      <c r="A44" s="61">
        <v>3</v>
      </c>
      <c r="B44" s="54">
        <v>301</v>
      </c>
      <c r="C44" s="54">
        <v>1</v>
      </c>
      <c r="D44" s="62" t="s">
        <v>154</v>
      </c>
      <c r="E44" s="54">
        <v>2</v>
      </c>
      <c r="F44" s="54">
        <f>1.9+1.9</f>
        <v>3.8</v>
      </c>
      <c r="G44" s="62" t="s">
        <v>14</v>
      </c>
      <c r="H44" s="54">
        <v>2</v>
      </c>
      <c r="I44" s="62" t="s">
        <v>19</v>
      </c>
      <c r="J44" s="62" t="s">
        <v>19</v>
      </c>
      <c r="K44" s="54">
        <v>17.7</v>
      </c>
      <c r="L44" s="62" t="s">
        <v>15</v>
      </c>
      <c r="M44" s="62" t="s">
        <v>22</v>
      </c>
      <c r="N44" s="74" t="s">
        <v>14</v>
      </c>
    </row>
    <row r="45" spans="1:14" s="54" customFormat="1" x14ac:dyDescent="0.45">
      <c r="A45" s="61">
        <v>3</v>
      </c>
      <c r="B45" s="62" t="s">
        <v>155</v>
      </c>
      <c r="C45" s="54">
        <v>1</v>
      </c>
      <c r="D45" s="62" t="s">
        <v>156</v>
      </c>
      <c r="E45" s="54">
        <v>2</v>
      </c>
      <c r="F45" s="54">
        <f>1.9+1.9</f>
        <v>3.8</v>
      </c>
      <c r="G45" s="62" t="s">
        <v>14</v>
      </c>
      <c r="H45" s="54">
        <v>2</v>
      </c>
      <c r="I45" s="62" t="s">
        <v>19</v>
      </c>
      <c r="J45" s="62" t="s">
        <v>19</v>
      </c>
      <c r="K45" s="54">
        <v>20.399999999999999</v>
      </c>
      <c r="L45" s="62" t="s">
        <v>15</v>
      </c>
      <c r="M45" s="62" t="s">
        <v>22</v>
      </c>
      <c r="N45" s="74" t="s">
        <v>14</v>
      </c>
    </row>
    <row r="46" spans="1:14" s="54" customFormat="1" x14ac:dyDescent="0.45">
      <c r="A46" s="61">
        <v>3</v>
      </c>
      <c r="B46" s="62">
        <v>302</v>
      </c>
      <c r="C46" s="54">
        <v>1</v>
      </c>
      <c r="D46" s="62">
        <v>0</v>
      </c>
      <c r="E46" s="54">
        <v>2</v>
      </c>
      <c r="F46" s="54">
        <f>1.7+1.7</f>
        <v>3.4</v>
      </c>
      <c r="G46" s="62" t="s">
        <v>14</v>
      </c>
      <c r="H46" s="54">
        <v>2</v>
      </c>
      <c r="I46" s="62" t="s">
        <v>19</v>
      </c>
      <c r="J46" s="62" t="s">
        <v>19</v>
      </c>
      <c r="K46" s="54">
        <v>12.3</v>
      </c>
      <c r="L46" s="62" t="s">
        <v>15</v>
      </c>
      <c r="M46" s="62" t="s">
        <v>22</v>
      </c>
      <c r="N46" s="74" t="s">
        <v>14</v>
      </c>
    </row>
    <row r="47" spans="1:14" s="54" customFormat="1" x14ac:dyDescent="0.45">
      <c r="A47" s="61">
        <v>3</v>
      </c>
      <c r="B47" s="62">
        <v>303</v>
      </c>
      <c r="C47" s="54">
        <v>1</v>
      </c>
      <c r="D47" s="62" t="s">
        <v>160</v>
      </c>
      <c r="E47" s="54">
        <v>2</v>
      </c>
      <c r="F47" s="54">
        <f>1.9+1.9</f>
        <v>3.8</v>
      </c>
      <c r="G47" s="62" t="s">
        <v>14</v>
      </c>
      <c r="H47" s="54">
        <v>2</v>
      </c>
      <c r="I47" s="62" t="s">
        <v>19</v>
      </c>
      <c r="J47" s="62" t="s">
        <v>14</v>
      </c>
      <c r="K47" s="54">
        <v>19.600000000000001</v>
      </c>
      <c r="L47" s="62" t="s">
        <v>15</v>
      </c>
      <c r="M47" s="62" t="s">
        <v>22</v>
      </c>
      <c r="N47" s="74" t="s">
        <v>14</v>
      </c>
    </row>
    <row r="48" spans="1:14" s="54" customFormat="1" x14ac:dyDescent="0.45">
      <c r="A48" s="61">
        <v>3</v>
      </c>
      <c r="B48" s="62" t="s">
        <v>158</v>
      </c>
      <c r="C48" s="54">
        <v>1</v>
      </c>
      <c r="D48" s="62" t="s">
        <v>159</v>
      </c>
      <c r="E48" s="54">
        <v>2</v>
      </c>
      <c r="F48" s="54">
        <f>1.9+1.9</f>
        <v>3.8</v>
      </c>
      <c r="G48" s="62" t="s">
        <v>14</v>
      </c>
      <c r="H48" s="54">
        <v>2</v>
      </c>
      <c r="I48" s="62" t="s">
        <v>19</v>
      </c>
      <c r="J48" s="62" t="s">
        <v>14</v>
      </c>
      <c r="K48" s="54">
        <v>19.8</v>
      </c>
      <c r="L48" s="62" t="s">
        <v>15</v>
      </c>
      <c r="M48" s="62" t="s">
        <v>22</v>
      </c>
      <c r="N48" s="74" t="s">
        <v>14</v>
      </c>
    </row>
    <row r="49" spans="1:14" s="54" customFormat="1" x14ac:dyDescent="0.45">
      <c r="A49" s="61">
        <v>3</v>
      </c>
      <c r="B49" s="62" t="s">
        <v>157</v>
      </c>
      <c r="C49" s="54">
        <v>3</v>
      </c>
      <c r="D49" s="62">
        <v>0</v>
      </c>
      <c r="E49" s="54">
        <v>0</v>
      </c>
      <c r="F49" s="54">
        <v>0</v>
      </c>
      <c r="G49" s="62" t="s">
        <v>19</v>
      </c>
      <c r="H49" s="54">
        <v>0</v>
      </c>
      <c r="I49" s="62" t="s">
        <v>14</v>
      </c>
      <c r="J49" s="62" t="s">
        <v>19</v>
      </c>
      <c r="K49" s="54">
        <f>1.2+1.1+4</f>
        <v>6.3</v>
      </c>
      <c r="L49" s="62" t="s">
        <v>20</v>
      </c>
      <c r="M49" s="62" t="s">
        <v>119</v>
      </c>
      <c r="N49" s="74" t="s">
        <v>14</v>
      </c>
    </row>
    <row r="50" spans="1:14" s="54" customFormat="1" x14ac:dyDescent="0.45">
      <c r="A50" s="61">
        <v>3</v>
      </c>
      <c r="B50" s="62" t="s">
        <v>167</v>
      </c>
      <c r="C50" s="54">
        <v>2</v>
      </c>
      <c r="D50" s="62">
        <v>0</v>
      </c>
      <c r="E50" s="54">
        <v>0</v>
      </c>
      <c r="F50" s="54">
        <v>0</v>
      </c>
      <c r="G50" s="62" t="s">
        <v>19</v>
      </c>
      <c r="H50" s="54">
        <v>0</v>
      </c>
      <c r="I50" s="62" t="s">
        <v>19</v>
      </c>
      <c r="J50" s="62" t="s">
        <v>14</v>
      </c>
      <c r="K50" s="54">
        <f>1.5+5.3</f>
        <v>6.8</v>
      </c>
      <c r="L50" s="62" t="s">
        <v>20</v>
      </c>
      <c r="M50" s="62" t="s">
        <v>22</v>
      </c>
      <c r="N50" s="74" t="s">
        <v>14</v>
      </c>
    </row>
    <row r="51" spans="1:14" s="54" customFormat="1" x14ac:dyDescent="0.45">
      <c r="A51" s="61">
        <v>3</v>
      </c>
      <c r="B51" s="62" t="s">
        <v>165</v>
      </c>
      <c r="C51" s="54">
        <v>1</v>
      </c>
      <c r="D51" s="62">
        <v>0</v>
      </c>
      <c r="E51" s="54">
        <v>0</v>
      </c>
      <c r="F51" s="54">
        <v>0</v>
      </c>
      <c r="G51" s="62" t="s">
        <v>19</v>
      </c>
      <c r="H51" s="54">
        <v>0</v>
      </c>
      <c r="I51" s="62" t="s">
        <v>14</v>
      </c>
      <c r="J51" s="62" t="s">
        <v>19</v>
      </c>
      <c r="K51" s="54">
        <v>2.7</v>
      </c>
      <c r="L51" s="62" t="s">
        <v>20</v>
      </c>
      <c r="M51" s="62" t="s">
        <v>22</v>
      </c>
      <c r="N51" s="74" t="s">
        <v>14</v>
      </c>
    </row>
    <row r="52" spans="1:14" s="54" customFormat="1" x14ac:dyDescent="0.45">
      <c r="A52" s="61">
        <v>3</v>
      </c>
      <c r="B52" s="62">
        <v>309</v>
      </c>
      <c r="C52" s="54">
        <v>1</v>
      </c>
      <c r="D52" s="62">
        <v>0</v>
      </c>
      <c r="E52" s="62" t="s">
        <v>163</v>
      </c>
      <c r="F52" s="54">
        <f>1.9+3.1</f>
        <v>5</v>
      </c>
      <c r="G52" s="62" t="s">
        <v>14</v>
      </c>
      <c r="H52" s="54">
        <v>1</v>
      </c>
      <c r="I52" s="62" t="s">
        <v>19</v>
      </c>
      <c r="J52" s="62" t="s">
        <v>19</v>
      </c>
      <c r="K52" s="54">
        <v>10.199999999999999</v>
      </c>
      <c r="L52" s="62" t="s">
        <v>15</v>
      </c>
      <c r="M52" s="62" t="s">
        <v>22</v>
      </c>
      <c r="N52" s="74" t="s">
        <v>14</v>
      </c>
    </row>
    <row r="53" spans="1:14" s="54" customFormat="1" x14ac:dyDescent="0.45">
      <c r="A53" s="61">
        <v>3</v>
      </c>
      <c r="B53" s="62">
        <v>310</v>
      </c>
      <c r="C53" s="54">
        <v>1</v>
      </c>
      <c r="D53" s="62" t="s">
        <v>164</v>
      </c>
      <c r="E53" s="62">
        <v>3</v>
      </c>
      <c r="F53" s="54">
        <f>1.9+1.9+1.9</f>
        <v>5.6999999999999993</v>
      </c>
      <c r="G53" s="62" t="s">
        <v>19</v>
      </c>
      <c r="H53" s="54">
        <v>3</v>
      </c>
      <c r="I53" s="62" t="s">
        <v>19</v>
      </c>
      <c r="J53" s="62" t="s">
        <v>19</v>
      </c>
      <c r="K53" s="54">
        <v>21.3</v>
      </c>
      <c r="L53" s="62" t="s">
        <v>15</v>
      </c>
      <c r="M53" s="62" t="s">
        <v>22</v>
      </c>
      <c r="N53" s="74" t="s">
        <v>14</v>
      </c>
    </row>
    <row r="54" spans="1:14" s="54" customFormat="1" x14ac:dyDescent="0.45">
      <c r="A54" s="61">
        <v>3</v>
      </c>
      <c r="B54" s="62" t="s">
        <v>161</v>
      </c>
      <c r="C54" s="54">
        <v>1</v>
      </c>
      <c r="D54" s="62">
        <v>0</v>
      </c>
      <c r="E54" s="54">
        <v>2</v>
      </c>
      <c r="F54" s="54">
        <f>1.9+1.9</f>
        <v>3.8</v>
      </c>
      <c r="G54" s="62" t="s">
        <v>19</v>
      </c>
      <c r="H54" s="54">
        <v>1</v>
      </c>
      <c r="I54" s="62" t="s">
        <v>19</v>
      </c>
      <c r="J54" s="62" t="s">
        <v>19</v>
      </c>
      <c r="K54" s="54">
        <f>4.4+4.5+7.4</f>
        <v>16.3</v>
      </c>
      <c r="L54" s="62" t="s">
        <v>70</v>
      </c>
      <c r="M54" s="62" t="s">
        <v>22</v>
      </c>
      <c r="N54" s="74" t="s">
        <v>14</v>
      </c>
    </row>
    <row r="55" spans="1:14" s="54" customFormat="1" ht="14.65" thickBot="1" x14ac:dyDescent="0.5">
      <c r="A55" s="61">
        <v>3</v>
      </c>
      <c r="B55" s="62" t="s">
        <v>162</v>
      </c>
      <c r="C55" s="54">
        <v>1</v>
      </c>
      <c r="D55" s="54">
        <v>0</v>
      </c>
      <c r="E55" s="62" t="s">
        <v>132</v>
      </c>
      <c r="F55" s="54">
        <f>1.7+3.1</f>
        <v>4.8</v>
      </c>
      <c r="G55" s="62" t="s">
        <v>19</v>
      </c>
      <c r="H55" s="54">
        <v>1</v>
      </c>
      <c r="I55" s="62" t="s">
        <v>19</v>
      </c>
      <c r="J55" s="62" t="s">
        <v>19</v>
      </c>
      <c r="K55" s="54">
        <f>6+8.3+11.4</f>
        <v>25.700000000000003</v>
      </c>
      <c r="L55" s="62" t="s">
        <v>70</v>
      </c>
      <c r="M55" s="62" t="s">
        <v>22</v>
      </c>
      <c r="N55" s="74" t="s">
        <v>14</v>
      </c>
    </row>
    <row r="56" spans="1:14" s="54" customFormat="1" x14ac:dyDescent="0.45">
      <c r="A56" s="51">
        <v>4</v>
      </c>
      <c r="B56" s="52" t="s">
        <v>142</v>
      </c>
      <c r="C56" s="52">
        <v>1</v>
      </c>
      <c r="D56" s="52">
        <v>0</v>
      </c>
      <c r="E56" s="52" t="s">
        <v>132</v>
      </c>
      <c r="F56" s="52">
        <f>4.3+3.9</f>
        <v>8.1999999999999993</v>
      </c>
      <c r="G56" s="52" t="s">
        <v>19</v>
      </c>
      <c r="H56" s="52">
        <v>2</v>
      </c>
      <c r="I56" s="52" t="s">
        <v>19</v>
      </c>
      <c r="J56" s="52" t="s">
        <v>19</v>
      </c>
      <c r="K56" s="52">
        <v>45.5</v>
      </c>
      <c r="L56" s="52" t="s">
        <v>15</v>
      </c>
      <c r="M56" s="52" t="s">
        <v>22</v>
      </c>
      <c r="N56" s="53" t="s">
        <v>14</v>
      </c>
    </row>
    <row r="57" spans="1:14" s="54" customFormat="1" x14ac:dyDescent="0.45">
      <c r="A57" s="61">
        <v>4</v>
      </c>
      <c r="B57" s="54">
        <v>401</v>
      </c>
      <c r="C57" s="54">
        <v>1</v>
      </c>
      <c r="D57" s="54">
        <v>0</v>
      </c>
      <c r="E57" s="54">
        <v>0</v>
      </c>
      <c r="F57" s="54">
        <v>0</v>
      </c>
      <c r="G57" s="54" t="s">
        <v>19</v>
      </c>
      <c r="H57" s="54">
        <v>1</v>
      </c>
      <c r="I57" s="54" t="s">
        <v>19</v>
      </c>
      <c r="J57" s="54" t="s">
        <v>14</v>
      </c>
      <c r="K57" s="54">
        <v>2.8</v>
      </c>
      <c r="L57" s="54" t="s">
        <v>20</v>
      </c>
      <c r="M57" s="54" t="s">
        <v>22</v>
      </c>
      <c r="N57" s="55" t="s">
        <v>14</v>
      </c>
    </row>
    <row r="58" spans="1:14" s="54" customFormat="1" x14ac:dyDescent="0.45">
      <c r="A58" s="61">
        <v>4</v>
      </c>
      <c r="B58" s="54">
        <v>403</v>
      </c>
      <c r="C58" s="54">
        <v>2</v>
      </c>
      <c r="D58" s="54" t="s">
        <v>143</v>
      </c>
      <c r="E58" s="54">
        <v>1</v>
      </c>
      <c r="F58" s="54">
        <v>4.4000000000000004</v>
      </c>
      <c r="G58" s="54" t="s">
        <v>19</v>
      </c>
      <c r="H58" s="54">
        <v>1</v>
      </c>
      <c r="I58" s="54" t="s">
        <v>19</v>
      </c>
      <c r="J58" s="54" t="s">
        <v>14</v>
      </c>
      <c r="K58" s="54">
        <f>16.4+11</f>
        <v>27.4</v>
      </c>
      <c r="L58" s="54" t="s">
        <v>15</v>
      </c>
      <c r="M58" s="54" t="s">
        <v>22</v>
      </c>
      <c r="N58" s="55" t="s">
        <v>14</v>
      </c>
    </row>
    <row r="59" spans="1:14" s="54" customFormat="1" x14ac:dyDescent="0.45">
      <c r="A59" s="61">
        <v>4</v>
      </c>
      <c r="B59" s="54">
        <v>404</v>
      </c>
      <c r="C59" s="54">
        <v>1</v>
      </c>
      <c r="D59" s="54" t="s">
        <v>144</v>
      </c>
      <c r="E59" s="54">
        <v>2</v>
      </c>
      <c r="F59" s="54">
        <v>2</v>
      </c>
      <c r="G59" s="54" t="s">
        <v>14</v>
      </c>
      <c r="H59" s="54">
        <v>1</v>
      </c>
      <c r="I59" s="54" t="s">
        <v>19</v>
      </c>
      <c r="J59" s="54" t="s">
        <v>14</v>
      </c>
      <c r="K59" s="54">
        <v>17.2</v>
      </c>
      <c r="L59" s="54" t="s">
        <v>15</v>
      </c>
      <c r="M59" s="54" t="s">
        <v>22</v>
      </c>
      <c r="N59" s="55" t="s">
        <v>14</v>
      </c>
    </row>
    <row r="60" spans="1:14" s="54" customFormat="1" x14ac:dyDescent="0.45">
      <c r="A60" s="61">
        <v>4</v>
      </c>
      <c r="B60" s="54">
        <v>405</v>
      </c>
      <c r="C60" s="54">
        <v>1</v>
      </c>
      <c r="D60" s="54" t="s">
        <v>145</v>
      </c>
      <c r="E60" s="54" t="s">
        <v>146</v>
      </c>
      <c r="F60" s="54">
        <f>2+12</f>
        <v>14</v>
      </c>
      <c r="G60" s="54" t="s">
        <v>14</v>
      </c>
      <c r="H60" s="54">
        <v>1</v>
      </c>
      <c r="I60" s="54" t="s">
        <v>19</v>
      </c>
      <c r="J60" s="54" t="s">
        <v>19</v>
      </c>
      <c r="K60" s="54">
        <v>14.5</v>
      </c>
      <c r="L60" s="54" t="s">
        <v>15</v>
      </c>
      <c r="M60" s="54" t="s">
        <v>22</v>
      </c>
      <c r="N60" s="55" t="s">
        <v>14</v>
      </c>
    </row>
    <row r="61" spans="1:14" s="54" customFormat="1" x14ac:dyDescent="0.45">
      <c r="A61" s="61">
        <v>4</v>
      </c>
      <c r="B61" s="54">
        <v>406</v>
      </c>
      <c r="C61" s="54">
        <v>1</v>
      </c>
      <c r="D61" s="54" t="s">
        <v>147</v>
      </c>
      <c r="E61" s="54" t="s">
        <v>146</v>
      </c>
      <c r="F61" s="54">
        <f>2+12</f>
        <v>14</v>
      </c>
      <c r="G61" s="54" t="s">
        <v>14</v>
      </c>
      <c r="H61" s="54">
        <v>1</v>
      </c>
      <c r="I61" s="54" t="s">
        <v>19</v>
      </c>
      <c r="J61" s="54" t="s">
        <v>19</v>
      </c>
      <c r="K61" s="54">
        <v>14.5</v>
      </c>
      <c r="L61" s="54" t="s">
        <v>15</v>
      </c>
      <c r="M61" s="54" t="s">
        <v>22</v>
      </c>
      <c r="N61" s="55" t="s">
        <v>14</v>
      </c>
    </row>
    <row r="62" spans="1:14" s="54" customFormat="1" x14ac:dyDescent="0.45">
      <c r="A62" s="61">
        <v>4</v>
      </c>
      <c r="B62" s="54">
        <v>407</v>
      </c>
      <c r="C62" s="54">
        <v>1</v>
      </c>
      <c r="D62" s="54" t="s">
        <v>148</v>
      </c>
      <c r="E62" s="54">
        <v>2</v>
      </c>
      <c r="F62" s="54">
        <v>2</v>
      </c>
      <c r="G62" s="54" t="s">
        <v>14</v>
      </c>
      <c r="H62" s="54">
        <v>1</v>
      </c>
      <c r="I62" s="54" t="s">
        <v>19</v>
      </c>
      <c r="J62" s="54" t="s">
        <v>14</v>
      </c>
      <c r="K62" s="54">
        <v>19.399999999999999</v>
      </c>
      <c r="L62" s="54" t="s">
        <v>15</v>
      </c>
      <c r="M62" s="54" t="s">
        <v>22</v>
      </c>
      <c r="N62" s="55" t="s">
        <v>14</v>
      </c>
    </row>
    <row r="63" spans="1:14" s="54" customFormat="1" x14ac:dyDescent="0.45">
      <c r="A63" s="61">
        <v>4</v>
      </c>
      <c r="B63" s="54" t="s">
        <v>149</v>
      </c>
      <c r="C63" s="54">
        <v>1</v>
      </c>
      <c r="D63" s="54">
        <v>0</v>
      </c>
      <c r="E63" s="54">
        <v>0</v>
      </c>
      <c r="F63" s="54">
        <v>0</v>
      </c>
      <c r="G63" s="54" t="s">
        <v>19</v>
      </c>
      <c r="H63" s="54">
        <v>0</v>
      </c>
      <c r="I63" s="54" t="s">
        <v>14</v>
      </c>
      <c r="J63" s="54" t="s">
        <v>19</v>
      </c>
      <c r="K63" s="54">
        <v>5.2</v>
      </c>
      <c r="L63" s="54" t="s">
        <v>150</v>
      </c>
      <c r="M63" s="54" t="s">
        <v>22</v>
      </c>
      <c r="N63" s="55" t="s">
        <v>14</v>
      </c>
    </row>
    <row r="64" spans="1:14" s="54" customFormat="1" x14ac:dyDescent="0.45">
      <c r="A64" s="61">
        <v>4</v>
      </c>
      <c r="B64" s="85" t="s">
        <v>152</v>
      </c>
      <c r="C64" s="54">
        <v>2</v>
      </c>
      <c r="D64" s="54">
        <v>0</v>
      </c>
      <c r="E64" s="54">
        <v>0</v>
      </c>
      <c r="F64" s="54">
        <v>0</v>
      </c>
      <c r="G64" s="85" t="s">
        <v>19</v>
      </c>
      <c r="H64" s="54">
        <v>0</v>
      </c>
      <c r="I64" s="85" t="s">
        <v>19</v>
      </c>
      <c r="J64" s="85" t="s">
        <v>14</v>
      </c>
      <c r="K64" s="54">
        <f>2.6+3</f>
        <v>5.6</v>
      </c>
      <c r="L64" s="85" t="s">
        <v>20</v>
      </c>
      <c r="M64" s="85" t="s">
        <v>22</v>
      </c>
      <c r="N64" s="86" t="s">
        <v>14</v>
      </c>
    </row>
    <row r="65" spans="1:14" s="54" customFormat="1" x14ac:dyDescent="0.45">
      <c r="A65" s="61">
        <v>4</v>
      </c>
      <c r="B65" s="85" t="s">
        <v>153</v>
      </c>
      <c r="C65" s="54">
        <v>3</v>
      </c>
      <c r="D65" s="54">
        <v>0</v>
      </c>
      <c r="E65" s="54">
        <v>0</v>
      </c>
      <c r="F65" s="54">
        <v>0</v>
      </c>
      <c r="G65" s="85" t="s">
        <v>19</v>
      </c>
      <c r="H65" s="54">
        <v>0</v>
      </c>
      <c r="I65" s="85" t="s">
        <v>19</v>
      </c>
      <c r="J65" s="85" t="s">
        <v>14</v>
      </c>
      <c r="K65" s="54">
        <f>3.5+1.1+1.1</f>
        <v>5.6999999999999993</v>
      </c>
      <c r="L65" s="85" t="s">
        <v>20</v>
      </c>
      <c r="M65" s="85" t="s">
        <v>22</v>
      </c>
      <c r="N65" s="86" t="s">
        <v>14</v>
      </c>
    </row>
    <row r="66" spans="1:14" s="54" customFormat="1" ht="14.65" thickBot="1" x14ac:dyDescent="0.5">
      <c r="A66" s="87">
        <v>4</v>
      </c>
      <c r="B66" s="56" t="s">
        <v>151</v>
      </c>
      <c r="C66" s="56">
        <v>1</v>
      </c>
      <c r="D66" s="56">
        <v>0</v>
      </c>
      <c r="E66" s="56">
        <v>2</v>
      </c>
      <c r="F66" s="56">
        <v>2</v>
      </c>
      <c r="G66" s="56" t="s">
        <v>19</v>
      </c>
      <c r="H66" s="56">
        <v>0</v>
      </c>
      <c r="I66" s="56" t="s">
        <v>19</v>
      </c>
      <c r="J66" s="56" t="s">
        <v>19</v>
      </c>
      <c r="K66" s="56">
        <f>1.4+5.6+8.6</f>
        <v>15.6</v>
      </c>
      <c r="L66" s="56" t="s">
        <v>15</v>
      </c>
      <c r="M66" s="56" t="s">
        <v>22</v>
      </c>
      <c r="N66" s="57" t="s">
        <v>14</v>
      </c>
    </row>
    <row r="67" spans="1:14" s="54" customFormat="1" x14ac:dyDescent="0.45">
      <c r="B67" s="62"/>
      <c r="E67" s="62"/>
      <c r="G67" s="62"/>
      <c r="I67" s="62"/>
      <c r="J67" s="62"/>
      <c r="L67" s="62"/>
      <c r="M67" s="62"/>
      <c r="N67" s="62"/>
    </row>
    <row r="68" spans="1:14" s="54" customFormat="1" x14ac:dyDescent="0.45">
      <c r="D68" s="62"/>
      <c r="G68" s="62"/>
      <c r="I68" s="62"/>
      <c r="J68" s="62"/>
      <c r="L68" s="62"/>
      <c r="M68" s="62"/>
      <c r="N68" s="62"/>
    </row>
    <row r="69" spans="1:14" s="38" customFormat="1" x14ac:dyDescent="0.45">
      <c r="A69" s="54"/>
      <c r="B69" s="62"/>
      <c r="C69" s="54"/>
      <c r="D69" s="62"/>
      <c r="E69" s="54"/>
      <c r="F69" s="54"/>
      <c r="G69" s="62"/>
      <c r="H69" s="54"/>
      <c r="I69" s="62"/>
      <c r="J69" s="62"/>
      <c r="K69" s="54"/>
      <c r="L69" s="62"/>
      <c r="M69" s="62"/>
      <c r="N69" s="62"/>
    </row>
    <row r="70" spans="1:14" s="38" customFormat="1" x14ac:dyDescent="0.45">
      <c r="A70" s="54"/>
      <c r="B70" s="62"/>
      <c r="C70" s="54"/>
      <c r="D70" s="62"/>
      <c r="E70" s="54"/>
      <c r="F70" s="54"/>
      <c r="G70" s="62"/>
      <c r="H70" s="54"/>
      <c r="I70" s="62"/>
      <c r="J70" s="62"/>
      <c r="K70" s="54"/>
      <c r="L70" s="62"/>
      <c r="M70" s="62"/>
      <c r="N70" s="62"/>
    </row>
    <row r="71" spans="1:14" s="38" customFormat="1" x14ac:dyDescent="0.45">
      <c r="A71" s="54"/>
      <c r="B71" s="62"/>
      <c r="C71" s="54"/>
      <c r="D71" s="62"/>
      <c r="E71" s="54"/>
      <c r="F71" s="54"/>
      <c r="G71" s="62"/>
      <c r="H71" s="54"/>
      <c r="I71" s="62"/>
      <c r="J71" s="62"/>
      <c r="K71" s="54"/>
      <c r="L71" s="62"/>
      <c r="M71" s="62"/>
      <c r="N71" s="62"/>
    </row>
    <row r="72" spans="1:14" s="38" customFormat="1" x14ac:dyDescent="0.45">
      <c r="A72" s="54"/>
      <c r="B72" s="62"/>
      <c r="C72" s="54"/>
      <c r="D72" s="62"/>
      <c r="E72" s="54"/>
      <c r="F72" s="54"/>
      <c r="G72" s="62"/>
      <c r="H72" s="54"/>
      <c r="I72" s="62"/>
      <c r="J72" s="62"/>
      <c r="K72" s="54"/>
      <c r="L72" s="62"/>
      <c r="M72" s="62"/>
      <c r="N72" s="62"/>
    </row>
    <row r="73" spans="1:14" s="38" customFormat="1" x14ac:dyDescent="0.45">
      <c r="A73" s="54"/>
      <c r="B73" s="62"/>
      <c r="C73" s="54"/>
      <c r="D73" s="62"/>
      <c r="E73" s="54"/>
      <c r="F73" s="54"/>
      <c r="G73" s="62"/>
      <c r="H73" s="54"/>
      <c r="I73" s="62"/>
      <c r="J73" s="62"/>
      <c r="K73" s="54"/>
      <c r="L73" s="62"/>
      <c r="M73" s="62"/>
      <c r="N73" s="62"/>
    </row>
    <row r="74" spans="1:14" s="38" customFormat="1" x14ac:dyDescent="0.45">
      <c r="A74" s="54"/>
      <c r="B74" s="62"/>
      <c r="C74" s="54"/>
      <c r="D74" s="62"/>
      <c r="E74" s="54"/>
      <c r="F74" s="54"/>
      <c r="G74" s="62"/>
      <c r="H74" s="54"/>
      <c r="I74" s="62"/>
      <c r="J74" s="62"/>
      <c r="K74" s="54"/>
      <c r="L74" s="62"/>
      <c r="M74" s="62"/>
      <c r="N74" s="62"/>
    </row>
    <row r="75" spans="1:14" s="38" customFormat="1" x14ac:dyDescent="0.45">
      <c r="A75" s="54"/>
      <c r="B75" s="62"/>
      <c r="C75" s="54"/>
      <c r="D75" s="62"/>
      <c r="E75" s="54"/>
      <c r="F75" s="54"/>
      <c r="G75" s="62"/>
      <c r="H75" s="54"/>
      <c r="I75" s="62"/>
      <c r="J75" s="62"/>
      <c r="K75" s="54"/>
      <c r="L75" s="62"/>
      <c r="M75" s="62"/>
      <c r="N75" s="62"/>
    </row>
    <row r="76" spans="1:14" s="38" customFormat="1" x14ac:dyDescent="0.45">
      <c r="A76" s="54"/>
      <c r="B76" s="62"/>
      <c r="C76" s="54"/>
      <c r="D76" s="62"/>
      <c r="E76" s="62"/>
      <c r="F76" s="54"/>
      <c r="G76" s="62"/>
      <c r="H76" s="54"/>
      <c r="I76" s="62"/>
      <c r="J76" s="62"/>
      <c r="K76" s="54"/>
      <c r="L76" s="62"/>
      <c r="M76" s="62"/>
      <c r="N76" s="62"/>
    </row>
    <row r="77" spans="1:14" s="38" customFormat="1" x14ac:dyDescent="0.45">
      <c r="A77" s="54"/>
      <c r="B77" s="62"/>
      <c r="C77" s="54"/>
      <c r="D77" s="62"/>
      <c r="E77" s="62"/>
      <c r="F77" s="54"/>
      <c r="G77" s="62"/>
      <c r="H77" s="54"/>
      <c r="I77" s="62"/>
      <c r="J77" s="62"/>
      <c r="K77" s="54"/>
      <c r="L77" s="62"/>
      <c r="M77" s="62"/>
      <c r="N77" s="62"/>
    </row>
    <row r="78" spans="1:14" s="38" customFormat="1" x14ac:dyDescent="0.45">
      <c r="A78" s="54"/>
      <c r="B78" s="62"/>
      <c r="C78" s="54"/>
      <c r="D78" s="62"/>
      <c r="E78" s="54"/>
      <c r="F78" s="54"/>
      <c r="G78" s="62"/>
      <c r="H78" s="54"/>
      <c r="I78" s="62"/>
      <c r="J78" s="62"/>
      <c r="K78" s="54"/>
      <c r="L78" s="62"/>
      <c r="M78" s="62"/>
      <c r="N78" s="62"/>
    </row>
    <row r="79" spans="1:14" s="38" customFormat="1" ht="14.65" thickBot="1" x14ac:dyDescent="0.5">
      <c r="A79" s="54"/>
      <c r="B79" s="62"/>
      <c r="C79" s="54"/>
      <c r="D79" s="54"/>
      <c r="E79" s="62"/>
      <c r="F79" s="54"/>
      <c r="G79" s="62"/>
      <c r="H79" s="54"/>
      <c r="I79" s="62"/>
      <c r="J79" s="62"/>
      <c r="K79" s="54"/>
      <c r="L79" s="62"/>
      <c r="M79" s="62"/>
      <c r="N79" s="62"/>
    </row>
    <row r="80" spans="1:14" s="38" customFormat="1" ht="14.65" thickBot="1" x14ac:dyDescent="0.5">
      <c r="A80" s="63" t="s">
        <v>124</v>
      </c>
      <c r="B80" s="64" t="s">
        <v>76</v>
      </c>
      <c r="C80" s="65">
        <v>1</v>
      </c>
      <c r="D80" s="65">
        <v>0</v>
      </c>
      <c r="E80" s="65">
        <v>0</v>
      </c>
      <c r="F80" s="64">
        <v>0</v>
      </c>
      <c r="G80" s="64" t="s">
        <v>19</v>
      </c>
      <c r="H80" s="64">
        <v>0</v>
      </c>
      <c r="I80" s="64" t="s">
        <v>19</v>
      </c>
      <c r="J80" s="64" t="s">
        <v>19</v>
      </c>
      <c r="K80" s="65">
        <f>5.7+2.3</f>
        <v>8</v>
      </c>
      <c r="L80" s="64" t="s">
        <v>20</v>
      </c>
      <c r="M80" s="64" t="s">
        <v>22</v>
      </c>
      <c r="N80" s="66" t="s">
        <v>14</v>
      </c>
    </row>
    <row r="81" spans="1:14" s="38" customFormat="1" x14ac:dyDescent="0.4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</row>
    <row r="82" spans="1:14" s="38" customFormat="1" x14ac:dyDescent="0.4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spans="1:14" s="38" customFormat="1" x14ac:dyDescent="0.45"/>
    <row r="84" spans="1:14" s="38" customFormat="1" x14ac:dyDescent="0.45"/>
    <row r="85" spans="1:14" s="38" customFormat="1" x14ac:dyDescent="0.45"/>
    <row r="86" spans="1:14" s="38" customFormat="1" x14ac:dyDescent="0.45"/>
    <row r="87" spans="1:14" s="38" customFormat="1" x14ac:dyDescent="0.45"/>
    <row r="88" spans="1:14" s="38" customFormat="1" x14ac:dyDescent="0.45"/>
    <row r="89" spans="1:14" s="38" customFormat="1" x14ac:dyDescent="0.45"/>
    <row r="90" spans="1:14" x14ac:dyDescent="0.4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</row>
    <row r="91" spans="1:14" x14ac:dyDescent="0.4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</row>
    <row r="92" spans="1:14" x14ac:dyDescent="0.4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</row>
    <row r="93" spans="1:14" x14ac:dyDescent="0.4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1:14" x14ac:dyDescent="0.4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</row>
    <row r="95" spans="1:14" x14ac:dyDescent="0.4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1:14" x14ac:dyDescent="0.4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</row>
    <row r="97" spans="1:14" x14ac:dyDescent="0.4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</row>
    <row r="98" spans="1:14" x14ac:dyDescent="0.4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</row>
    <row r="99" spans="1:14" x14ac:dyDescent="0.4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</row>
    <row r="100" spans="1:14" x14ac:dyDescent="0.4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x14ac:dyDescent="0.4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</row>
    <row r="102" spans="1:14" x14ac:dyDescent="0.4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</row>
    <row r="103" spans="1:14" x14ac:dyDescent="0.4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topLeftCell="A10" workbookViewId="0">
      <selection activeCell="H43" sqref="H43"/>
    </sheetView>
  </sheetViews>
  <sheetFormatPr defaultColWidth="9.1328125" defaultRowHeight="14.25" x14ac:dyDescent="0.45"/>
  <cols>
    <col min="1" max="1" width="18.73046875" style="1" bestFit="1" customWidth="1"/>
    <col min="2" max="2" width="32.1328125" style="1" bestFit="1" customWidth="1"/>
    <col min="3" max="3" width="14.59765625" style="1" bestFit="1" customWidth="1"/>
    <col min="4" max="4" width="42.265625" style="1" bestFit="1" customWidth="1"/>
    <col min="5" max="5" width="37.3984375" style="1" bestFit="1" customWidth="1"/>
    <col min="6" max="6" width="17.3984375" style="1" bestFit="1" customWidth="1"/>
    <col min="7" max="7" width="9.1328125" style="1"/>
    <col min="8" max="8" width="18.73046875" style="1" bestFit="1" customWidth="1"/>
    <col min="9" max="9" width="9.1328125" style="1"/>
    <col min="10" max="10" width="9.86328125" style="1" bestFit="1" customWidth="1"/>
    <col min="11" max="11" width="16.3984375" style="1" bestFit="1" customWidth="1"/>
    <col min="12" max="12" width="16" style="1" bestFit="1" customWidth="1"/>
    <col min="13" max="13" width="10.1328125" style="1" bestFit="1" customWidth="1"/>
    <col min="14" max="14" width="13.265625" style="1" bestFit="1" customWidth="1"/>
    <col min="15" max="16384" width="9.1328125" style="1"/>
  </cols>
  <sheetData>
    <row r="1" spans="1:14" s="34" customFormat="1" ht="14.65" thickBot="1" x14ac:dyDescent="0.5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12</v>
      </c>
      <c r="M1" s="48" t="s">
        <v>11</v>
      </c>
      <c r="N1" s="49" t="s">
        <v>13</v>
      </c>
    </row>
    <row r="2" spans="1:14" s="54" customFormat="1" x14ac:dyDescent="0.45">
      <c r="A2" s="102" t="s">
        <v>65</v>
      </c>
      <c r="B2" s="103" t="s">
        <v>268</v>
      </c>
      <c r="C2" s="52">
        <v>2</v>
      </c>
      <c r="D2" s="103">
        <v>0</v>
      </c>
      <c r="E2" s="52">
        <v>0</v>
      </c>
      <c r="F2" s="52">
        <v>0</v>
      </c>
      <c r="G2" s="103" t="s">
        <v>19</v>
      </c>
      <c r="H2" s="52">
        <v>0</v>
      </c>
      <c r="I2" s="103" t="s">
        <v>19</v>
      </c>
      <c r="J2" s="103" t="s">
        <v>14</v>
      </c>
      <c r="K2" s="52">
        <v>9.6999999999999993</v>
      </c>
      <c r="L2" s="103" t="s">
        <v>20</v>
      </c>
      <c r="M2" s="103" t="s">
        <v>22</v>
      </c>
      <c r="N2" s="104" t="s">
        <v>14</v>
      </c>
    </row>
    <row r="3" spans="1:14" s="54" customFormat="1" x14ac:dyDescent="0.45">
      <c r="A3" s="105" t="s">
        <v>65</v>
      </c>
      <c r="B3" s="106" t="s">
        <v>269</v>
      </c>
      <c r="C3" s="54">
        <v>6</v>
      </c>
      <c r="D3" s="54">
        <v>0</v>
      </c>
      <c r="E3" s="54">
        <v>0</v>
      </c>
      <c r="F3" s="54">
        <v>0</v>
      </c>
      <c r="G3" s="106" t="s">
        <v>19</v>
      </c>
      <c r="H3" s="54">
        <v>3</v>
      </c>
      <c r="I3" s="106" t="s">
        <v>19</v>
      </c>
      <c r="J3" s="106" t="s">
        <v>14</v>
      </c>
      <c r="K3" s="54">
        <f>5+4.5+2.4+3.1</f>
        <v>15</v>
      </c>
      <c r="L3" s="106" t="s">
        <v>20</v>
      </c>
      <c r="M3" s="106" t="s">
        <v>22</v>
      </c>
      <c r="N3" s="107" t="s">
        <v>14</v>
      </c>
    </row>
    <row r="4" spans="1:14" s="54" customFormat="1" x14ac:dyDescent="0.45">
      <c r="A4" s="105" t="s">
        <v>65</v>
      </c>
      <c r="B4" s="108" t="s">
        <v>187</v>
      </c>
      <c r="C4" s="54">
        <v>1</v>
      </c>
      <c r="D4" s="106" t="s">
        <v>270</v>
      </c>
      <c r="E4" s="54">
        <v>1</v>
      </c>
      <c r="F4" s="54">
        <v>1.9</v>
      </c>
      <c r="G4" s="106" t="s">
        <v>14</v>
      </c>
      <c r="H4" s="54">
        <v>1</v>
      </c>
      <c r="I4" s="106" t="s">
        <v>19</v>
      </c>
      <c r="J4" s="106" t="s">
        <v>19</v>
      </c>
      <c r="K4" s="54">
        <v>16</v>
      </c>
      <c r="L4" s="106" t="s">
        <v>15</v>
      </c>
      <c r="M4" s="106" t="s">
        <v>22</v>
      </c>
      <c r="N4" s="107" t="s">
        <v>14</v>
      </c>
    </row>
    <row r="5" spans="1:14" s="54" customFormat="1" x14ac:dyDescent="0.45">
      <c r="A5" s="105" t="s">
        <v>65</v>
      </c>
      <c r="B5" s="108" t="s">
        <v>271</v>
      </c>
      <c r="C5" s="54">
        <v>2</v>
      </c>
      <c r="D5" s="93">
        <v>0</v>
      </c>
      <c r="E5" s="54">
        <v>2</v>
      </c>
      <c r="F5" s="54">
        <v>3.4</v>
      </c>
      <c r="G5" s="106" t="s">
        <v>14</v>
      </c>
      <c r="H5" s="54">
        <v>1</v>
      </c>
      <c r="I5" s="106" t="s">
        <v>14</v>
      </c>
      <c r="J5" s="106" t="s">
        <v>19</v>
      </c>
      <c r="K5" s="54">
        <f>6.7+4.8</f>
        <v>11.5</v>
      </c>
      <c r="L5" s="106" t="s">
        <v>20</v>
      </c>
      <c r="M5" s="106" t="s">
        <v>22</v>
      </c>
      <c r="N5" s="107" t="s">
        <v>14</v>
      </c>
    </row>
    <row r="6" spans="1:14" s="54" customFormat="1" x14ac:dyDescent="0.45">
      <c r="A6" s="105" t="s">
        <v>65</v>
      </c>
      <c r="B6" s="108" t="s">
        <v>190</v>
      </c>
      <c r="C6" s="54">
        <v>1</v>
      </c>
      <c r="D6" s="93">
        <v>0</v>
      </c>
      <c r="E6" s="54">
        <v>2</v>
      </c>
      <c r="F6" s="54">
        <v>3.4</v>
      </c>
      <c r="G6" s="106" t="s">
        <v>14</v>
      </c>
      <c r="H6" s="54">
        <v>1</v>
      </c>
      <c r="I6" s="106" t="s">
        <v>19</v>
      </c>
      <c r="J6" s="106" t="s">
        <v>19</v>
      </c>
      <c r="K6" s="54">
        <v>16.5</v>
      </c>
      <c r="L6" s="106" t="s">
        <v>15</v>
      </c>
      <c r="M6" s="106" t="s">
        <v>22</v>
      </c>
      <c r="N6" s="107" t="s">
        <v>14</v>
      </c>
    </row>
    <row r="7" spans="1:14" s="54" customFormat="1" ht="14.65" thickBot="1" x14ac:dyDescent="0.5">
      <c r="A7" s="109" t="s">
        <v>65</v>
      </c>
      <c r="B7" s="110" t="s">
        <v>272</v>
      </c>
      <c r="C7" s="56">
        <v>1</v>
      </c>
      <c r="D7" s="111" t="s">
        <v>273</v>
      </c>
      <c r="E7" s="56">
        <v>4</v>
      </c>
      <c r="F7" s="56">
        <f>1.3+1.7+1.3+4.1</f>
        <v>8.3999999999999986</v>
      </c>
      <c r="G7" s="111" t="s">
        <v>14</v>
      </c>
      <c r="H7" s="56">
        <v>4</v>
      </c>
      <c r="I7" s="111" t="s">
        <v>14</v>
      </c>
      <c r="J7" s="111" t="s">
        <v>14</v>
      </c>
      <c r="K7" s="56">
        <f>30+7.5+10.8+6.3+8.5</f>
        <v>63.099999999999994</v>
      </c>
      <c r="L7" s="111" t="s">
        <v>15</v>
      </c>
      <c r="M7" s="111" t="s">
        <v>22</v>
      </c>
      <c r="N7" s="112" t="s">
        <v>14</v>
      </c>
    </row>
    <row r="8" spans="1:14" s="54" customFormat="1" x14ac:dyDescent="0.45">
      <c r="A8" s="92">
        <v>1</v>
      </c>
      <c r="B8" s="106" t="s">
        <v>274</v>
      </c>
      <c r="C8" s="54">
        <v>3</v>
      </c>
      <c r="D8" s="54">
        <v>0</v>
      </c>
      <c r="E8" s="54">
        <v>3</v>
      </c>
      <c r="F8" s="54">
        <f>1.7+1.7+1.7</f>
        <v>5.0999999999999996</v>
      </c>
      <c r="G8" s="106" t="s">
        <v>14</v>
      </c>
      <c r="H8" s="54">
        <v>3</v>
      </c>
      <c r="I8" s="106" t="s">
        <v>19</v>
      </c>
      <c r="J8" s="106" t="s">
        <v>19</v>
      </c>
      <c r="K8" s="54">
        <f>14.1+13.4+7</f>
        <v>34.5</v>
      </c>
      <c r="L8" s="106" t="s">
        <v>70</v>
      </c>
      <c r="M8" s="106" t="s">
        <v>22</v>
      </c>
      <c r="N8" s="107" t="s">
        <v>14</v>
      </c>
    </row>
    <row r="9" spans="1:14" s="54" customFormat="1" x14ac:dyDescent="0.45">
      <c r="A9" s="92">
        <v>1</v>
      </c>
      <c r="B9" s="106" t="s">
        <v>275</v>
      </c>
      <c r="C9" s="54">
        <v>7</v>
      </c>
      <c r="D9" s="93">
        <v>0</v>
      </c>
      <c r="E9" s="54">
        <v>0</v>
      </c>
      <c r="F9" s="54">
        <v>0</v>
      </c>
      <c r="G9" s="106" t="s">
        <v>19</v>
      </c>
      <c r="H9" s="54">
        <v>2</v>
      </c>
      <c r="I9" s="106" t="s">
        <v>19</v>
      </c>
      <c r="J9" s="106" t="s">
        <v>14</v>
      </c>
      <c r="K9" s="54">
        <f>3.6+5.5+1+1+7.2</f>
        <v>18.3</v>
      </c>
      <c r="L9" s="106" t="s">
        <v>20</v>
      </c>
      <c r="M9" s="106" t="s">
        <v>22</v>
      </c>
      <c r="N9" s="107" t="s">
        <v>14</v>
      </c>
    </row>
    <row r="10" spans="1:14" s="54" customFormat="1" x14ac:dyDescent="0.45">
      <c r="A10" s="92">
        <v>1</v>
      </c>
      <c r="B10" s="106" t="s">
        <v>277</v>
      </c>
      <c r="C10" s="54">
        <v>1</v>
      </c>
      <c r="D10" s="93">
        <v>0</v>
      </c>
      <c r="E10" s="54">
        <v>1</v>
      </c>
      <c r="F10" s="54">
        <v>1.1000000000000001</v>
      </c>
      <c r="G10" s="106" t="s">
        <v>19</v>
      </c>
      <c r="H10" s="54">
        <v>0</v>
      </c>
      <c r="I10" s="106" t="s">
        <v>14</v>
      </c>
      <c r="J10" s="106" t="s">
        <v>19</v>
      </c>
      <c r="K10" s="54">
        <v>11.5</v>
      </c>
      <c r="L10" s="106" t="s">
        <v>20</v>
      </c>
      <c r="M10" s="106" t="s">
        <v>22</v>
      </c>
      <c r="N10" s="107" t="s">
        <v>14</v>
      </c>
    </row>
    <row r="11" spans="1:14" s="54" customFormat="1" x14ac:dyDescent="0.45">
      <c r="A11" s="92">
        <v>1</v>
      </c>
      <c r="B11" s="108" t="s">
        <v>276</v>
      </c>
      <c r="C11" s="54">
        <v>1</v>
      </c>
      <c r="D11" s="106" t="s">
        <v>278</v>
      </c>
      <c r="E11" s="54">
        <v>2</v>
      </c>
      <c r="F11" s="54">
        <v>3.4</v>
      </c>
      <c r="G11" s="106" t="s">
        <v>14</v>
      </c>
      <c r="H11" s="54">
        <v>2</v>
      </c>
      <c r="I11" s="106" t="s">
        <v>19</v>
      </c>
      <c r="J11" s="106" t="s">
        <v>19</v>
      </c>
      <c r="K11" s="54">
        <v>17.5</v>
      </c>
      <c r="L11" s="106" t="s">
        <v>70</v>
      </c>
      <c r="M11" s="106" t="s">
        <v>22</v>
      </c>
      <c r="N11" s="107" t="s">
        <v>14</v>
      </c>
    </row>
    <row r="12" spans="1:14" s="54" customFormat="1" x14ac:dyDescent="0.45">
      <c r="A12" s="92">
        <v>1</v>
      </c>
      <c r="B12" s="108" t="s">
        <v>279</v>
      </c>
      <c r="C12" s="54">
        <v>1</v>
      </c>
      <c r="D12" s="106" t="s">
        <v>280</v>
      </c>
      <c r="E12" s="54">
        <v>2</v>
      </c>
      <c r="F12" s="54">
        <v>3.4</v>
      </c>
      <c r="G12" s="106" t="s">
        <v>19</v>
      </c>
      <c r="H12" s="54">
        <v>2</v>
      </c>
      <c r="I12" s="106" t="s">
        <v>19</v>
      </c>
      <c r="J12" s="106" t="s">
        <v>19</v>
      </c>
      <c r="K12" s="54">
        <v>15</v>
      </c>
      <c r="L12" s="106" t="s">
        <v>70</v>
      </c>
      <c r="M12" s="106" t="s">
        <v>22</v>
      </c>
      <c r="N12" s="107" t="s">
        <v>14</v>
      </c>
    </row>
    <row r="13" spans="1:14" s="54" customFormat="1" x14ac:dyDescent="0.45">
      <c r="A13" s="92">
        <v>1</v>
      </c>
      <c r="B13" s="108" t="s">
        <v>281</v>
      </c>
      <c r="C13" s="54">
        <v>1</v>
      </c>
      <c r="D13" s="106" t="s">
        <v>282</v>
      </c>
      <c r="E13" s="54">
        <v>2</v>
      </c>
      <c r="F13" s="54">
        <v>3.4</v>
      </c>
      <c r="G13" s="106" t="s">
        <v>14</v>
      </c>
      <c r="H13" s="54">
        <v>2</v>
      </c>
      <c r="I13" s="106" t="s">
        <v>19</v>
      </c>
      <c r="J13" s="106" t="s">
        <v>19</v>
      </c>
      <c r="K13" s="54">
        <v>16</v>
      </c>
      <c r="L13" s="106" t="s">
        <v>70</v>
      </c>
      <c r="M13" s="106" t="s">
        <v>22</v>
      </c>
      <c r="N13" s="107" t="s">
        <v>14</v>
      </c>
    </row>
    <row r="14" spans="1:14" s="54" customFormat="1" x14ac:dyDescent="0.45">
      <c r="A14" s="92">
        <v>1</v>
      </c>
      <c r="B14" s="108" t="s">
        <v>283</v>
      </c>
      <c r="C14" s="54">
        <v>2</v>
      </c>
      <c r="D14" s="106" t="s">
        <v>284</v>
      </c>
      <c r="E14" s="54">
        <v>2</v>
      </c>
      <c r="F14" s="54">
        <v>3.4</v>
      </c>
      <c r="G14" s="106" t="s">
        <v>14</v>
      </c>
      <c r="H14" s="54">
        <v>2</v>
      </c>
      <c r="I14" s="106" t="s">
        <v>19</v>
      </c>
      <c r="J14" s="106" t="s">
        <v>19</v>
      </c>
      <c r="K14" s="54">
        <v>19.100000000000001</v>
      </c>
      <c r="L14" s="106" t="s">
        <v>15</v>
      </c>
      <c r="M14" s="106" t="s">
        <v>22</v>
      </c>
      <c r="N14" s="107" t="s">
        <v>14</v>
      </c>
    </row>
    <row r="15" spans="1:14" s="54" customFormat="1" ht="14.65" thickBot="1" x14ac:dyDescent="0.5">
      <c r="A15" s="92">
        <v>1</v>
      </c>
      <c r="B15" s="108" t="s">
        <v>285</v>
      </c>
      <c r="C15" s="93">
        <v>4</v>
      </c>
      <c r="D15" s="93">
        <v>2</v>
      </c>
      <c r="E15" s="54">
        <v>4</v>
      </c>
      <c r="F15" s="54">
        <f>2.1+2.1+1.3+2.1</f>
        <v>7.6</v>
      </c>
      <c r="G15" s="106" t="s">
        <v>14</v>
      </c>
      <c r="H15" s="54">
        <v>1</v>
      </c>
      <c r="I15" s="106" t="s">
        <v>19</v>
      </c>
      <c r="J15" s="106" t="s">
        <v>19</v>
      </c>
      <c r="K15" s="54">
        <f>12.5+17+8+10</f>
        <v>47.5</v>
      </c>
      <c r="L15" s="106" t="s">
        <v>70</v>
      </c>
      <c r="M15" s="106" t="s">
        <v>22</v>
      </c>
      <c r="N15" s="107" t="s">
        <v>14</v>
      </c>
    </row>
    <row r="16" spans="1:14" s="38" customFormat="1" x14ac:dyDescent="0.45">
      <c r="A16" s="89">
        <v>2</v>
      </c>
      <c r="B16" s="103" t="s">
        <v>286</v>
      </c>
      <c r="C16" s="40">
        <v>1</v>
      </c>
      <c r="D16" s="40">
        <v>0</v>
      </c>
      <c r="E16" s="40">
        <v>0</v>
      </c>
      <c r="F16" s="40">
        <v>0</v>
      </c>
      <c r="G16" s="103" t="s">
        <v>19</v>
      </c>
      <c r="H16" s="40">
        <v>0</v>
      </c>
      <c r="I16" s="103" t="s">
        <v>19</v>
      </c>
      <c r="J16" s="103" t="s">
        <v>14</v>
      </c>
      <c r="K16" s="40">
        <v>5.3</v>
      </c>
      <c r="L16" s="103" t="s">
        <v>20</v>
      </c>
      <c r="M16" s="103" t="s">
        <v>22</v>
      </c>
      <c r="N16" s="104" t="s">
        <v>14</v>
      </c>
    </row>
    <row r="17" spans="1:14" s="38" customFormat="1" x14ac:dyDescent="0.45">
      <c r="A17" s="92">
        <v>2</v>
      </c>
      <c r="B17" s="106" t="s">
        <v>287</v>
      </c>
      <c r="C17" s="38">
        <v>4</v>
      </c>
      <c r="D17" s="38">
        <v>0</v>
      </c>
      <c r="E17" s="38">
        <v>1</v>
      </c>
      <c r="F17" s="38">
        <v>1.2</v>
      </c>
      <c r="G17" s="106" t="s">
        <v>19</v>
      </c>
      <c r="H17" s="38">
        <v>2</v>
      </c>
      <c r="I17" s="106" t="s">
        <v>19</v>
      </c>
      <c r="J17" s="106" t="s">
        <v>14</v>
      </c>
      <c r="K17" s="38">
        <f>13+6.4+5.7+1.2+1.2</f>
        <v>27.499999999999996</v>
      </c>
      <c r="L17" s="106" t="s">
        <v>70</v>
      </c>
      <c r="M17" s="106" t="s">
        <v>22</v>
      </c>
      <c r="N17" s="107" t="s">
        <v>14</v>
      </c>
    </row>
    <row r="18" spans="1:14" s="38" customFormat="1" x14ac:dyDescent="0.45">
      <c r="A18" s="42">
        <v>2</v>
      </c>
      <c r="B18" s="106" t="s">
        <v>288</v>
      </c>
      <c r="C18" s="38">
        <v>1</v>
      </c>
      <c r="D18" s="93">
        <v>0</v>
      </c>
      <c r="E18" s="38">
        <v>0</v>
      </c>
      <c r="F18" s="38">
        <v>0</v>
      </c>
      <c r="G18" s="106" t="s">
        <v>19</v>
      </c>
      <c r="H18" s="38">
        <v>0</v>
      </c>
      <c r="I18" s="106" t="s">
        <v>19</v>
      </c>
      <c r="J18" s="106" t="s">
        <v>19</v>
      </c>
      <c r="K18" s="38">
        <v>8</v>
      </c>
      <c r="L18" s="106" t="s">
        <v>70</v>
      </c>
      <c r="M18" s="106" t="s">
        <v>22</v>
      </c>
      <c r="N18" s="107" t="s">
        <v>14</v>
      </c>
    </row>
    <row r="19" spans="1:14" s="38" customFormat="1" x14ac:dyDescent="0.45">
      <c r="A19" s="42">
        <v>2</v>
      </c>
      <c r="B19" s="106" t="s">
        <v>289</v>
      </c>
      <c r="C19" s="38">
        <v>1</v>
      </c>
      <c r="D19" s="106" t="s">
        <v>290</v>
      </c>
      <c r="E19" s="38">
        <v>2</v>
      </c>
      <c r="F19" s="38">
        <v>3.6</v>
      </c>
      <c r="G19" s="106" t="s">
        <v>14</v>
      </c>
      <c r="H19" s="38">
        <v>2</v>
      </c>
      <c r="I19" s="106" t="s">
        <v>19</v>
      </c>
      <c r="J19" s="106" t="s">
        <v>19</v>
      </c>
      <c r="K19" s="38">
        <v>21.6</v>
      </c>
      <c r="L19" s="106" t="s">
        <v>70</v>
      </c>
      <c r="M19" s="106" t="s">
        <v>22</v>
      </c>
      <c r="N19" s="107" t="s">
        <v>14</v>
      </c>
    </row>
    <row r="20" spans="1:14" s="38" customFormat="1" x14ac:dyDescent="0.45">
      <c r="A20" s="42">
        <v>2</v>
      </c>
      <c r="B20" s="106" t="s">
        <v>291</v>
      </c>
      <c r="C20" s="38">
        <v>1</v>
      </c>
      <c r="D20" s="106" t="s">
        <v>292</v>
      </c>
      <c r="E20" s="38">
        <v>2</v>
      </c>
      <c r="F20" s="38">
        <v>3.6</v>
      </c>
      <c r="G20" s="106" t="s">
        <v>14</v>
      </c>
      <c r="H20" s="38">
        <v>2</v>
      </c>
      <c r="I20" s="106" t="s">
        <v>19</v>
      </c>
      <c r="J20" s="106" t="s">
        <v>19</v>
      </c>
      <c r="K20" s="38">
        <v>10.8</v>
      </c>
      <c r="L20" s="106" t="s">
        <v>70</v>
      </c>
      <c r="M20" s="106" t="s">
        <v>22</v>
      </c>
      <c r="N20" s="107" t="s">
        <v>14</v>
      </c>
    </row>
    <row r="21" spans="1:14" s="38" customFormat="1" x14ac:dyDescent="0.45">
      <c r="A21" s="42">
        <v>2</v>
      </c>
      <c r="B21" s="106" t="s">
        <v>293</v>
      </c>
      <c r="C21" s="38">
        <v>1</v>
      </c>
      <c r="D21" s="106" t="s">
        <v>294</v>
      </c>
      <c r="E21" s="38">
        <v>2</v>
      </c>
      <c r="F21" s="38">
        <v>3.6</v>
      </c>
      <c r="G21" s="106" t="s">
        <v>14</v>
      </c>
      <c r="H21" s="38">
        <v>2</v>
      </c>
      <c r="I21" s="106" t="s">
        <v>19</v>
      </c>
      <c r="J21" s="106" t="s">
        <v>19</v>
      </c>
      <c r="K21" s="38">
        <v>11.8</v>
      </c>
      <c r="L21" s="106" t="s">
        <v>70</v>
      </c>
      <c r="M21" s="106" t="s">
        <v>22</v>
      </c>
      <c r="N21" s="107" t="s">
        <v>14</v>
      </c>
    </row>
    <row r="22" spans="1:14" s="38" customFormat="1" x14ac:dyDescent="0.45">
      <c r="A22" s="42">
        <v>2</v>
      </c>
      <c r="B22" s="106" t="s">
        <v>295</v>
      </c>
      <c r="C22" s="38">
        <v>1</v>
      </c>
      <c r="D22" s="93">
        <v>0</v>
      </c>
      <c r="E22" s="38">
        <v>2</v>
      </c>
      <c r="F22" s="38">
        <v>3.6</v>
      </c>
      <c r="G22" s="106" t="s">
        <v>14</v>
      </c>
      <c r="H22" s="38">
        <v>2</v>
      </c>
      <c r="I22" s="106" t="s">
        <v>19</v>
      </c>
      <c r="J22" s="106" t="s">
        <v>19</v>
      </c>
      <c r="K22" s="38">
        <v>17.3</v>
      </c>
      <c r="L22" s="106" t="s">
        <v>70</v>
      </c>
      <c r="M22" s="106" t="s">
        <v>22</v>
      </c>
      <c r="N22" s="107" t="s">
        <v>14</v>
      </c>
    </row>
    <row r="23" spans="1:14" s="38" customFormat="1" x14ac:dyDescent="0.45">
      <c r="A23" s="42">
        <v>2</v>
      </c>
      <c r="B23" s="106" t="s">
        <v>296</v>
      </c>
      <c r="C23" s="38">
        <v>2</v>
      </c>
      <c r="D23" s="54">
        <v>0</v>
      </c>
      <c r="E23" s="38">
        <v>3</v>
      </c>
      <c r="F23" s="38">
        <f>1.7+1.7+1.7</f>
        <v>5.0999999999999996</v>
      </c>
      <c r="G23" s="106" t="s">
        <v>14</v>
      </c>
      <c r="H23" s="38">
        <v>3</v>
      </c>
      <c r="I23" s="106" t="s">
        <v>19</v>
      </c>
      <c r="J23" s="106" t="s">
        <v>19</v>
      </c>
      <c r="K23" s="38">
        <v>28</v>
      </c>
      <c r="L23" s="106" t="s">
        <v>70</v>
      </c>
      <c r="M23" s="106" t="s">
        <v>22</v>
      </c>
      <c r="N23" s="107" t="s">
        <v>14</v>
      </c>
    </row>
    <row r="24" spans="1:14" s="38" customFormat="1" x14ac:dyDescent="0.45">
      <c r="A24" s="42">
        <v>2</v>
      </c>
      <c r="B24" s="106" t="s">
        <v>297</v>
      </c>
      <c r="C24" s="38">
        <v>2</v>
      </c>
      <c r="D24" s="93">
        <v>0</v>
      </c>
      <c r="E24" s="38">
        <v>1</v>
      </c>
      <c r="F24" s="38">
        <v>1.2</v>
      </c>
      <c r="G24" s="106" t="s">
        <v>14</v>
      </c>
      <c r="H24" s="38">
        <v>1</v>
      </c>
      <c r="I24" s="106" t="s">
        <v>14</v>
      </c>
      <c r="J24" s="106" t="s">
        <v>19</v>
      </c>
      <c r="K24" s="38">
        <v>12.5</v>
      </c>
      <c r="L24" s="106" t="s">
        <v>20</v>
      </c>
      <c r="M24" s="106" t="s">
        <v>22</v>
      </c>
      <c r="N24" s="107" t="s">
        <v>14</v>
      </c>
    </row>
    <row r="25" spans="1:14" s="38" customFormat="1" ht="14.65" thickBot="1" x14ac:dyDescent="0.5">
      <c r="A25" s="42">
        <v>2</v>
      </c>
      <c r="B25" s="106" t="s">
        <v>298</v>
      </c>
      <c r="C25" s="38">
        <v>6</v>
      </c>
      <c r="D25" s="106" t="s">
        <v>299</v>
      </c>
      <c r="E25" s="38">
        <v>7</v>
      </c>
      <c r="F25" s="38">
        <f>2.1+2.1+1.3+1.3+2.1+2.1+1.3</f>
        <v>12.3</v>
      </c>
      <c r="G25" s="106" t="s">
        <v>14</v>
      </c>
      <c r="H25" s="38">
        <v>5</v>
      </c>
      <c r="I25" s="106" t="s">
        <v>14</v>
      </c>
      <c r="J25" s="106" t="s">
        <v>19</v>
      </c>
      <c r="K25" s="38">
        <f>22.5+18.6+13.7+2.4+4.1+4.9+22</f>
        <v>88.2</v>
      </c>
      <c r="L25" s="106" t="s">
        <v>300</v>
      </c>
      <c r="M25" s="106" t="s">
        <v>22</v>
      </c>
      <c r="N25" s="107" t="s">
        <v>14</v>
      </c>
    </row>
    <row r="26" spans="1:14" s="38" customFormat="1" x14ac:dyDescent="0.45">
      <c r="A26" s="89">
        <v>3</v>
      </c>
      <c r="B26" s="103" t="s">
        <v>301</v>
      </c>
      <c r="C26" s="40">
        <v>1</v>
      </c>
      <c r="D26" s="40">
        <v>0</v>
      </c>
      <c r="E26" s="40">
        <v>1</v>
      </c>
      <c r="F26" s="40">
        <v>1.8</v>
      </c>
      <c r="G26" s="103" t="s">
        <v>19</v>
      </c>
      <c r="H26" s="40">
        <v>0</v>
      </c>
      <c r="I26" s="103" t="s">
        <v>19</v>
      </c>
      <c r="J26" s="103" t="s">
        <v>19</v>
      </c>
      <c r="K26" s="40">
        <v>5.4</v>
      </c>
      <c r="L26" s="103" t="s">
        <v>20</v>
      </c>
      <c r="M26" s="103" t="s">
        <v>22</v>
      </c>
      <c r="N26" s="104" t="s">
        <v>14</v>
      </c>
    </row>
    <row r="27" spans="1:14" s="38" customFormat="1" x14ac:dyDescent="0.45">
      <c r="A27" s="42">
        <v>3</v>
      </c>
      <c r="B27" s="106" t="s">
        <v>302</v>
      </c>
      <c r="C27" s="38">
        <v>1</v>
      </c>
      <c r="D27" s="38">
        <v>0</v>
      </c>
      <c r="E27" s="38">
        <v>3</v>
      </c>
      <c r="F27" s="38">
        <f>1.7+1.7+1.7</f>
        <v>5.0999999999999996</v>
      </c>
      <c r="G27" s="106" t="s">
        <v>14</v>
      </c>
      <c r="H27" s="38">
        <v>0</v>
      </c>
      <c r="I27" s="106" t="s">
        <v>19</v>
      </c>
      <c r="J27" s="106" t="s">
        <v>19</v>
      </c>
      <c r="K27" s="38">
        <v>40.6</v>
      </c>
      <c r="L27" s="106" t="s">
        <v>20</v>
      </c>
      <c r="M27" s="106" t="s">
        <v>22</v>
      </c>
      <c r="N27" s="107" t="s">
        <v>14</v>
      </c>
    </row>
    <row r="28" spans="1:14" s="38" customFormat="1" x14ac:dyDescent="0.45">
      <c r="A28" s="42">
        <v>3</v>
      </c>
      <c r="B28" s="106" t="s">
        <v>303</v>
      </c>
      <c r="C28" s="38">
        <v>3</v>
      </c>
      <c r="D28" s="38">
        <v>0</v>
      </c>
      <c r="E28" s="38">
        <v>1</v>
      </c>
      <c r="F28" s="38">
        <v>1.5</v>
      </c>
      <c r="G28" s="106" t="s">
        <v>14</v>
      </c>
      <c r="H28" s="38">
        <v>1</v>
      </c>
      <c r="I28" s="106" t="s">
        <v>14</v>
      </c>
      <c r="J28" s="106" t="s">
        <v>14</v>
      </c>
      <c r="K28" s="38">
        <f>0.9+0.6+0.7+6.7+3.9</f>
        <v>12.8</v>
      </c>
      <c r="L28" s="106" t="s">
        <v>20</v>
      </c>
      <c r="M28" s="106" t="s">
        <v>22</v>
      </c>
      <c r="N28" s="107" t="s">
        <v>14</v>
      </c>
    </row>
    <row r="29" spans="1:14" s="38" customFormat="1" x14ac:dyDescent="0.45">
      <c r="A29" s="42">
        <v>3</v>
      </c>
      <c r="B29" s="93">
        <v>306</v>
      </c>
      <c r="C29" s="38">
        <v>1</v>
      </c>
      <c r="D29" s="106" t="s">
        <v>304</v>
      </c>
      <c r="E29" s="38">
        <v>2</v>
      </c>
      <c r="F29" s="38">
        <v>1.4</v>
      </c>
      <c r="G29" s="106" t="s">
        <v>19</v>
      </c>
      <c r="H29" s="38">
        <v>1</v>
      </c>
      <c r="I29" s="106" t="s">
        <v>19</v>
      </c>
      <c r="J29" s="106" t="s">
        <v>19</v>
      </c>
      <c r="K29" s="38">
        <v>18.5</v>
      </c>
      <c r="L29" s="106" t="s">
        <v>15</v>
      </c>
      <c r="M29" s="106" t="s">
        <v>22</v>
      </c>
      <c r="N29" s="107" t="s">
        <v>14</v>
      </c>
    </row>
    <row r="30" spans="1:14" s="38" customFormat="1" x14ac:dyDescent="0.45">
      <c r="A30" s="42">
        <v>3</v>
      </c>
      <c r="B30" s="93">
        <v>307</v>
      </c>
      <c r="C30" s="38">
        <v>1</v>
      </c>
      <c r="D30" s="38">
        <v>0</v>
      </c>
      <c r="E30" s="38">
        <v>2</v>
      </c>
      <c r="F30" s="38">
        <v>1.4</v>
      </c>
      <c r="G30" s="106" t="s">
        <v>19</v>
      </c>
      <c r="H30" s="38">
        <v>1</v>
      </c>
      <c r="I30" s="106" t="s">
        <v>19</v>
      </c>
      <c r="J30" s="106" t="s">
        <v>19</v>
      </c>
      <c r="K30" s="38">
        <v>12.3</v>
      </c>
      <c r="L30" s="106" t="s">
        <v>15</v>
      </c>
      <c r="M30" s="106" t="s">
        <v>22</v>
      </c>
      <c r="N30" s="107" t="s">
        <v>14</v>
      </c>
    </row>
    <row r="31" spans="1:14" s="38" customFormat="1" x14ac:dyDescent="0.45">
      <c r="A31" s="42">
        <v>3</v>
      </c>
      <c r="B31" s="106" t="s">
        <v>305</v>
      </c>
      <c r="C31" s="38">
        <v>1</v>
      </c>
      <c r="D31" s="106" t="s">
        <v>306</v>
      </c>
      <c r="E31" s="38">
        <v>2</v>
      </c>
      <c r="F31" s="38">
        <v>1.4</v>
      </c>
      <c r="G31" s="106" t="s">
        <v>14</v>
      </c>
      <c r="H31" s="38">
        <v>1</v>
      </c>
      <c r="I31" s="106" t="s">
        <v>19</v>
      </c>
      <c r="J31" s="106" t="s">
        <v>19</v>
      </c>
      <c r="K31" s="38">
        <v>14.3</v>
      </c>
      <c r="L31" s="106" t="s">
        <v>20</v>
      </c>
      <c r="M31" s="106" t="s">
        <v>22</v>
      </c>
      <c r="N31" s="107" t="s">
        <v>14</v>
      </c>
    </row>
    <row r="32" spans="1:14" s="38" customFormat="1" x14ac:dyDescent="0.45">
      <c r="A32" s="42">
        <v>3</v>
      </c>
      <c r="B32" s="93">
        <v>308</v>
      </c>
      <c r="C32" s="38">
        <v>1</v>
      </c>
      <c r="D32" s="106" t="s">
        <v>307</v>
      </c>
      <c r="E32" s="38">
        <v>2</v>
      </c>
      <c r="F32" s="38">
        <v>1.4</v>
      </c>
      <c r="G32" s="106" t="s">
        <v>14</v>
      </c>
      <c r="H32" s="38">
        <v>1</v>
      </c>
      <c r="I32" s="106" t="s">
        <v>19</v>
      </c>
      <c r="J32" s="106" t="s">
        <v>19</v>
      </c>
      <c r="K32" s="38">
        <v>14.1</v>
      </c>
      <c r="L32" s="106" t="s">
        <v>15</v>
      </c>
      <c r="M32" s="106" t="s">
        <v>22</v>
      </c>
      <c r="N32" s="107" t="s">
        <v>14</v>
      </c>
    </row>
    <row r="33" spans="1:14" s="38" customFormat="1" x14ac:dyDescent="0.45">
      <c r="A33" s="42">
        <v>3</v>
      </c>
      <c r="B33" s="106" t="s">
        <v>308</v>
      </c>
      <c r="C33" s="38">
        <v>1</v>
      </c>
      <c r="D33" s="38">
        <v>0</v>
      </c>
      <c r="E33" s="38">
        <v>0</v>
      </c>
      <c r="F33" s="38">
        <v>0</v>
      </c>
      <c r="G33" s="106" t="s">
        <v>19</v>
      </c>
      <c r="H33" s="38">
        <v>1</v>
      </c>
      <c r="I33" s="106" t="s">
        <v>19</v>
      </c>
      <c r="J33" s="106" t="s">
        <v>14</v>
      </c>
      <c r="K33" s="106">
        <v>1</v>
      </c>
      <c r="L33" s="106" t="s">
        <v>20</v>
      </c>
      <c r="M33" s="106" t="s">
        <v>22</v>
      </c>
      <c r="N33" s="107" t="s">
        <v>14</v>
      </c>
    </row>
    <row r="34" spans="1:14" s="38" customFormat="1" x14ac:dyDescent="0.45">
      <c r="A34" s="42">
        <v>3</v>
      </c>
      <c r="B34" s="106" t="s">
        <v>309</v>
      </c>
      <c r="C34" s="38">
        <v>1</v>
      </c>
      <c r="D34" s="38">
        <v>0</v>
      </c>
      <c r="E34" s="38">
        <v>1</v>
      </c>
      <c r="F34" s="38">
        <v>1.7</v>
      </c>
      <c r="G34" s="106" t="s">
        <v>14</v>
      </c>
      <c r="H34" s="38">
        <v>1</v>
      </c>
      <c r="I34" s="106" t="s">
        <v>19</v>
      </c>
      <c r="J34" s="106" t="s">
        <v>14</v>
      </c>
      <c r="K34" s="38">
        <v>13.3</v>
      </c>
      <c r="L34" s="106" t="s">
        <v>70</v>
      </c>
      <c r="M34" s="106" t="s">
        <v>22</v>
      </c>
      <c r="N34" s="107" t="s">
        <v>14</v>
      </c>
    </row>
    <row r="35" spans="1:14" s="38" customFormat="1" ht="14.65" thickBot="1" x14ac:dyDescent="0.5">
      <c r="A35" s="42">
        <v>3</v>
      </c>
      <c r="B35" s="93">
        <v>313</v>
      </c>
      <c r="C35" s="38">
        <v>4</v>
      </c>
      <c r="D35" s="106" t="s">
        <v>310</v>
      </c>
      <c r="E35" s="38">
        <v>7</v>
      </c>
      <c r="F35" s="38">
        <f>1.2+3+0.6+2</f>
        <v>6.8</v>
      </c>
      <c r="G35" s="106" t="s">
        <v>14</v>
      </c>
      <c r="H35" s="38">
        <v>0</v>
      </c>
      <c r="I35" s="106" t="s">
        <v>14</v>
      </c>
      <c r="J35" s="106" t="s">
        <v>19</v>
      </c>
      <c r="K35" s="38">
        <f>3.9+32+15.2+5.5+17.2+5+4.4</f>
        <v>83.2</v>
      </c>
      <c r="L35" s="106" t="s">
        <v>20</v>
      </c>
      <c r="M35" s="106" t="s">
        <v>22</v>
      </c>
      <c r="N35" s="107" t="s">
        <v>14</v>
      </c>
    </row>
    <row r="36" spans="1:14" x14ac:dyDescent="0.4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0"/>
  <sheetViews>
    <sheetView topLeftCell="A18" workbookViewId="0">
      <selection activeCell="C16" sqref="C16"/>
    </sheetView>
  </sheetViews>
  <sheetFormatPr defaultColWidth="9.1328125" defaultRowHeight="14.25" x14ac:dyDescent="0.45"/>
  <cols>
    <col min="1" max="1" width="18.73046875" style="1" bestFit="1" customWidth="1"/>
    <col min="2" max="2" width="29.86328125" style="1" bestFit="1" customWidth="1"/>
    <col min="3" max="3" width="20.1328125" style="1" bestFit="1" customWidth="1"/>
    <col min="4" max="4" width="39.73046875" style="1" bestFit="1" customWidth="1"/>
    <col min="5" max="5" width="10.86328125" style="1" bestFit="1" customWidth="1"/>
    <col min="6" max="6" width="17.3984375" style="1" bestFit="1" customWidth="1"/>
    <col min="7" max="7" width="7.265625" style="1" bestFit="1" customWidth="1"/>
    <col min="8" max="8" width="18.73046875" style="1" bestFit="1" customWidth="1"/>
    <col min="9" max="10" width="10.1328125" style="1" bestFit="1" customWidth="1"/>
    <col min="11" max="11" width="21.3984375" style="1" bestFit="1" customWidth="1"/>
    <col min="12" max="12" width="14.73046875" style="1" bestFit="1" customWidth="1"/>
    <col min="13" max="13" width="20.1328125" style="1" bestFit="1" customWidth="1"/>
    <col min="14" max="14" width="13.265625" style="1" bestFit="1" customWidth="1"/>
    <col min="15" max="17" width="9.1328125" style="1"/>
    <col min="18" max="18" width="10.1328125" style="1" bestFit="1" customWidth="1"/>
    <col min="19" max="19" width="9.1328125" style="1"/>
    <col min="20" max="20" width="11.265625" style="1" bestFit="1" customWidth="1"/>
    <col min="21" max="16384" width="9.1328125" style="1"/>
  </cols>
  <sheetData>
    <row r="1" spans="1:14" s="34" customFormat="1" ht="14.65" thickBot="1" x14ac:dyDescent="0.5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38</v>
      </c>
      <c r="L1" s="34" t="s">
        <v>12</v>
      </c>
      <c r="M1" s="34" t="s">
        <v>11</v>
      </c>
      <c r="N1" s="34" t="s">
        <v>13</v>
      </c>
    </row>
    <row r="2" spans="1:14" x14ac:dyDescent="0.45">
      <c r="A2" s="5">
        <v>0</v>
      </c>
      <c r="B2" s="6" t="s">
        <v>27</v>
      </c>
      <c r="C2" s="7">
        <v>1</v>
      </c>
      <c r="D2" s="7">
        <v>0</v>
      </c>
      <c r="E2" s="7">
        <v>0</v>
      </c>
      <c r="F2" s="7">
        <v>0</v>
      </c>
      <c r="G2" s="6" t="s">
        <v>19</v>
      </c>
      <c r="H2" s="7">
        <v>0</v>
      </c>
      <c r="I2" s="6" t="s">
        <v>19</v>
      </c>
      <c r="J2" s="6" t="s">
        <v>19</v>
      </c>
      <c r="K2" s="6">
        <v>22.9</v>
      </c>
      <c r="L2" s="6" t="s">
        <v>29</v>
      </c>
      <c r="M2" s="6" t="s">
        <v>22</v>
      </c>
      <c r="N2" s="8" t="s">
        <v>14</v>
      </c>
    </row>
    <row r="3" spans="1:14" x14ac:dyDescent="0.45">
      <c r="A3" s="9">
        <v>0</v>
      </c>
      <c r="B3" s="1" t="s">
        <v>28</v>
      </c>
      <c r="C3" s="2">
        <v>1</v>
      </c>
      <c r="D3" s="2">
        <v>0</v>
      </c>
      <c r="E3" s="2">
        <v>1</v>
      </c>
      <c r="F3" s="2">
        <v>3.5</v>
      </c>
      <c r="G3" s="1" t="s">
        <v>19</v>
      </c>
      <c r="H3" s="2">
        <v>3</v>
      </c>
      <c r="I3" s="1" t="s">
        <v>19</v>
      </c>
      <c r="J3" s="1" t="s">
        <v>19</v>
      </c>
      <c r="K3" s="1">
        <f>13.6+58+9.3</f>
        <v>80.899999999999991</v>
      </c>
      <c r="L3" s="1" t="s">
        <v>29</v>
      </c>
      <c r="M3" s="1" t="s">
        <v>22</v>
      </c>
      <c r="N3" s="10" t="s">
        <v>14</v>
      </c>
    </row>
    <row r="4" spans="1:14" x14ac:dyDescent="0.45">
      <c r="A4" s="9">
        <v>0</v>
      </c>
      <c r="B4" s="1" t="s">
        <v>345</v>
      </c>
      <c r="C4" s="2">
        <v>1</v>
      </c>
      <c r="D4" s="2">
        <v>0</v>
      </c>
      <c r="E4" s="2">
        <v>1</v>
      </c>
      <c r="F4" s="2">
        <v>3.7</v>
      </c>
      <c r="G4" s="1" t="s">
        <v>19</v>
      </c>
      <c r="H4" s="2">
        <v>1</v>
      </c>
      <c r="I4" s="1" t="s">
        <v>19</v>
      </c>
      <c r="J4" s="1" t="s">
        <v>19</v>
      </c>
      <c r="K4" s="1">
        <v>33.5</v>
      </c>
      <c r="L4" s="1" t="s">
        <v>20</v>
      </c>
      <c r="M4" s="1" t="s">
        <v>16</v>
      </c>
      <c r="N4" s="10" t="s">
        <v>14</v>
      </c>
    </row>
    <row r="5" spans="1:14" x14ac:dyDescent="0.45">
      <c r="A5" s="9">
        <v>0</v>
      </c>
      <c r="B5" s="1">
        <v>1</v>
      </c>
      <c r="C5" s="2">
        <v>1</v>
      </c>
      <c r="D5" s="2" t="s">
        <v>346</v>
      </c>
      <c r="E5" s="2">
        <v>0</v>
      </c>
      <c r="F5" s="2">
        <v>0</v>
      </c>
      <c r="G5" s="1" t="s">
        <v>14</v>
      </c>
      <c r="H5" s="2">
        <v>1</v>
      </c>
      <c r="I5" s="1" t="s">
        <v>14</v>
      </c>
      <c r="J5" s="1" t="s">
        <v>19</v>
      </c>
      <c r="K5" s="1">
        <v>11.3</v>
      </c>
      <c r="L5" s="1" t="s">
        <v>70</v>
      </c>
      <c r="M5" s="1" t="s">
        <v>16</v>
      </c>
      <c r="N5" s="10" t="s">
        <v>14</v>
      </c>
    </row>
    <row r="6" spans="1:14" x14ac:dyDescent="0.45">
      <c r="A6" s="9">
        <v>0</v>
      </c>
      <c r="B6" s="1">
        <v>2</v>
      </c>
      <c r="C6" s="1">
        <v>1</v>
      </c>
      <c r="D6" s="1" t="s">
        <v>347</v>
      </c>
      <c r="E6" s="1">
        <v>1</v>
      </c>
      <c r="F6" s="1">
        <v>3.5</v>
      </c>
      <c r="G6" s="1" t="s">
        <v>14</v>
      </c>
      <c r="H6" s="1">
        <v>1</v>
      </c>
      <c r="I6" s="1" t="s">
        <v>14</v>
      </c>
      <c r="J6" s="1" t="s">
        <v>14</v>
      </c>
      <c r="K6" s="1">
        <v>8</v>
      </c>
      <c r="L6" s="1" t="s">
        <v>15</v>
      </c>
      <c r="M6" s="1" t="s">
        <v>16</v>
      </c>
      <c r="N6" s="10" t="s">
        <v>14</v>
      </c>
    </row>
    <row r="7" spans="1:14" x14ac:dyDescent="0.45">
      <c r="A7" s="9">
        <v>0</v>
      </c>
      <c r="B7" s="1" t="s">
        <v>23</v>
      </c>
      <c r="C7" s="1">
        <v>1</v>
      </c>
      <c r="D7" s="1" t="s">
        <v>24</v>
      </c>
      <c r="E7" s="1">
        <v>2</v>
      </c>
      <c r="F7" s="1">
        <v>7</v>
      </c>
      <c r="G7" s="1" t="s">
        <v>14</v>
      </c>
      <c r="H7" s="1">
        <v>2</v>
      </c>
      <c r="I7" s="1" t="s">
        <v>14</v>
      </c>
      <c r="J7" s="1" t="s">
        <v>14</v>
      </c>
      <c r="K7" s="1">
        <v>36.200000000000003</v>
      </c>
      <c r="L7" s="1" t="s">
        <v>25</v>
      </c>
      <c r="M7" s="1" t="s">
        <v>16</v>
      </c>
      <c r="N7" s="10" t="s">
        <v>14</v>
      </c>
    </row>
    <row r="8" spans="1:14" x14ac:dyDescent="0.45">
      <c r="A8" s="9">
        <v>0</v>
      </c>
      <c r="B8" s="1">
        <v>5</v>
      </c>
      <c r="C8" s="1">
        <v>1</v>
      </c>
      <c r="D8" s="1" t="s">
        <v>348</v>
      </c>
      <c r="E8" s="1">
        <v>2</v>
      </c>
      <c r="F8" s="1">
        <v>7</v>
      </c>
      <c r="G8" s="1" t="s">
        <v>14</v>
      </c>
      <c r="H8" s="1">
        <v>2</v>
      </c>
      <c r="I8" s="1" t="s">
        <v>19</v>
      </c>
      <c r="J8" s="1" t="s">
        <v>14</v>
      </c>
      <c r="K8" s="1">
        <v>35.6</v>
      </c>
      <c r="L8" s="1" t="s">
        <v>15</v>
      </c>
      <c r="M8" s="1" t="s">
        <v>16</v>
      </c>
      <c r="N8" s="10" t="s">
        <v>14</v>
      </c>
    </row>
    <row r="9" spans="1:14" x14ac:dyDescent="0.45">
      <c r="A9" s="9">
        <v>0</v>
      </c>
      <c r="B9" s="1">
        <v>6</v>
      </c>
      <c r="C9" s="1">
        <v>1</v>
      </c>
      <c r="D9" s="1">
        <v>0</v>
      </c>
      <c r="E9" s="1">
        <v>1</v>
      </c>
      <c r="F9" s="1">
        <v>3.5</v>
      </c>
      <c r="G9" s="2" t="s">
        <v>19</v>
      </c>
      <c r="H9" s="1">
        <v>1</v>
      </c>
      <c r="I9" s="1" t="s">
        <v>19</v>
      </c>
      <c r="J9" s="1" t="s">
        <v>14</v>
      </c>
      <c r="K9" s="1">
        <v>16.3</v>
      </c>
      <c r="L9" s="1" t="s">
        <v>15</v>
      </c>
      <c r="M9" s="1" t="s">
        <v>16</v>
      </c>
      <c r="N9" s="10" t="s">
        <v>14</v>
      </c>
    </row>
    <row r="10" spans="1:14" x14ac:dyDescent="0.45">
      <c r="A10" s="9">
        <v>0</v>
      </c>
      <c r="B10" s="1">
        <v>7</v>
      </c>
      <c r="C10" s="1">
        <v>1</v>
      </c>
      <c r="D10" s="1">
        <v>0</v>
      </c>
      <c r="E10" s="1">
        <v>2</v>
      </c>
      <c r="F10" s="1">
        <v>7</v>
      </c>
      <c r="G10" s="2" t="s">
        <v>19</v>
      </c>
      <c r="H10" s="1">
        <v>2</v>
      </c>
      <c r="I10" s="1" t="s">
        <v>19</v>
      </c>
      <c r="J10" s="1" t="s">
        <v>14</v>
      </c>
      <c r="K10" s="1">
        <v>15</v>
      </c>
      <c r="L10" s="1" t="s">
        <v>15</v>
      </c>
      <c r="M10" s="1" t="s">
        <v>16</v>
      </c>
      <c r="N10" s="10" t="s">
        <v>14</v>
      </c>
    </row>
    <row r="11" spans="1:14" x14ac:dyDescent="0.45">
      <c r="A11" s="9">
        <v>0</v>
      </c>
      <c r="B11" s="1" t="s">
        <v>349</v>
      </c>
      <c r="C11" s="1">
        <v>1</v>
      </c>
      <c r="D11" s="1">
        <v>0</v>
      </c>
      <c r="E11" s="1">
        <v>2</v>
      </c>
      <c r="F11" s="1">
        <v>7</v>
      </c>
      <c r="G11" s="2" t="s">
        <v>19</v>
      </c>
      <c r="H11" s="1">
        <v>2</v>
      </c>
      <c r="I11" s="1" t="s">
        <v>19</v>
      </c>
      <c r="J11" s="1" t="s">
        <v>19</v>
      </c>
      <c r="K11" s="1">
        <v>31.5</v>
      </c>
      <c r="L11" s="1" t="s">
        <v>15</v>
      </c>
      <c r="M11" s="1" t="s">
        <v>16</v>
      </c>
      <c r="N11" s="10" t="s">
        <v>14</v>
      </c>
    </row>
    <row r="12" spans="1:14" x14ac:dyDescent="0.45">
      <c r="A12" s="9">
        <v>0</v>
      </c>
      <c r="B12" s="1">
        <v>8</v>
      </c>
      <c r="C12" s="1">
        <v>1</v>
      </c>
      <c r="D12" s="1">
        <v>0</v>
      </c>
      <c r="E12" s="1">
        <v>1</v>
      </c>
      <c r="F12" s="1">
        <f>4.1*3</f>
        <v>12.299999999999999</v>
      </c>
      <c r="G12" s="2" t="s">
        <v>19</v>
      </c>
      <c r="H12" s="1">
        <v>3</v>
      </c>
      <c r="I12" s="1" t="s">
        <v>14</v>
      </c>
      <c r="J12" s="1" t="s">
        <v>14</v>
      </c>
      <c r="K12" s="1">
        <v>31.5</v>
      </c>
      <c r="L12" s="1" t="s">
        <v>15</v>
      </c>
      <c r="M12" s="1" t="s">
        <v>16</v>
      </c>
      <c r="N12" s="10" t="s">
        <v>14</v>
      </c>
    </row>
    <row r="13" spans="1:14" x14ac:dyDescent="0.45">
      <c r="A13" s="9">
        <v>0</v>
      </c>
      <c r="B13" s="1">
        <v>9</v>
      </c>
      <c r="C13" s="1">
        <v>1</v>
      </c>
      <c r="D13" s="1">
        <v>0</v>
      </c>
      <c r="E13" s="1">
        <v>1</v>
      </c>
      <c r="F13" s="1">
        <v>3.5</v>
      </c>
      <c r="G13" s="2" t="s">
        <v>19</v>
      </c>
      <c r="H13" s="1">
        <v>1</v>
      </c>
      <c r="I13" s="1" t="s">
        <v>19</v>
      </c>
      <c r="J13" s="1" t="s">
        <v>14</v>
      </c>
      <c r="K13" s="1">
        <v>12</v>
      </c>
      <c r="L13" s="1" t="s">
        <v>15</v>
      </c>
      <c r="M13" s="1" t="s">
        <v>16</v>
      </c>
      <c r="N13" s="10" t="s">
        <v>14</v>
      </c>
    </row>
    <row r="14" spans="1:14" x14ac:dyDescent="0.45">
      <c r="A14" s="9">
        <v>0</v>
      </c>
      <c r="B14" s="1">
        <v>10</v>
      </c>
      <c r="C14" s="1">
        <v>1</v>
      </c>
      <c r="D14" s="1" t="s">
        <v>21</v>
      </c>
      <c r="E14" s="1">
        <v>1</v>
      </c>
      <c r="F14" s="1">
        <v>3.5</v>
      </c>
      <c r="G14" s="1" t="s">
        <v>19</v>
      </c>
      <c r="H14" s="1">
        <v>1</v>
      </c>
      <c r="I14" s="1" t="s">
        <v>19</v>
      </c>
      <c r="J14" s="1" t="s">
        <v>14</v>
      </c>
      <c r="K14" s="1">
        <v>3</v>
      </c>
      <c r="L14" s="1" t="s">
        <v>20</v>
      </c>
      <c r="M14" s="1" t="s">
        <v>22</v>
      </c>
      <c r="N14" s="10" t="s">
        <v>14</v>
      </c>
    </row>
    <row r="15" spans="1:14" x14ac:dyDescent="0.45">
      <c r="A15" s="9">
        <v>0</v>
      </c>
      <c r="B15" s="1" t="s">
        <v>18</v>
      </c>
      <c r="C15" s="1">
        <v>1</v>
      </c>
      <c r="D15" s="1" t="s">
        <v>350</v>
      </c>
      <c r="E15" s="1">
        <v>1</v>
      </c>
      <c r="F15" s="1">
        <v>2.7</v>
      </c>
      <c r="G15" s="1" t="s">
        <v>19</v>
      </c>
      <c r="H15" s="1">
        <v>1</v>
      </c>
      <c r="I15" s="1" t="s">
        <v>19</v>
      </c>
      <c r="J15" s="1" t="s">
        <v>14</v>
      </c>
      <c r="K15" s="1">
        <v>2.4</v>
      </c>
      <c r="L15" s="1" t="s">
        <v>20</v>
      </c>
      <c r="M15" s="1" t="s">
        <v>22</v>
      </c>
      <c r="N15" s="10" t="s">
        <v>14</v>
      </c>
    </row>
    <row r="16" spans="1:14" x14ac:dyDescent="0.45">
      <c r="A16" s="9">
        <v>0</v>
      </c>
      <c r="B16" s="1">
        <v>15</v>
      </c>
      <c r="C16" s="1">
        <v>1</v>
      </c>
      <c r="D16" s="1" t="s">
        <v>28</v>
      </c>
      <c r="E16" s="1">
        <v>2</v>
      </c>
      <c r="F16" s="1">
        <v>7.4</v>
      </c>
      <c r="G16" s="1" t="s">
        <v>19</v>
      </c>
      <c r="H16" s="1">
        <v>2</v>
      </c>
      <c r="I16" s="1" t="s">
        <v>19</v>
      </c>
      <c r="J16" s="1" t="s">
        <v>19</v>
      </c>
      <c r="K16" s="1">
        <v>19</v>
      </c>
      <c r="L16" s="1" t="s">
        <v>70</v>
      </c>
      <c r="M16" s="1" t="s">
        <v>22</v>
      </c>
      <c r="N16" s="10" t="s">
        <v>14</v>
      </c>
    </row>
    <row r="17" spans="1:14" x14ac:dyDescent="0.45">
      <c r="A17" s="9">
        <v>0</v>
      </c>
      <c r="B17" s="1" t="s">
        <v>385</v>
      </c>
      <c r="C17" s="1">
        <v>4</v>
      </c>
      <c r="D17" s="1" t="s">
        <v>386</v>
      </c>
      <c r="E17" s="1">
        <v>6</v>
      </c>
      <c r="F17" s="1">
        <f>4.7+4.7+4.7+4.7+4.7+4.7</f>
        <v>28.2</v>
      </c>
      <c r="G17" s="1" t="s">
        <v>14</v>
      </c>
      <c r="H17" s="1">
        <v>6</v>
      </c>
      <c r="I17" s="1" t="s">
        <v>19</v>
      </c>
      <c r="J17" s="1" t="s">
        <v>19</v>
      </c>
      <c r="K17" s="1">
        <f>34+22.3+35.4+19.4</f>
        <v>111.1</v>
      </c>
      <c r="L17" s="1" t="s">
        <v>26</v>
      </c>
      <c r="M17" s="1" t="s">
        <v>16</v>
      </c>
      <c r="N17" s="10" t="s">
        <v>14</v>
      </c>
    </row>
    <row r="18" spans="1:14" x14ac:dyDescent="0.45">
      <c r="A18" s="9">
        <v>0</v>
      </c>
      <c r="B18" s="1">
        <v>18</v>
      </c>
      <c r="C18" s="1">
        <v>1</v>
      </c>
      <c r="D18" s="1" t="s">
        <v>351</v>
      </c>
      <c r="E18" s="1">
        <v>1</v>
      </c>
      <c r="F18" s="1">
        <v>2.7</v>
      </c>
      <c r="G18" s="1" t="s">
        <v>19</v>
      </c>
      <c r="H18" s="1">
        <v>1</v>
      </c>
      <c r="I18" s="1" t="s">
        <v>19</v>
      </c>
      <c r="J18" s="1" t="s">
        <v>19</v>
      </c>
      <c r="K18" s="1">
        <v>2.2999999999999998</v>
      </c>
      <c r="L18" s="1" t="s">
        <v>20</v>
      </c>
      <c r="M18" s="1" t="s">
        <v>22</v>
      </c>
      <c r="N18" s="10" t="s">
        <v>14</v>
      </c>
    </row>
    <row r="19" spans="1:14" x14ac:dyDescent="0.45">
      <c r="A19" s="9">
        <v>0</v>
      </c>
      <c r="B19" s="1" t="s">
        <v>352</v>
      </c>
      <c r="C19" s="1">
        <v>2</v>
      </c>
      <c r="D19" s="1" t="s">
        <v>328</v>
      </c>
      <c r="E19" s="1">
        <v>2</v>
      </c>
      <c r="F19" s="1">
        <v>2.8</v>
      </c>
      <c r="G19" s="1" t="s">
        <v>19</v>
      </c>
      <c r="H19" s="1">
        <v>0</v>
      </c>
      <c r="I19" s="1" t="s">
        <v>14</v>
      </c>
      <c r="J19" s="1" t="s">
        <v>19</v>
      </c>
      <c r="K19" s="1" t="s">
        <v>353</v>
      </c>
      <c r="L19" s="1" t="s">
        <v>26</v>
      </c>
      <c r="M19" s="1" t="s">
        <v>22</v>
      </c>
      <c r="N19" s="10" t="s">
        <v>14</v>
      </c>
    </row>
    <row r="20" spans="1:14" x14ac:dyDescent="0.45">
      <c r="A20" s="9">
        <v>0</v>
      </c>
      <c r="B20" s="1">
        <v>21</v>
      </c>
      <c r="C20" s="1">
        <v>1</v>
      </c>
      <c r="D20" s="1" t="s">
        <v>365</v>
      </c>
      <c r="E20" s="1">
        <v>0</v>
      </c>
      <c r="F20" s="1">
        <v>0</v>
      </c>
      <c r="G20" s="1" t="s">
        <v>19</v>
      </c>
      <c r="H20" s="1">
        <v>2</v>
      </c>
      <c r="I20" s="1" t="s">
        <v>19</v>
      </c>
      <c r="J20" s="1" t="s">
        <v>19</v>
      </c>
      <c r="K20" s="1">
        <f>4.7+6+5.4</f>
        <v>16.100000000000001</v>
      </c>
      <c r="L20" s="1" t="s">
        <v>354</v>
      </c>
      <c r="M20" s="1" t="s">
        <v>22</v>
      </c>
      <c r="N20" s="10" t="s">
        <v>14</v>
      </c>
    </row>
    <row r="21" spans="1:14" x14ac:dyDescent="0.45">
      <c r="A21" s="9">
        <v>0</v>
      </c>
      <c r="B21" s="1">
        <v>22</v>
      </c>
      <c r="C21" s="1">
        <v>2</v>
      </c>
      <c r="D21" s="1" t="s">
        <v>355</v>
      </c>
      <c r="E21" s="1">
        <v>1</v>
      </c>
      <c r="F21" s="1">
        <v>2.2999999999999998</v>
      </c>
      <c r="G21" s="1" t="s">
        <v>19</v>
      </c>
      <c r="H21" s="1">
        <v>1</v>
      </c>
      <c r="I21" s="1" t="s">
        <v>19</v>
      </c>
      <c r="J21" s="1" t="s">
        <v>19</v>
      </c>
      <c r="K21" s="1">
        <v>20</v>
      </c>
      <c r="L21" s="1" t="s">
        <v>15</v>
      </c>
      <c r="M21" s="1" t="s">
        <v>22</v>
      </c>
      <c r="N21" s="10" t="s">
        <v>14</v>
      </c>
    </row>
    <row r="22" spans="1:14" x14ac:dyDescent="0.45">
      <c r="A22" s="9">
        <v>0</v>
      </c>
      <c r="B22" s="1">
        <v>23</v>
      </c>
      <c r="C22" s="1">
        <v>1</v>
      </c>
      <c r="D22" s="1" t="s">
        <v>28</v>
      </c>
      <c r="E22" s="1">
        <v>2</v>
      </c>
      <c r="F22" s="1">
        <v>2.2999999999999998</v>
      </c>
      <c r="G22" s="1" t="s">
        <v>19</v>
      </c>
      <c r="H22" s="1">
        <v>1</v>
      </c>
      <c r="I22" s="1" t="s">
        <v>19</v>
      </c>
      <c r="J22" s="1" t="s">
        <v>19</v>
      </c>
      <c r="K22" s="1">
        <v>27</v>
      </c>
      <c r="L22" s="1" t="s">
        <v>70</v>
      </c>
      <c r="M22" s="1" t="s">
        <v>22</v>
      </c>
      <c r="N22" s="10" t="s">
        <v>14</v>
      </c>
    </row>
    <row r="23" spans="1:14" x14ac:dyDescent="0.45">
      <c r="A23" s="9">
        <v>0</v>
      </c>
      <c r="B23" s="1">
        <v>24</v>
      </c>
      <c r="C23" s="1">
        <v>1</v>
      </c>
      <c r="D23" s="1" t="s">
        <v>328</v>
      </c>
      <c r="E23" s="1">
        <v>1</v>
      </c>
      <c r="F23" s="1">
        <v>1</v>
      </c>
      <c r="G23" s="1" t="s">
        <v>19</v>
      </c>
      <c r="H23" s="1">
        <v>1</v>
      </c>
      <c r="I23" s="1" t="s">
        <v>14</v>
      </c>
      <c r="J23" s="1" t="s">
        <v>19</v>
      </c>
      <c r="K23" s="1">
        <v>2.7</v>
      </c>
      <c r="L23" s="1" t="s">
        <v>20</v>
      </c>
      <c r="M23" s="1" t="s">
        <v>22</v>
      </c>
      <c r="N23" s="10" t="s">
        <v>14</v>
      </c>
    </row>
    <row r="24" spans="1:14" x14ac:dyDescent="0.45">
      <c r="A24" s="9">
        <v>0</v>
      </c>
      <c r="B24" s="1">
        <v>26</v>
      </c>
      <c r="C24" s="1">
        <v>3</v>
      </c>
      <c r="D24" s="1" t="s">
        <v>327</v>
      </c>
      <c r="E24" s="1">
        <v>0</v>
      </c>
      <c r="F24" s="1">
        <v>0</v>
      </c>
      <c r="G24" s="1" t="s">
        <v>19</v>
      </c>
      <c r="H24" s="1">
        <v>1</v>
      </c>
      <c r="I24" s="1" t="s">
        <v>19</v>
      </c>
      <c r="J24" s="1" t="s">
        <v>14</v>
      </c>
      <c r="K24" s="1">
        <v>5.7</v>
      </c>
      <c r="L24" s="1" t="s">
        <v>20</v>
      </c>
      <c r="M24" s="1" t="s">
        <v>22</v>
      </c>
      <c r="N24" s="10" t="s">
        <v>14</v>
      </c>
    </row>
    <row r="25" spans="1:14" x14ac:dyDescent="0.45">
      <c r="A25" s="9">
        <v>0</v>
      </c>
      <c r="B25" s="1">
        <v>27</v>
      </c>
      <c r="C25" s="1">
        <v>3</v>
      </c>
      <c r="D25" s="1" t="s">
        <v>356</v>
      </c>
      <c r="E25" s="1">
        <v>0</v>
      </c>
      <c r="F25" s="1">
        <v>0</v>
      </c>
      <c r="G25" s="1" t="s">
        <v>19</v>
      </c>
      <c r="H25" s="1">
        <v>1</v>
      </c>
      <c r="I25" s="1" t="s">
        <v>19</v>
      </c>
      <c r="J25" s="1" t="s">
        <v>14</v>
      </c>
      <c r="K25" s="1">
        <f>1.3+1.4+3.3</f>
        <v>6</v>
      </c>
      <c r="L25" s="1" t="s">
        <v>20</v>
      </c>
      <c r="M25" s="1" t="s">
        <v>22</v>
      </c>
      <c r="N25" s="10" t="s">
        <v>14</v>
      </c>
    </row>
    <row r="26" spans="1:14" x14ac:dyDescent="0.45">
      <c r="A26" s="9">
        <v>0</v>
      </c>
      <c r="B26" s="1">
        <v>28</v>
      </c>
      <c r="C26" s="1">
        <v>1</v>
      </c>
      <c r="D26" s="1" t="s">
        <v>355</v>
      </c>
      <c r="E26" s="1">
        <v>1</v>
      </c>
      <c r="F26" s="1">
        <v>2.2999999999999998</v>
      </c>
      <c r="G26" s="1" t="s">
        <v>19</v>
      </c>
      <c r="H26" s="1">
        <v>1</v>
      </c>
      <c r="I26" s="1" t="s">
        <v>19</v>
      </c>
      <c r="J26" s="1" t="s">
        <v>19</v>
      </c>
      <c r="K26" s="1">
        <v>11.5</v>
      </c>
      <c r="L26" s="1" t="s">
        <v>15</v>
      </c>
      <c r="M26" s="1" t="s">
        <v>22</v>
      </c>
      <c r="N26" s="10" t="s">
        <v>14</v>
      </c>
    </row>
    <row r="27" spans="1:14" x14ac:dyDescent="0.45">
      <c r="A27" s="9">
        <v>0</v>
      </c>
      <c r="B27" s="1">
        <v>29</v>
      </c>
      <c r="C27" s="1">
        <v>1</v>
      </c>
      <c r="D27" s="1" t="s">
        <v>355</v>
      </c>
      <c r="E27" s="1">
        <v>1</v>
      </c>
      <c r="F27" s="1">
        <v>1</v>
      </c>
      <c r="G27" s="1" t="s">
        <v>19</v>
      </c>
      <c r="H27" s="1">
        <v>0</v>
      </c>
      <c r="I27" s="1" t="s">
        <v>19</v>
      </c>
      <c r="J27" s="1" t="s">
        <v>19</v>
      </c>
      <c r="K27" s="1">
        <v>9.9</v>
      </c>
      <c r="L27" s="1" t="s">
        <v>15</v>
      </c>
      <c r="M27" s="1" t="s">
        <v>22</v>
      </c>
      <c r="N27" s="10" t="s">
        <v>14</v>
      </c>
    </row>
    <row r="28" spans="1:14" x14ac:dyDescent="0.45">
      <c r="A28" s="9">
        <v>0</v>
      </c>
      <c r="B28" s="1">
        <v>31</v>
      </c>
      <c r="C28" s="1">
        <v>1</v>
      </c>
      <c r="D28" s="1" t="s">
        <v>357</v>
      </c>
      <c r="E28" s="1">
        <v>1</v>
      </c>
      <c r="F28" s="1">
        <v>2.2999999999999998</v>
      </c>
      <c r="G28" s="1" t="s">
        <v>19</v>
      </c>
      <c r="H28" s="1">
        <v>1</v>
      </c>
      <c r="I28" s="1" t="s">
        <v>19</v>
      </c>
      <c r="J28" s="1" t="s">
        <v>19</v>
      </c>
      <c r="K28" s="1">
        <v>16</v>
      </c>
      <c r="L28" s="1" t="s">
        <v>70</v>
      </c>
      <c r="M28" s="1" t="s">
        <v>22</v>
      </c>
      <c r="N28" s="10" t="s">
        <v>14</v>
      </c>
    </row>
    <row r="29" spans="1:14" x14ac:dyDescent="0.45">
      <c r="A29" s="9">
        <v>0</v>
      </c>
      <c r="B29" s="1" t="s">
        <v>358</v>
      </c>
      <c r="C29" s="1">
        <v>1</v>
      </c>
      <c r="D29" s="1" t="s">
        <v>357</v>
      </c>
      <c r="E29" s="1">
        <v>1</v>
      </c>
      <c r="F29" s="1">
        <v>2.2999999999999998</v>
      </c>
      <c r="G29" s="1" t="s">
        <v>19</v>
      </c>
      <c r="H29" s="1">
        <v>1</v>
      </c>
      <c r="I29" s="1" t="s">
        <v>19</v>
      </c>
      <c r="J29" s="1" t="s">
        <v>19</v>
      </c>
      <c r="K29" s="1">
        <v>12</v>
      </c>
      <c r="L29" s="1" t="s">
        <v>70</v>
      </c>
      <c r="M29" s="1" t="s">
        <v>22</v>
      </c>
      <c r="N29" s="10" t="s">
        <v>14</v>
      </c>
    </row>
    <row r="30" spans="1:14" x14ac:dyDescent="0.45">
      <c r="A30" s="9">
        <v>0</v>
      </c>
      <c r="B30" s="1">
        <v>32</v>
      </c>
      <c r="C30" s="1">
        <v>1</v>
      </c>
      <c r="D30" s="1" t="s">
        <v>357</v>
      </c>
      <c r="E30" s="1">
        <v>1</v>
      </c>
      <c r="F30" s="1">
        <v>2.2999999999999998</v>
      </c>
      <c r="G30" s="1" t="s">
        <v>19</v>
      </c>
      <c r="H30" s="1">
        <v>1</v>
      </c>
      <c r="I30" s="1" t="s">
        <v>19</v>
      </c>
      <c r="J30" s="1" t="s">
        <v>19</v>
      </c>
      <c r="K30" s="1">
        <v>13.5</v>
      </c>
      <c r="L30" s="1" t="s">
        <v>70</v>
      </c>
      <c r="M30" s="1" t="s">
        <v>22</v>
      </c>
      <c r="N30" s="10" t="s">
        <v>14</v>
      </c>
    </row>
    <row r="31" spans="1:14" x14ac:dyDescent="0.45">
      <c r="A31" s="9">
        <v>0</v>
      </c>
      <c r="B31" s="1">
        <v>33</v>
      </c>
      <c r="C31" s="1">
        <v>1</v>
      </c>
      <c r="D31" s="1" t="s">
        <v>359</v>
      </c>
      <c r="E31" s="1">
        <v>1</v>
      </c>
      <c r="F31" s="1">
        <v>2.2999999999999998</v>
      </c>
      <c r="G31" s="1" t="s">
        <v>19</v>
      </c>
      <c r="H31" s="1">
        <v>1</v>
      </c>
      <c r="I31" s="1" t="s">
        <v>19</v>
      </c>
      <c r="J31" s="1" t="s">
        <v>19</v>
      </c>
      <c r="K31" s="1">
        <v>13.7</v>
      </c>
      <c r="L31" s="1" t="s">
        <v>70</v>
      </c>
      <c r="M31" s="1" t="s">
        <v>22</v>
      </c>
      <c r="N31" s="10" t="s">
        <v>14</v>
      </c>
    </row>
    <row r="32" spans="1:14" x14ac:dyDescent="0.45">
      <c r="A32" s="9">
        <v>0</v>
      </c>
      <c r="B32" s="1">
        <v>36</v>
      </c>
      <c r="C32" s="1">
        <v>1</v>
      </c>
      <c r="D32" s="1">
        <v>0</v>
      </c>
      <c r="E32" s="1">
        <v>2</v>
      </c>
      <c r="F32" s="1">
        <v>7</v>
      </c>
      <c r="G32" s="1" t="s">
        <v>19</v>
      </c>
      <c r="H32" s="1">
        <v>2</v>
      </c>
      <c r="I32" s="1" t="s">
        <v>19</v>
      </c>
      <c r="J32" s="1" t="s">
        <v>19</v>
      </c>
      <c r="K32" s="1">
        <v>31</v>
      </c>
      <c r="L32" s="1" t="s">
        <v>70</v>
      </c>
      <c r="M32" s="1" t="s">
        <v>16</v>
      </c>
      <c r="N32" s="10" t="s">
        <v>14</v>
      </c>
    </row>
    <row r="33" spans="1:14" ht="14.65" thickBot="1" x14ac:dyDescent="0.5">
      <c r="A33" s="9">
        <v>0</v>
      </c>
      <c r="B33" s="1" t="s">
        <v>360</v>
      </c>
      <c r="C33" s="1">
        <v>1</v>
      </c>
      <c r="D33" s="1" t="s">
        <v>357</v>
      </c>
      <c r="E33" s="1">
        <v>1</v>
      </c>
      <c r="F33" s="1">
        <v>3.4</v>
      </c>
      <c r="G33" s="1" t="s">
        <v>19</v>
      </c>
      <c r="H33" s="1">
        <v>1</v>
      </c>
      <c r="I33" s="1" t="s">
        <v>19</v>
      </c>
      <c r="J33" s="1" t="s">
        <v>19</v>
      </c>
      <c r="K33" s="1">
        <v>14.3</v>
      </c>
      <c r="L33" s="1" t="s">
        <v>15</v>
      </c>
      <c r="M33" s="1" t="s">
        <v>16</v>
      </c>
      <c r="N33" s="10" t="s">
        <v>14</v>
      </c>
    </row>
    <row r="34" spans="1:14" x14ac:dyDescent="0.45">
      <c r="A34" s="5" t="s">
        <v>361</v>
      </c>
      <c r="B34" s="6" t="s">
        <v>76</v>
      </c>
      <c r="C34" s="6">
        <v>1</v>
      </c>
      <c r="D34" s="6">
        <v>0</v>
      </c>
      <c r="E34" s="6">
        <v>1</v>
      </c>
      <c r="F34" s="6">
        <v>6.4</v>
      </c>
      <c r="G34" s="6" t="s">
        <v>19</v>
      </c>
      <c r="H34" s="6">
        <v>1</v>
      </c>
      <c r="I34" s="6" t="s">
        <v>19</v>
      </c>
      <c r="J34" s="6" t="s">
        <v>19</v>
      </c>
      <c r="K34" s="6">
        <f>9.3+14</f>
        <v>23.3</v>
      </c>
      <c r="L34" s="6" t="s">
        <v>77</v>
      </c>
      <c r="M34" s="6" t="s">
        <v>22</v>
      </c>
      <c r="N34" s="8" t="s">
        <v>14</v>
      </c>
    </row>
    <row r="35" spans="1:14" x14ac:dyDescent="0.45">
      <c r="A35" s="9">
        <v>1</v>
      </c>
      <c r="B35" s="1" t="s">
        <v>362</v>
      </c>
      <c r="C35" s="1" t="s">
        <v>363</v>
      </c>
      <c r="D35" s="1">
        <v>0</v>
      </c>
      <c r="E35" s="1">
        <v>10</v>
      </c>
      <c r="F35" s="1">
        <f>22.5+1.7</f>
        <v>24.2</v>
      </c>
      <c r="G35" s="1" t="s">
        <v>19</v>
      </c>
      <c r="H35" s="1">
        <v>11</v>
      </c>
      <c r="I35" s="1" t="s">
        <v>14</v>
      </c>
      <c r="J35" s="1" t="s">
        <v>14</v>
      </c>
      <c r="K35" s="1">
        <f>28.3+1.4+18+14.2+14+14.1+15+8+1.8+3.1+1.4+1.3+5</f>
        <v>125.6</v>
      </c>
      <c r="L35" s="1" t="s">
        <v>354</v>
      </c>
      <c r="M35" s="1" t="s">
        <v>22</v>
      </c>
      <c r="N35" s="10" t="s">
        <v>14</v>
      </c>
    </row>
    <row r="36" spans="1:14" x14ac:dyDescent="0.45">
      <c r="A36" s="9">
        <v>1</v>
      </c>
      <c r="B36" s="1" t="s">
        <v>59</v>
      </c>
      <c r="C36" s="1">
        <v>1</v>
      </c>
      <c r="D36" s="1">
        <v>0</v>
      </c>
      <c r="E36" s="1">
        <v>6</v>
      </c>
      <c r="F36" s="1">
        <f>2.5+3.5+3.5+3.5+3.5+3.5+3.5</f>
        <v>23.5</v>
      </c>
      <c r="G36" s="1" t="s">
        <v>19</v>
      </c>
      <c r="H36" s="1">
        <v>4</v>
      </c>
      <c r="I36" s="1" t="s">
        <v>19</v>
      </c>
      <c r="J36" s="1" t="s">
        <v>19</v>
      </c>
      <c r="K36" s="1">
        <f>19.2+5.8+91.3+18.6</f>
        <v>134.9</v>
      </c>
      <c r="L36" s="1" t="s">
        <v>77</v>
      </c>
      <c r="M36" s="1" t="s">
        <v>22</v>
      </c>
      <c r="N36" s="10" t="s">
        <v>14</v>
      </c>
    </row>
    <row r="37" spans="1:14" x14ac:dyDescent="0.45">
      <c r="A37" s="9">
        <v>1</v>
      </c>
      <c r="B37" s="1" t="s">
        <v>364</v>
      </c>
      <c r="C37" s="1">
        <v>1</v>
      </c>
      <c r="D37" s="1">
        <v>0</v>
      </c>
      <c r="E37" s="1">
        <v>1</v>
      </c>
      <c r="F37" s="1">
        <v>3</v>
      </c>
      <c r="G37" s="1" t="s">
        <v>19</v>
      </c>
      <c r="H37" s="1">
        <v>1</v>
      </c>
      <c r="I37" s="1" t="s">
        <v>14</v>
      </c>
      <c r="J37" s="1" t="s">
        <v>19</v>
      </c>
      <c r="K37" s="1">
        <v>15.8</v>
      </c>
      <c r="L37" s="1" t="s">
        <v>70</v>
      </c>
      <c r="M37" s="1" t="s">
        <v>22</v>
      </c>
      <c r="N37" s="10" t="s">
        <v>14</v>
      </c>
    </row>
    <row r="38" spans="1:14" x14ac:dyDescent="0.45">
      <c r="A38" s="9">
        <v>1</v>
      </c>
      <c r="B38" s="1" t="s">
        <v>366</v>
      </c>
      <c r="C38" s="1">
        <v>2</v>
      </c>
      <c r="D38" s="1" t="s">
        <v>367</v>
      </c>
      <c r="E38" s="1">
        <v>0</v>
      </c>
      <c r="F38" s="1">
        <v>0</v>
      </c>
      <c r="G38" s="1" t="s">
        <v>19</v>
      </c>
      <c r="H38" s="1">
        <v>0</v>
      </c>
      <c r="I38" s="1" t="s">
        <v>19</v>
      </c>
      <c r="J38" s="1" t="s">
        <v>14</v>
      </c>
      <c r="K38" s="1">
        <f>2.2+5.7</f>
        <v>7.9</v>
      </c>
      <c r="L38" s="1" t="s">
        <v>20</v>
      </c>
      <c r="M38" s="1" t="s">
        <v>16</v>
      </c>
      <c r="N38" s="10" t="s">
        <v>14</v>
      </c>
    </row>
    <row r="39" spans="1:14" x14ac:dyDescent="0.45">
      <c r="A39" s="9">
        <v>1</v>
      </c>
      <c r="B39" s="1" t="s">
        <v>366</v>
      </c>
      <c r="C39" s="1">
        <v>2</v>
      </c>
      <c r="D39" s="1" t="s">
        <v>368</v>
      </c>
      <c r="E39" s="1">
        <v>2</v>
      </c>
      <c r="F39" s="1">
        <v>5.6</v>
      </c>
      <c r="G39" s="1" t="s">
        <v>19</v>
      </c>
      <c r="H39" s="1">
        <v>1</v>
      </c>
      <c r="I39" s="1" t="s">
        <v>19</v>
      </c>
      <c r="J39" s="1" t="s">
        <v>14</v>
      </c>
      <c r="K39" s="1">
        <f>2.4+5.8+2</f>
        <v>10.199999999999999</v>
      </c>
      <c r="L39" s="1" t="s">
        <v>20</v>
      </c>
      <c r="M39" s="1" t="s">
        <v>16</v>
      </c>
      <c r="N39" s="10" t="s">
        <v>14</v>
      </c>
    </row>
    <row r="40" spans="1:14" x14ac:dyDescent="0.45">
      <c r="A40" s="9">
        <v>1</v>
      </c>
      <c r="B40" s="1">
        <v>101</v>
      </c>
      <c r="C40" s="1">
        <v>1</v>
      </c>
      <c r="D40" s="1" t="s">
        <v>371</v>
      </c>
      <c r="E40" s="1">
        <v>1</v>
      </c>
      <c r="F40" s="1">
        <v>3</v>
      </c>
      <c r="G40" s="1" t="s">
        <v>14</v>
      </c>
      <c r="H40" s="1">
        <v>1</v>
      </c>
      <c r="I40" s="1" t="s">
        <v>19</v>
      </c>
      <c r="J40" s="1" t="s">
        <v>19</v>
      </c>
      <c r="K40" s="1">
        <v>21.6</v>
      </c>
      <c r="L40" s="1" t="s">
        <v>70</v>
      </c>
      <c r="M40" s="1" t="s">
        <v>22</v>
      </c>
      <c r="N40" s="10" t="s">
        <v>14</v>
      </c>
    </row>
    <row r="41" spans="1:14" x14ac:dyDescent="0.45">
      <c r="A41" s="9">
        <v>1</v>
      </c>
      <c r="B41" s="1" t="s">
        <v>369</v>
      </c>
      <c r="C41" s="1">
        <v>1</v>
      </c>
      <c r="D41" s="1" t="s">
        <v>370</v>
      </c>
      <c r="E41" s="1">
        <v>1</v>
      </c>
      <c r="F41" s="1">
        <v>3</v>
      </c>
      <c r="G41" s="1" t="s">
        <v>14</v>
      </c>
      <c r="H41" s="1">
        <v>1</v>
      </c>
      <c r="I41" s="1" t="s">
        <v>19</v>
      </c>
      <c r="J41" s="1" t="s">
        <v>19</v>
      </c>
      <c r="K41" s="1">
        <v>20.100000000000001</v>
      </c>
      <c r="L41" s="1" t="s">
        <v>70</v>
      </c>
      <c r="M41" s="1" t="s">
        <v>22</v>
      </c>
      <c r="N41" s="10" t="s">
        <v>14</v>
      </c>
    </row>
    <row r="42" spans="1:14" x14ac:dyDescent="0.45">
      <c r="A42" s="9">
        <v>1</v>
      </c>
      <c r="B42" s="1">
        <v>102</v>
      </c>
      <c r="C42" s="1">
        <v>1</v>
      </c>
      <c r="D42" s="1" t="s">
        <v>372</v>
      </c>
      <c r="E42" s="1">
        <v>2</v>
      </c>
      <c r="F42" s="1">
        <v>6</v>
      </c>
      <c r="G42" s="1" t="s">
        <v>14</v>
      </c>
      <c r="H42" s="1">
        <v>2</v>
      </c>
      <c r="I42" s="1" t="s">
        <v>19</v>
      </c>
      <c r="J42" s="1" t="s">
        <v>14</v>
      </c>
      <c r="K42" s="1">
        <v>30</v>
      </c>
      <c r="L42" s="1" t="s">
        <v>70</v>
      </c>
      <c r="M42" s="1" t="s">
        <v>22</v>
      </c>
      <c r="N42" s="10" t="s">
        <v>14</v>
      </c>
    </row>
    <row r="43" spans="1:14" x14ac:dyDescent="0.45">
      <c r="A43" s="9">
        <v>1</v>
      </c>
      <c r="B43" s="1">
        <v>103</v>
      </c>
      <c r="C43" s="1">
        <v>1</v>
      </c>
      <c r="D43" s="1" t="s">
        <v>373</v>
      </c>
      <c r="E43" s="1">
        <v>1</v>
      </c>
      <c r="F43" s="1">
        <v>3</v>
      </c>
      <c r="G43" s="1" t="s">
        <v>14</v>
      </c>
      <c r="H43" s="1">
        <v>1</v>
      </c>
      <c r="I43" s="1" t="s">
        <v>19</v>
      </c>
      <c r="J43" s="1" t="s">
        <v>14</v>
      </c>
      <c r="K43" s="1">
        <v>23.4</v>
      </c>
      <c r="L43" s="1" t="s">
        <v>70</v>
      </c>
      <c r="M43" s="1" t="s">
        <v>22</v>
      </c>
      <c r="N43" s="10" t="s">
        <v>14</v>
      </c>
    </row>
    <row r="44" spans="1:14" x14ac:dyDescent="0.45">
      <c r="A44" s="9">
        <v>1</v>
      </c>
      <c r="B44" s="1" t="s">
        <v>374</v>
      </c>
      <c r="C44" s="1">
        <v>1</v>
      </c>
      <c r="D44" s="1">
        <v>0</v>
      </c>
      <c r="E44" s="1">
        <v>1</v>
      </c>
      <c r="F44" s="1">
        <v>5.2</v>
      </c>
      <c r="G44" s="1" t="s">
        <v>14</v>
      </c>
      <c r="H44" s="1">
        <v>1</v>
      </c>
      <c r="I44" s="1" t="s">
        <v>19</v>
      </c>
      <c r="J44" s="1" t="s">
        <v>19</v>
      </c>
      <c r="K44" s="1">
        <v>19.100000000000001</v>
      </c>
      <c r="L44" s="1" t="s">
        <v>70</v>
      </c>
      <c r="M44" s="1" t="s">
        <v>22</v>
      </c>
      <c r="N44" s="10" t="s">
        <v>14</v>
      </c>
    </row>
    <row r="45" spans="1:14" x14ac:dyDescent="0.45">
      <c r="A45" s="9">
        <v>1</v>
      </c>
      <c r="B45" s="1">
        <v>104</v>
      </c>
      <c r="C45" s="1">
        <v>1</v>
      </c>
      <c r="D45" s="1" t="s">
        <v>375</v>
      </c>
      <c r="E45" s="1">
        <v>1</v>
      </c>
      <c r="F45" s="1">
        <v>5.2</v>
      </c>
      <c r="G45" s="1" t="s">
        <v>14</v>
      </c>
      <c r="H45" s="1">
        <v>1</v>
      </c>
      <c r="I45" s="1" t="s">
        <v>19</v>
      </c>
      <c r="J45" s="1" t="s">
        <v>14</v>
      </c>
      <c r="K45" s="1">
        <v>21.7</v>
      </c>
      <c r="L45" s="1" t="s">
        <v>70</v>
      </c>
      <c r="M45" s="1" t="s">
        <v>22</v>
      </c>
      <c r="N45" s="10" t="s">
        <v>14</v>
      </c>
    </row>
    <row r="46" spans="1:14" x14ac:dyDescent="0.45">
      <c r="A46" s="9">
        <v>1</v>
      </c>
      <c r="B46" s="1">
        <v>105</v>
      </c>
      <c r="C46" s="1">
        <v>1</v>
      </c>
      <c r="D46" s="1" t="s">
        <v>376</v>
      </c>
      <c r="E46" s="1">
        <v>1</v>
      </c>
      <c r="F46" s="1">
        <v>5.2</v>
      </c>
      <c r="G46" s="1" t="s">
        <v>14</v>
      </c>
      <c r="H46" s="1">
        <v>1</v>
      </c>
      <c r="I46" s="1" t="s">
        <v>19</v>
      </c>
      <c r="J46" s="1" t="s">
        <v>19</v>
      </c>
      <c r="K46" s="1">
        <v>21.5</v>
      </c>
      <c r="L46" s="1" t="s">
        <v>70</v>
      </c>
      <c r="M46" s="1" t="s">
        <v>22</v>
      </c>
      <c r="N46" s="10" t="s">
        <v>14</v>
      </c>
    </row>
    <row r="47" spans="1:14" x14ac:dyDescent="0.45">
      <c r="A47" s="9">
        <v>1</v>
      </c>
      <c r="B47" s="1">
        <v>106</v>
      </c>
      <c r="C47" s="1">
        <v>1</v>
      </c>
      <c r="D47" s="1" t="s">
        <v>377</v>
      </c>
      <c r="E47" s="1">
        <v>1</v>
      </c>
      <c r="F47" s="1">
        <v>3</v>
      </c>
      <c r="G47" s="1" t="s">
        <v>14</v>
      </c>
      <c r="H47" s="1">
        <v>1</v>
      </c>
      <c r="I47" s="1" t="s">
        <v>19</v>
      </c>
      <c r="J47" s="1" t="s">
        <v>14</v>
      </c>
      <c r="K47" s="1">
        <v>23.6</v>
      </c>
      <c r="L47" s="1" t="s">
        <v>70</v>
      </c>
      <c r="M47" s="1" t="s">
        <v>22</v>
      </c>
      <c r="N47" s="10" t="s">
        <v>14</v>
      </c>
    </row>
    <row r="48" spans="1:14" x14ac:dyDescent="0.45">
      <c r="A48" s="9">
        <v>1</v>
      </c>
      <c r="B48" s="1">
        <v>107</v>
      </c>
      <c r="C48" s="1">
        <v>1</v>
      </c>
      <c r="D48" s="1" t="s">
        <v>378</v>
      </c>
      <c r="E48" s="1">
        <v>1</v>
      </c>
      <c r="F48" s="1">
        <v>3</v>
      </c>
      <c r="G48" s="1" t="s">
        <v>14</v>
      </c>
      <c r="H48" s="1">
        <v>1</v>
      </c>
      <c r="I48" s="1" t="s">
        <v>19</v>
      </c>
      <c r="J48" s="1" t="s">
        <v>14</v>
      </c>
      <c r="K48" s="1">
        <v>17.100000000000001</v>
      </c>
      <c r="L48" s="1" t="s">
        <v>70</v>
      </c>
      <c r="M48" s="1" t="s">
        <v>22</v>
      </c>
      <c r="N48" s="10" t="s">
        <v>14</v>
      </c>
    </row>
    <row r="49" spans="1:14" x14ac:dyDescent="0.45">
      <c r="A49" s="9">
        <v>1</v>
      </c>
      <c r="B49" s="1" t="s">
        <v>379</v>
      </c>
      <c r="C49" s="1">
        <v>1</v>
      </c>
      <c r="D49" s="1" t="s">
        <v>380</v>
      </c>
      <c r="E49" s="1">
        <v>1</v>
      </c>
      <c r="F49" s="1">
        <v>3</v>
      </c>
      <c r="G49" s="1" t="s">
        <v>14</v>
      </c>
      <c r="H49" s="1">
        <v>1</v>
      </c>
      <c r="I49" s="1" t="s">
        <v>19</v>
      </c>
      <c r="J49" s="1" t="s">
        <v>14</v>
      </c>
      <c r="K49" s="1">
        <v>8</v>
      </c>
      <c r="L49" s="1" t="s">
        <v>70</v>
      </c>
      <c r="M49" s="1" t="s">
        <v>22</v>
      </c>
      <c r="N49" s="10" t="s">
        <v>14</v>
      </c>
    </row>
    <row r="50" spans="1:14" x14ac:dyDescent="0.45">
      <c r="A50" s="9">
        <v>1</v>
      </c>
      <c r="B50" s="1">
        <v>108</v>
      </c>
      <c r="C50" s="1">
        <v>1</v>
      </c>
      <c r="D50" s="1" t="s">
        <v>381</v>
      </c>
      <c r="E50" s="1">
        <v>1</v>
      </c>
      <c r="F50" s="1">
        <v>3</v>
      </c>
      <c r="G50" s="1" t="s">
        <v>14</v>
      </c>
      <c r="H50" s="1">
        <v>1</v>
      </c>
      <c r="I50" s="1" t="s">
        <v>14</v>
      </c>
      <c r="J50" s="1" t="s">
        <v>14</v>
      </c>
      <c r="K50" s="1">
        <v>20</v>
      </c>
      <c r="L50" s="1" t="s">
        <v>70</v>
      </c>
      <c r="M50" s="1" t="s">
        <v>22</v>
      </c>
      <c r="N50" s="10" t="s">
        <v>14</v>
      </c>
    </row>
    <row r="51" spans="1:14" x14ac:dyDescent="0.45">
      <c r="A51" s="9">
        <v>1</v>
      </c>
      <c r="B51" s="1" t="s">
        <v>382</v>
      </c>
      <c r="C51" s="1">
        <v>1</v>
      </c>
      <c r="D51" s="1" t="s">
        <v>383</v>
      </c>
      <c r="E51" s="1">
        <v>1</v>
      </c>
      <c r="F51" s="1">
        <v>3</v>
      </c>
      <c r="G51" s="1" t="s">
        <v>14</v>
      </c>
      <c r="H51" s="1">
        <v>1</v>
      </c>
      <c r="I51" s="1" t="s">
        <v>14</v>
      </c>
      <c r="J51" s="1" t="s">
        <v>14</v>
      </c>
      <c r="K51" s="1">
        <v>24</v>
      </c>
      <c r="L51" s="1" t="s">
        <v>70</v>
      </c>
      <c r="M51" s="1" t="s">
        <v>22</v>
      </c>
      <c r="N51" s="10" t="s">
        <v>14</v>
      </c>
    </row>
    <row r="52" spans="1:14" x14ac:dyDescent="0.45">
      <c r="A52" s="9">
        <v>1</v>
      </c>
      <c r="B52" s="1">
        <v>109</v>
      </c>
      <c r="C52" s="1">
        <v>1</v>
      </c>
      <c r="D52" s="1">
        <v>0</v>
      </c>
      <c r="E52" s="1">
        <v>1</v>
      </c>
      <c r="F52" s="1">
        <v>3</v>
      </c>
      <c r="G52" s="1" t="s">
        <v>14</v>
      </c>
      <c r="H52" s="1">
        <v>1</v>
      </c>
      <c r="I52" s="1" t="s">
        <v>19</v>
      </c>
      <c r="J52" s="1" t="s">
        <v>14</v>
      </c>
      <c r="K52" s="1">
        <v>15.6</v>
      </c>
      <c r="L52" s="1" t="s">
        <v>15</v>
      </c>
      <c r="M52" s="1" t="s">
        <v>22</v>
      </c>
      <c r="N52" s="10" t="s">
        <v>14</v>
      </c>
    </row>
    <row r="53" spans="1:14" ht="14.65" thickBot="1" x14ac:dyDescent="0.5">
      <c r="A53" s="11">
        <v>1</v>
      </c>
      <c r="B53" s="12">
        <v>116</v>
      </c>
      <c r="C53" s="12">
        <v>3</v>
      </c>
      <c r="D53" s="12" t="s">
        <v>384</v>
      </c>
      <c r="E53" s="12">
        <v>2</v>
      </c>
      <c r="F53" s="12">
        <v>6</v>
      </c>
      <c r="G53" s="12" t="s">
        <v>19</v>
      </c>
      <c r="H53" s="12">
        <v>2</v>
      </c>
      <c r="I53" s="12" t="s">
        <v>19</v>
      </c>
      <c r="J53" s="12" t="s">
        <v>14</v>
      </c>
      <c r="K53" s="12">
        <f>20.5+3.9+6.7</f>
        <v>31.099999999999998</v>
      </c>
      <c r="L53" s="12" t="s">
        <v>70</v>
      </c>
      <c r="M53" s="12" t="s">
        <v>22</v>
      </c>
      <c r="N53" s="14" t="s">
        <v>14</v>
      </c>
    </row>
    <row r="54" spans="1:14" ht="14.65" thickBot="1" x14ac:dyDescent="0.5">
      <c r="A54" s="114" t="s">
        <v>125</v>
      </c>
      <c r="B54" s="12" t="s">
        <v>76</v>
      </c>
      <c r="C54" s="12">
        <v>1</v>
      </c>
      <c r="D54" s="12">
        <v>0</v>
      </c>
      <c r="E54" s="12">
        <v>1</v>
      </c>
      <c r="F54" s="12">
        <v>5.5</v>
      </c>
      <c r="G54" s="12" t="s">
        <v>19</v>
      </c>
      <c r="H54" s="12">
        <v>1</v>
      </c>
      <c r="I54" s="12" t="s">
        <v>19</v>
      </c>
      <c r="J54" s="12" t="s">
        <v>19</v>
      </c>
      <c r="K54" s="12">
        <f>16+10.7</f>
        <v>26.7</v>
      </c>
      <c r="L54" s="12" t="s">
        <v>77</v>
      </c>
      <c r="M54" s="12" t="s">
        <v>22</v>
      </c>
      <c r="N54" s="14" t="s">
        <v>14</v>
      </c>
    </row>
    <row r="55" spans="1:14" x14ac:dyDescent="0.45">
      <c r="A55" s="5">
        <v>2</v>
      </c>
      <c r="B55" s="6" t="s">
        <v>311</v>
      </c>
      <c r="C55" s="6">
        <v>1</v>
      </c>
      <c r="D55" s="6">
        <v>0</v>
      </c>
      <c r="E55" s="6">
        <v>2</v>
      </c>
      <c r="F55" s="6">
        <f>3.5+3.5</f>
        <v>7</v>
      </c>
      <c r="G55" s="6" t="s">
        <v>19</v>
      </c>
      <c r="H55" s="6">
        <v>2</v>
      </c>
      <c r="I55" s="6" t="s">
        <v>19</v>
      </c>
      <c r="J55" s="6" t="s">
        <v>19</v>
      </c>
      <c r="K55" s="6">
        <v>91</v>
      </c>
      <c r="L55" s="6" t="s">
        <v>77</v>
      </c>
      <c r="M55" s="6" t="s">
        <v>22</v>
      </c>
      <c r="N55" s="8" t="s">
        <v>14</v>
      </c>
    </row>
    <row r="56" spans="1:14" x14ac:dyDescent="0.45">
      <c r="A56" s="9">
        <v>2</v>
      </c>
      <c r="B56" s="1">
        <v>201</v>
      </c>
      <c r="C56" s="1">
        <v>4</v>
      </c>
      <c r="D56" s="1" t="s">
        <v>17</v>
      </c>
      <c r="E56" s="1">
        <v>0</v>
      </c>
      <c r="F56" s="1">
        <v>0</v>
      </c>
      <c r="G56" s="1" t="s">
        <v>19</v>
      </c>
      <c r="H56" s="1">
        <v>0</v>
      </c>
      <c r="I56" s="1" t="s">
        <v>19</v>
      </c>
      <c r="J56" s="1" t="s">
        <v>14</v>
      </c>
      <c r="K56" s="1">
        <f>2.1+5.5</f>
        <v>7.6</v>
      </c>
      <c r="L56" s="1" t="s">
        <v>20</v>
      </c>
      <c r="M56" s="1" t="s">
        <v>22</v>
      </c>
      <c r="N56" s="10" t="s">
        <v>14</v>
      </c>
    </row>
    <row r="57" spans="1:14" x14ac:dyDescent="0.45">
      <c r="A57" s="9">
        <v>2</v>
      </c>
      <c r="B57" s="1">
        <v>202</v>
      </c>
      <c r="C57" s="1">
        <v>1</v>
      </c>
      <c r="D57" s="1" t="s">
        <v>342</v>
      </c>
      <c r="E57" s="1">
        <v>1</v>
      </c>
      <c r="F57" s="1">
        <v>2.5</v>
      </c>
      <c r="G57" s="1" t="s">
        <v>14</v>
      </c>
      <c r="H57" s="1">
        <v>1</v>
      </c>
      <c r="I57" s="1" t="s">
        <v>19</v>
      </c>
      <c r="J57" s="1" t="s">
        <v>14</v>
      </c>
      <c r="K57" s="1">
        <v>18.8</v>
      </c>
      <c r="L57" s="1" t="s">
        <v>70</v>
      </c>
      <c r="M57" s="1" t="s">
        <v>22</v>
      </c>
      <c r="N57" s="10" t="s">
        <v>14</v>
      </c>
    </row>
    <row r="58" spans="1:14" x14ac:dyDescent="0.45">
      <c r="A58" s="9">
        <v>2</v>
      </c>
      <c r="B58" s="1" t="s">
        <v>343</v>
      </c>
      <c r="C58" s="1">
        <v>1</v>
      </c>
      <c r="D58" s="1" t="s">
        <v>344</v>
      </c>
      <c r="E58" s="1">
        <v>1</v>
      </c>
      <c r="F58" s="1">
        <v>2.5</v>
      </c>
      <c r="G58" s="1" t="s">
        <v>14</v>
      </c>
      <c r="H58" s="1">
        <v>1</v>
      </c>
      <c r="I58" s="1" t="s">
        <v>19</v>
      </c>
      <c r="J58" s="1" t="s">
        <v>14</v>
      </c>
      <c r="K58" s="1">
        <v>24.5</v>
      </c>
      <c r="L58" s="1" t="s">
        <v>70</v>
      </c>
      <c r="M58" s="1" t="s">
        <v>22</v>
      </c>
      <c r="N58" s="10" t="s">
        <v>14</v>
      </c>
    </row>
    <row r="59" spans="1:14" x14ac:dyDescent="0.45">
      <c r="A59" s="9">
        <v>2</v>
      </c>
      <c r="B59" s="1">
        <v>203</v>
      </c>
      <c r="C59" s="1">
        <v>1</v>
      </c>
      <c r="D59" s="1" t="s">
        <v>312</v>
      </c>
      <c r="E59" s="1">
        <v>2</v>
      </c>
      <c r="F59" s="1">
        <f>2.8+2.8</f>
        <v>5.6</v>
      </c>
      <c r="G59" s="1" t="s">
        <v>14</v>
      </c>
      <c r="H59" s="1">
        <v>2</v>
      </c>
      <c r="I59" s="1" t="s">
        <v>19</v>
      </c>
      <c r="J59" s="1" t="s">
        <v>14</v>
      </c>
      <c r="K59" s="1">
        <v>30</v>
      </c>
      <c r="L59" s="1" t="s">
        <v>70</v>
      </c>
      <c r="M59" s="1" t="s">
        <v>22</v>
      </c>
      <c r="N59" s="10" t="s">
        <v>14</v>
      </c>
    </row>
    <row r="60" spans="1:14" x14ac:dyDescent="0.45">
      <c r="A60" s="9">
        <v>2</v>
      </c>
      <c r="B60" s="1">
        <v>204</v>
      </c>
      <c r="C60" s="1">
        <v>1</v>
      </c>
      <c r="D60" s="1" t="s">
        <v>313</v>
      </c>
      <c r="E60" s="1">
        <v>1</v>
      </c>
      <c r="F60" s="1">
        <v>2.8</v>
      </c>
      <c r="G60" s="1" t="s">
        <v>14</v>
      </c>
      <c r="H60" s="1">
        <v>1</v>
      </c>
      <c r="I60" s="1" t="s">
        <v>19</v>
      </c>
      <c r="J60" s="1" t="s">
        <v>14</v>
      </c>
      <c r="K60" s="1">
        <v>23.7</v>
      </c>
      <c r="L60" s="1" t="s">
        <v>70</v>
      </c>
      <c r="M60" s="1" t="s">
        <v>22</v>
      </c>
      <c r="N60" s="10" t="s">
        <v>14</v>
      </c>
    </row>
    <row r="61" spans="1:14" x14ac:dyDescent="0.45">
      <c r="A61" s="9">
        <v>2</v>
      </c>
      <c r="B61" s="1">
        <v>206</v>
      </c>
      <c r="C61" s="1">
        <v>1</v>
      </c>
      <c r="D61" s="1" t="s">
        <v>314</v>
      </c>
      <c r="E61" s="1">
        <v>1</v>
      </c>
      <c r="F61" s="1">
        <v>2.8</v>
      </c>
      <c r="G61" s="1" t="s">
        <v>14</v>
      </c>
      <c r="H61" s="1">
        <v>1</v>
      </c>
      <c r="I61" s="1" t="s">
        <v>19</v>
      </c>
      <c r="J61" s="1" t="s">
        <v>14</v>
      </c>
      <c r="K61" s="1">
        <v>22.6</v>
      </c>
      <c r="L61" s="1" t="s">
        <v>15</v>
      </c>
      <c r="M61" s="1" t="s">
        <v>22</v>
      </c>
      <c r="N61" s="10" t="s">
        <v>14</v>
      </c>
    </row>
    <row r="62" spans="1:14" x14ac:dyDescent="0.45">
      <c r="A62" s="9">
        <v>2</v>
      </c>
      <c r="B62" s="1">
        <v>207</v>
      </c>
      <c r="C62" s="1">
        <v>1</v>
      </c>
      <c r="D62" s="1" t="s">
        <v>315</v>
      </c>
      <c r="E62" s="1">
        <v>1</v>
      </c>
      <c r="F62" s="1">
        <v>2.8</v>
      </c>
      <c r="G62" s="1" t="s">
        <v>14</v>
      </c>
      <c r="H62" s="1">
        <v>1</v>
      </c>
      <c r="I62" s="1" t="s">
        <v>19</v>
      </c>
      <c r="J62" s="1" t="s">
        <v>14</v>
      </c>
      <c r="K62" s="1">
        <v>23.8</v>
      </c>
      <c r="L62" s="1" t="s">
        <v>15</v>
      </c>
      <c r="M62" s="1" t="s">
        <v>22</v>
      </c>
      <c r="N62" s="10" t="s">
        <v>14</v>
      </c>
    </row>
    <row r="63" spans="1:14" x14ac:dyDescent="0.45">
      <c r="A63" s="9">
        <v>2</v>
      </c>
      <c r="B63" s="1">
        <v>208</v>
      </c>
      <c r="C63" s="1">
        <v>1</v>
      </c>
      <c r="D63" s="1" t="s">
        <v>330</v>
      </c>
      <c r="E63" s="1">
        <v>2</v>
      </c>
      <c r="F63" s="1">
        <f>2.8+2.8</f>
        <v>5.6</v>
      </c>
      <c r="G63" s="1" t="s">
        <v>14</v>
      </c>
      <c r="H63" s="1">
        <v>2</v>
      </c>
      <c r="I63" s="1" t="s">
        <v>19</v>
      </c>
      <c r="J63" s="1" t="s">
        <v>14</v>
      </c>
      <c r="K63" s="1">
        <v>30</v>
      </c>
      <c r="L63" s="1" t="s">
        <v>15</v>
      </c>
      <c r="M63" s="1" t="s">
        <v>22</v>
      </c>
      <c r="N63" s="10" t="s">
        <v>14</v>
      </c>
    </row>
    <row r="64" spans="1:14" x14ac:dyDescent="0.45">
      <c r="A64" s="9">
        <v>2</v>
      </c>
      <c r="B64" s="1">
        <v>209</v>
      </c>
      <c r="C64" s="1">
        <v>1</v>
      </c>
      <c r="D64" s="1">
        <v>0</v>
      </c>
      <c r="E64" s="1">
        <v>1</v>
      </c>
      <c r="F64" s="1">
        <v>2.8</v>
      </c>
      <c r="G64" s="1" t="s">
        <v>14</v>
      </c>
      <c r="H64" s="1">
        <v>1</v>
      </c>
      <c r="I64" s="1" t="s">
        <v>19</v>
      </c>
      <c r="J64" s="1" t="s">
        <v>19</v>
      </c>
      <c r="K64" s="1">
        <v>20</v>
      </c>
      <c r="L64" s="1" t="s">
        <v>15</v>
      </c>
      <c r="M64" s="1" t="s">
        <v>22</v>
      </c>
      <c r="N64" s="10" t="s">
        <v>14</v>
      </c>
    </row>
    <row r="65" spans="1:14" x14ac:dyDescent="0.45">
      <c r="A65" s="9">
        <v>2</v>
      </c>
      <c r="B65" s="1" t="s">
        <v>316</v>
      </c>
      <c r="C65" s="1" t="s">
        <v>119</v>
      </c>
      <c r="D65" s="1" t="s">
        <v>119</v>
      </c>
      <c r="E65" s="1" t="s">
        <v>119</v>
      </c>
      <c r="F65" s="1" t="s">
        <v>119</v>
      </c>
      <c r="G65" s="1" t="s">
        <v>119</v>
      </c>
      <c r="H65" s="1" t="s">
        <v>119</v>
      </c>
      <c r="I65" s="1" t="s">
        <v>119</v>
      </c>
      <c r="J65" s="1" t="s">
        <v>119</v>
      </c>
      <c r="K65" s="1" t="s">
        <v>119</v>
      </c>
      <c r="L65" s="1" t="s">
        <v>119</v>
      </c>
      <c r="M65" s="1" t="s">
        <v>119</v>
      </c>
      <c r="N65" s="10" t="s">
        <v>119</v>
      </c>
    </row>
    <row r="66" spans="1:14" x14ac:dyDescent="0.45">
      <c r="A66" s="9">
        <v>2</v>
      </c>
      <c r="B66" s="1">
        <v>210</v>
      </c>
      <c r="C66" s="1">
        <v>5</v>
      </c>
      <c r="D66" s="1" t="s">
        <v>317</v>
      </c>
      <c r="E66" s="1">
        <v>6</v>
      </c>
      <c r="F66" s="1">
        <f>3.2+3.2+3.2+3.2+3.2</f>
        <v>16</v>
      </c>
      <c r="G66" s="1" t="s">
        <v>19</v>
      </c>
      <c r="H66" s="1">
        <v>5</v>
      </c>
      <c r="I66" s="1" t="s">
        <v>19</v>
      </c>
      <c r="J66" s="1" t="s">
        <v>19</v>
      </c>
      <c r="K66" s="1">
        <f>13+13.3+24.7+15.4+15</f>
        <v>81.400000000000006</v>
      </c>
      <c r="L66" s="1" t="s">
        <v>70</v>
      </c>
      <c r="M66" s="1" t="s">
        <v>22</v>
      </c>
      <c r="N66" s="10" t="s">
        <v>14</v>
      </c>
    </row>
    <row r="67" spans="1:14" x14ac:dyDescent="0.45">
      <c r="A67" s="9">
        <v>2</v>
      </c>
      <c r="B67" s="1">
        <v>216</v>
      </c>
      <c r="C67" s="1">
        <v>1</v>
      </c>
      <c r="D67" s="1">
        <v>0</v>
      </c>
      <c r="E67" s="1">
        <v>1</v>
      </c>
      <c r="F67" s="1">
        <v>2.8</v>
      </c>
      <c r="G67" s="1" t="s">
        <v>19</v>
      </c>
      <c r="H67" s="1">
        <v>1</v>
      </c>
      <c r="I67" s="1" t="s">
        <v>14</v>
      </c>
      <c r="J67" s="1" t="s">
        <v>19</v>
      </c>
      <c r="K67" s="1">
        <v>17.3</v>
      </c>
      <c r="L67" s="1" t="s">
        <v>70</v>
      </c>
      <c r="M67" s="1" t="s">
        <v>22</v>
      </c>
      <c r="N67" s="10" t="s">
        <v>14</v>
      </c>
    </row>
    <row r="68" spans="1:14" ht="14.65" thickBot="1" x14ac:dyDescent="0.5">
      <c r="A68" s="11">
        <v>2</v>
      </c>
      <c r="B68" s="12">
        <v>217</v>
      </c>
      <c r="C68" s="12">
        <v>2</v>
      </c>
      <c r="D68" s="12" t="s">
        <v>17</v>
      </c>
      <c r="E68" s="12">
        <v>1</v>
      </c>
      <c r="F68" s="12">
        <v>2.8</v>
      </c>
      <c r="G68" s="12" t="s">
        <v>19</v>
      </c>
      <c r="H68" s="12">
        <v>1</v>
      </c>
      <c r="I68" s="12" t="s">
        <v>19</v>
      </c>
      <c r="J68" s="12" t="s">
        <v>14</v>
      </c>
      <c r="K68" s="12">
        <f>2.5+1</f>
        <v>3.5</v>
      </c>
      <c r="L68" s="12" t="s">
        <v>20</v>
      </c>
      <c r="M68" s="12" t="s">
        <v>22</v>
      </c>
      <c r="N68" s="14" t="s">
        <v>14</v>
      </c>
    </row>
    <row r="69" spans="1:14" ht="14.65" thickBot="1" x14ac:dyDescent="0.5">
      <c r="A69" s="35" t="s">
        <v>124</v>
      </c>
      <c r="B69" s="36" t="s">
        <v>76</v>
      </c>
      <c r="C69" s="36">
        <v>1</v>
      </c>
      <c r="D69" s="36">
        <v>0</v>
      </c>
      <c r="E69" s="36">
        <v>1</v>
      </c>
      <c r="F69" s="36">
        <v>6.1</v>
      </c>
      <c r="G69" s="36" t="s">
        <v>19</v>
      </c>
      <c r="H69" s="113">
        <v>1</v>
      </c>
      <c r="I69" s="113" t="s">
        <v>19</v>
      </c>
      <c r="J69" s="36" t="s">
        <v>19</v>
      </c>
      <c r="K69" s="36">
        <f>9.2+10.7</f>
        <v>19.899999999999999</v>
      </c>
      <c r="L69" s="36" t="s">
        <v>77</v>
      </c>
      <c r="M69" s="36" t="s">
        <v>22</v>
      </c>
      <c r="N69" s="37" t="s">
        <v>14</v>
      </c>
    </row>
    <row r="70" spans="1:14" x14ac:dyDescent="0.45">
      <c r="A70" s="5">
        <v>3</v>
      </c>
      <c r="B70" s="6" t="s">
        <v>59</v>
      </c>
      <c r="C70" s="6">
        <v>1</v>
      </c>
      <c r="D70" s="6">
        <v>0</v>
      </c>
      <c r="E70" s="6">
        <v>2</v>
      </c>
      <c r="F70" s="6">
        <v>6.2</v>
      </c>
      <c r="G70" s="6" t="s">
        <v>19</v>
      </c>
      <c r="H70" s="7">
        <v>1</v>
      </c>
      <c r="I70" s="7" t="s">
        <v>19</v>
      </c>
      <c r="J70" s="6" t="s">
        <v>19</v>
      </c>
      <c r="K70" s="6">
        <f>9.8+73.6+4.7</f>
        <v>88.1</v>
      </c>
      <c r="L70" s="6" t="s">
        <v>77</v>
      </c>
      <c r="M70" s="6" t="s">
        <v>22</v>
      </c>
      <c r="N70" s="8" t="s">
        <v>14</v>
      </c>
    </row>
    <row r="71" spans="1:14" x14ac:dyDescent="0.45">
      <c r="A71" s="9">
        <v>3</v>
      </c>
      <c r="B71" s="1">
        <v>300</v>
      </c>
      <c r="C71" s="1">
        <v>1</v>
      </c>
      <c r="D71" s="1" t="s">
        <v>318</v>
      </c>
      <c r="E71" s="1">
        <v>1</v>
      </c>
      <c r="F71" s="1">
        <v>3.7</v>
      </c>
      <c r="G71" s="1" t="s">
        <v>19</v>
      </c>
      <c r="H71" s="2">
        <v>1</v>
      </c>
      <c r="I71" s="2" t="s">
        <v>19</v>
      </c>
      <c r="J71" s="1" t="s">
        <v>14</v>
      </c>
      <c r="K71" s="1">
        <v>21.2</v>
      </c>
      <c r="L71" s="1" t="s">
        <v>70</v>
      </c>
      <c r="M71" s="1" t="s">
        <v>22</v>
      </c>
      <c r="N71" s="10" t="s">
        <v>14</v>
      </c>
    </row>
    <row r="72" spans="1:14" x14ac:dyDescent="0.45">
      <c r="A72" s="9">
        <v>3</v>
      </c>
      <c r="B72" s="1">
        <v>301</v>
      </c>
      <c r="C72" s="1">
        <v>1</v>
      </c>
      <c r="D72" s="1" t="s">
        <v>319</v>
      </c>
      <c r="E72" s="1">
        <v>1</v>
      </c>
      <c r="F72" s="1">
        <v>3.7</v>
      </c>
      <c r="G72" s="1" t="s">
        <v>19</v>
      </c>
      <c r="H72" s="2">
        <v>1</v>
      </c>
      <c r="I72" s="2" t="s">
        <v>19</v>
      </c>
      <c r="J72" s="1" t="s">
        <v>14</v>
      </c>
      <c r="K72" s="1">
        <v>24.5</v>
      </c>
      <c r="L72" s="1" t="s">
        <v>15</v>
      </c>
      <c r="M72" s="1" t="s">
        <v>22</v>
      </c>
      <c r="N72" s="10" t="s">
        <v>14</v>
      </c>
    </row>
    <row r="73" spans="1:14" x14ac:dyDescent="0.45">
      <c r="A73" s="9">
        <v>3</v>
      </c>
      <c r="B73" s="1">
        <v>302</v>
      </c>
      <c r="C73" s="1">
        <v>1</v>
      </c>
      <c r="D73" s="1" t="s">
        <v>320</v>
      </c>
      <c r="E73" s="1">
        <v>2</v>
      </c>
      <c r="F73" s="1">
        <f>3.7+3.7</f>
        <v>7.4</v>
      </c>
      <c r="G73" s="1" t="s">
        <v>19</v>
      </c>
      <c r="H73" s="1">
        <v>2</v>
      </c>
      <c r="I73" s="1" t="s">
        <v>19</v>
      </c>
      <c r="J73" s="1" t="s">
        <v>14</v>
      </c>
      <c r="K73" s="1">
        <v>30</v>
      </c>
      <c r="L73" s="1" t="s">
        <v>70</v>
      </c>
      <c r="M73" s="1" t="s">
        <v>22</v>
      </c>
      <c r="N73" s="10" t="s">
        <v>14</v>
      </c>
    </row>
    <row r="74" spans="1:14" x14ac:dyDescent="0.45">
      <c r="A74" s="9">
        <v>3</v>
      </c>
      <c r="B74" s="1">
        <v>303</v>
      </c>
      <c r="C74" s="1">
        <v>1</v>
      </c>
      <c r="D74" s="1">
        <v>0</v>
      </c>
      <c r="E74" s="1">
        <v>1</v>
      </c>
      <c r="F74" s="1">
        <v>3.7</v>
      </c>
      <c r="G74" s="1" t="s">
        <v>19</v>
      </c>
      <c r="H74" s="2">
        <v>1</v>
      </c>
      <c r="I74" s="2" t="s">
        <v>19</v>
      </c>
      <c r="J74" s="1" t="s">
        <v>14</v>
      </c>
      <c r="K74" s="1">
        <v>26</v>
      </c>
      <c r="L74" s="1" t="s">
        <v>70</v>
      </c>
      <c r="M74" s="1" t="s">
        <v>22</v>
      </c>
      <c r="N74" s="10" t="s">
        <v>14</v>
      </c>
    </row>
    <row r="75" spans="1:14" x14ac:dyDescent="0.45">
      <c r="A75" s="9">
        <v>3</v>
      </c>
      <c r="B75" s="1">
        <v>304</v>
      </c>
      <c r="C75" s="1">
        <v>1</v>
      </c>
      <c r="D75" s="1">
        <v>0</v>
      </c>
      <c r="E75" s="1">
        <v>1</v>
      </c>
      <c r="F75" s="1">
        <v>3.7</v>
      </c>
      <c r="G75" s="1" t="s">
        <v>19</v>
      </c>
      <c r="H75" s="1">
        <v>1</v>
      </c>
      <c r="I75" s="1" t="s">
        <v>19</v>
      </c>
      <c r="J75" s="1" t="s">
        <v>19</v>
      </c>
      <c r="K75" s="1">
        <v>20</v>
      </c>
      <c r="L75" s="1" t="s">
        <v>70</v>
      </c>
      <c r="M75" s="1" t="s">
        <v>22</v>
      </c>
      <c r="N75" s="10" t="s">
        <v>14</v>
      </c>
    </row>
    <row r="76" spans="1:14" x14ac:dyDescent="0.45">
      <c r="A76" s="9">
        <v>3</v>
      </c>
      <c r="B76" s="1">
        <v>305</v>
      </c>
      <c r="C76" s="1">
        <v>1</v>
      </c>
      <c r="D76" s="1" t="s">
        <v>321</v>
      </c>
      <c r="E76" s="1">
        <v>1</v>
      </c>
      <c r="F76" s="1">
        <v>3.7</v>
      </c>
      <c r="G76" s="1" t="s">
        <v>19</v>
      </c>
      <c r="H76" s="1">
        <v>1</v>
      </c>
      <c r="I76" s="1" t="s">
        <v>19</v>
      </c>
      <c r="J76" s="1" t="s">
        <v>14</v>
      </c>
      <c r="K76" s="1">
        <v>21.9</v>
      </c>
      <c r="L76" s="1" t="s">
        <v>70</v>
      </c>
      <c r="M76" s="1" t="s">
        <v>22</v>
      </c>
      <c r="N76" s="10" t="s">
        <v>14</v>
      </c>
    </row>
    <row r="77" spans="1:14" x14ac:dyDescent="0.45">
      <c r="A77" s="9">
        <v>3</v>
      </c>
      <c r="B77" s="1">
        <v>306</v>
      </c>
      <c r="C77" s="1">
        <v>1</v>
      </c>
      <c r="D77" s="1" t="s">
        <v>322</v>
      </c>
      <c r="E77" s="1">
        <v>1</v>
      </c>
      <c r="F77" s="1">
        <v>3.7</v>
      </c>
      <c r="G77" s="1" t="s">
        <v>19</v>
      </c>
      <c r="H77" s="1">
        <v>1</v>
      </c>
      <c r="I77" s="1" t="s">
        <v>19</v>
      </c>
      <c r="J77" s="1" t="s">
        <v>19</v>
      </c>
      <c r="K77" s="1">
        <v>19.600000000000001</v>
      </c>
      <c r="L77" s="1" t="s">
        <v>15</v>
      </c>
      <c r="M77" s="1" t="s">
        <v>22</v>
      </c>
      <c r="N77" s="10" t="s">
        <v>14</v>
      </c>
    </row>
    <row r="78" spans="1:14" x14ac:dyDescent="0.45">
      <c r="A78" s="9">
        <v>3</v>
      </c>
      <c r="B78" s="1">
        <v>307</v>
      </c>
      <c r="C78" s="1">
        <v>2</v>
      </c>
      <c r="D78" s="1" t="s">
        <v>323</v>
      </c>
      <c r="E78" s="1">
        <v>2</v>
      </c>
      <c r="F78" s="1">
        <f>3.7+3.7</f>
        <v>7.4</v>
      </c>
      <c r="G78" s="1" t="s">
        <v>19</v>
      </c>
      <c r="H78" s="1">
        <v>2</v>
      </c>
      <c r="I78" s="1" t="s">
        <v>19</v>
      </c>
      <c r="J78" s="1" t="s">
        <v>14</v>
      </c>
      <c r="K78" s="1">
        <v>44</v>
      </c>
      <c r="L78" s="1" t="s">
        <v>70</v>
      </c>
      <c r="M78" s="1" t="s">
        <v>22</v>
      </c>
      <c r="N78" s="10" t="s">
        <v>14</v>
      </c>
    </row>
    <row r="79" spans="1:14" x14ac:dyDescent="0.45">
      <c r="A79" s="9">
        <v>3</v>
      </c>
      <c r="B79" s="1">
        <v>308</v>
      </c>
      <c r="C79" s="1">
        <v>5</v>
      </c>
      <c r="D79" s="1" t="s">
        <v>324</v>
      </c>
      <c r="E79" s="1">
        <v>11</v>
      </c>
      <c r="F79" s="1">
        <f>3.7*11</f>
        <v>40.700000000000003</v>
      </c>
      <c r="G79" s="1" t="s">
        <v>19</v>
      </c>
      <c r="H79" s="1">
        <v>12</v>
      </c>
      <c r="I79" s="1" t="s">
        <v>19</v>
      </c>
      <c r="J79" s="1" t="s">
        <v>19</v>
      </c>
      <c r="K79" s="1">
        <f>10+8+70+14.7+53</f>
        <v>155.69999999999999</v>
      </c>
      <c r="L79" s="1" t="s">
        <v>70</v>
      </c>
      <c r="M79" s="1" t="s">
        <v>22</v>
      </c>
      <c r="N79" s="10" t="s">
        <v>14</v>
      </c>
    </row>
    <row r="80" spans="1:14" x14ac:dyDescent="0.45">
      <c r="A80" s="9">
        <v>3</v>
      </c>
      <c r="B80" s="1" t="s">
        <v>119</v>
      </c>
      <c r="C80" s="1">
        <v>1</v>
      </c>
      <c r="D80" s="1" t="s">
        <v>325</v>
      </c>
      <c r="E80" s="1">
        <v>1</v>
      </c>
      <c r="F80" s="1">
        <v>3.7</v>
      </c>
      <c r="G80" s="1" t="s">
        <v>19</v>
      </c>
      <c r="H80" s="1">
        <v>1</v>
      </c>
      <c r="I80" s="1" t="s">
        <v>19</v>
      </c>
      <c r="J80" s="1" t="s">
        <v>14</v>
      </c>
      <c r="K80" s="1">
        <v>9</v>
      </c>
      <c r="L80" s="1" t="s">
        <v>77</v>
      </c>
      <c r="M80" s="1" t="s">
        <v>22</v>
      </c>
      <c r="N80" s="10" t="s">
        <v>14</v>
      </c>
    </row>
    <row r="81" spans="1:14" x14ac:dyDescent="0.45">
      <c r="A81" s="9">
        <v>3</v>
      </c>
      <c r="B81" s="1">
        <v>311</v>
      </c>
      <c r="C81" s="1">
        <v>1</v>
      </c>
      <c r="D81" s="1">
        <v>0</v>
      </c>
      <c r="E81" s="1">
        <v>2</v>
      </c>
      <c r="F81" s="1">
        <v>6.2</v>
      </c>
      <c r="G81" s="1" t="s">
        <v>19</v>
      </c>
      <c r="H81" s="1">
        <v>2</v>
      </c>
      <c r="I81" s="1" t="s">
        <v>19</v>
      </c>
      <c r="J81" s="1" t="s">
        <v>14</v>
      </c>
      <c r="K81" s="1">
        <v>32</v>
      </c>
      <c r="L81" s="1" t="s">
        <v>15</v>
      </c>
      <c r="M81" s="1" t="s">
        <v>22</v>
      </c>
      <c r="N81" s="10" t="s">
        <v>14</v>
      </c>
    </row>
    <row r="82" spans="1:14" x14ac:dyDescent="0.45">
      <c r="A82" s="9">
        <v>3</v>
      </c>
      <c r="B82" s="1" t="s">
        <v>326</v>
      </c>
      <c r="C82" s="1">
        <v>1</v>
      </c>
      <c r="D82" s="1">
        <v>0</v>
      </c>
      <c r="E82" s="1">
        <v>1</v>
      </c>
      <c r="F82" s="1">
        <v>3.1</v>
      </c>
      <c r="G82" s="1" t="s">
        <v>19</v>
      </c>
      <c r="H82" s="1">
        <v>1</v>
      </c>
      <c r="I82" s="1" t="s">
        <v>19</v>
      </c>
      <c r="J82" s="1" t="s">
        <v>14</v>
      </c>
      <c r="K82" s="1">
        <v>16.7</v>
      </c>
      <c r="L82" s="1" t="s">
        <v>15</v>
      </c>
      <c r="M82" s="1" t="s">
        <v>22</v>
      </c>
      <c r="N82" s="10" t="s">
        <v>14</v>
      </c>
    </row>
    <row r="83" spans="1:14" x14ac:dyDescent="0.45">
      <c r="A83" s="9">
        <v>3</v>
      </c>
      <c r="B83" s="1">
        <v>314</v>
      </c>
      <c r="C83" s="1">
        <v>4</v>
      </c>
      <c r="D83" s="1" t="s">
        <v>327</v>
      </c>
      <c r="E83" s="1">
        <v>3</v>
      </c>
      <c r="F83" s="1">
        <f>1.6+1.6+2.6</f>
        <v>5.8000000000000007</v>
      </c>
      <c r="G83" s="1" t="s">
        <v>19</v>
      </c>
      <c r="H83" s="1">
        <v>2</v>
      </c>
      <c r="I83" s="1" t="s">
        <v>19</v>
      </c>
      <c r="J83" s="1" t="s">
        <v>14</v>
      </c>
      <c r="K83" s="1">
        <f>2.3+1.8+1.5+2.3+3</f>
        <v>10.899999999999999</v>
      </c>
      <c r="L83" s="1" t="s">
        <v>20</v>
      </c>
      <c r="M83" s="1" t="s">
        <v>22</v>
      </c>
      <c r="N83" s="10" t="s">
        <v>14</v>
      </c>
    </row>
    <row r="84" spans="1:14" ht="14.65" thickBot="1" x14ac:dyDescent="0.5">
      <c r="A84" s="11">
        <v>3</v>
      </c>
      <c r="B84" s="12">
        <v>315</v>
      </c>
      <c r="C84" s="12">
        <v>1</v>
      </c>
      <c r="D84" s="12" t="s">
        <v>328</v>
      </c>
      <c r="E84" s="12">
        <v>0</v>
      </c>
      <c r="F84" s="12">
        <v>0</v>
      </c>
      <c r="G84" s="12" t="s">
        <v>19</v>
      </c>
      <c r="H84" s="12">
        <v>0</v>
      </c>
      <c r="I84" s="12" t="s">
        <v>14</v>
      </c>
      <c r="J84" s="12" t="s">
        <v>19</v>
      </c>
      <c r="K84" s="12">
        <v>8.3000000000000007</v>
      </c>
      <c r="L84" s="12" t="s">
        <v>20</v>
      </c>
      <c r="M84" s="12" t="s">
        <v>22</v>
      </c>
      <c r="N84" s="14" t="s">
        <v>14</v>
      </c>
    </row>
    <row r="85" spans="1:14" ht="14.65" thickBot="1" x14ac:dyDescent="0.5">
      <c r="A85" s="35" t="s">
        <v>329</v>
      </c>
      <c r="B85" s="36" t="s">
        <v>76</v>
      </c>
      <c r="C85" s="36">
        <v>1</v>
      </c>
      <c r="D85" s="36">
        <v>0</v>
      </c>
      <c r="E85" s="36">
        <v>1</v>
      </c>
      <c r="F85" s="36">
        <v>5.5</v>
      </c>
      <c r="G85" s="36" t="s">
        <v>19</v>
      </c>
      <c r="H85" s="36">
        <v>0</v>
      </c>
      <c r="I85" s="36" t="s">
        <v>19</v>
      </c>
      <c r="J85" s="36" t="s">
        <v>19</v>
      </c>
      <c r="K85" s="36">
        <f>9.2+10.7</f>
        <v>19.899999999999999</v>
      </c>
      <c r="L85" s="36" t="s">
        <v>20</v>
      </c>
      <c r="M85" s="36" t="s">
        <v>22</v>
      </c>
      <c r="N85" s="37" t="s">
        <v>14</v>
      </c>
    </row>
    <row r="86" spans="1:14" x14ac:dyDescent="0.45">
      <c r="A86" s="5">
        <v>4</v>
      </c>
      <c r="B86" s="6" t="s">
        <v>28</v>
      </c>
      <c r="C86" s="6">
        <v>1</v>
      </c>
      <c r="D86" s="6">
        <v>0</v>
      </c>
      <c r="E86" s="6">
        <v>4</v>
      </c>
      <c r="F86" s="6">
        <f>1.2+1.2+1.8+1.2</f>
        <v>5.4</v>
      </c>
      <c r="G86" s="6" t="s">
        <v>14</v>
      </c>
      <c r="H86" s="6">
        <v>3</v>
      </c>
      <c r="I86" s="6" t="s">
        <v>19</v>
      </c>
      <c r="J86" s="6" t="s">
        <v>19</v>
      </c>
      <c r="K86" s="6">
        <f>26.4+46.6+15.3</f>
        <v>88.3</v>
      </c>
      <c r="L86" s="6" t="s">
        <v>20</v>
      </c>
      <c r="M86" s="6" t="s">
        <v>22</v>
      </c>
      <c r="N86" s="8" t="s">
        <v>14</v>
      </c>
    </row>
    <row r="87" spans="1:14" x14ac:dyDescent="0.45">
      <c r="A87" s="9">
        <v>4</v>
      </c>
      <c r="B87" s="1">
        <v>401</v>
      </c>
      <c r="C87" s="1">
        <v>1</v>
      </c>
      <c r="D87" s="1" t="s">
        <v>328</v>
      </c>
      <c r="E87" s="1">
        <v>0</v>
      </c>
      <c r="F87" s="1">
        <v>0</v>
      </c>
      <c r="G87" s="1" t="s">
        <v>19</v>
      </c>
      <c r="H87" s="1">
        <v>1</v>
      </c>
      <c r="I87" s="1" t="s">
        <v>14</v>
      </c>
      <c r="J87" s="1" t="s">
        <v>19</v>
      </c>
      <c r="K87" s="1">
        <v>5.3</v>
      </c>
      <c r="L87" s="1" t="s">
        <v>20</v>
      </c>
      <c r="M87" s="1" t="s">
        <v>22</v>
      </c>
      <c r="N87" s="10" t="s">
        <v>14</v>
      </c>
    </row>
    <row r="88" spans="1:14" x14ac:dyDescent="0.45">
      <c r="A88" s="9">
        <v>4</v>
      </c>
      <c r="B88" s="1" t="s">
        <v>331</v>
      </c>
      <c r="C88" s="1">
        <v>1</v>
      </c>
      <c r="D88" s="1" t="s">
        <v>332</v>
      </c>
      <c r="E88" s="1">
        <v>1</v>
      </c>
      <c r="F88" s="1">
        <v>1.2</v>
      </c>
      <c r="G88" s="1" t="s">
        <v>14</v>
      </c>
      <c r="H88" s="1">
        <v>1</v>
      </c>
      <c r="I88" s="1" t="s">
        <v>19</v>
      </c>
      <c r="J88" s="1" t="s">
        <v>19</v>
      </c>
      <c r="K88" s="1">
        <v>36.4</v>
      </c>
      <c r="L88" s="1" t="s">
        <v>70</v>
      </c>
      <c r="M88" s="1" t="s">
        <v>22</v>
      </c>
      <c r="N88" s="10" t="s">
        <v>14</v>
      </c>
    </row>
    <row r="89" spans="1:14" x14ac:dyDescent="0.45">
      <c r="A89" s="9">
        <v>4</v>
      </c>
      <c r="B89" s="1">
        <v>404</v>
      </c>
      <c r="C89" s="1">
        <v>1</v>
      </c>
      <c r="D89" s="1" t="s">
        <v>333</v>
      </c>
      <c r="E89" s="1">
        <v>1</v>
      </c>
      <c r="F89" s="1">
        <v>1.2</v>
      </c>
      <c r="G89" s="1" t="s">
        <v>14</v>
      </c>
      <c r="H89" s="1">
        <v>1</v>
      </c>
      <c r="I89" s="1" t="s">
        <v>19</v>
      </c>
      <c r="J89" s="1" t="s">
        <v>19</v>
      </c>
      <c r="K89" s="1">
        <v>22.2</v>
      </c>
      <c r="L89" s="1" t="s">
        <v>70</v>
      </c>
      <c r="M89" s="1" t="s">
        <v>22</v>
      </c>
      <c r="N89" s="10" t="s">
        <v>14</v>
      </c>
    </row>
    <row r="90" spans="1:14" x14ac:dyDescent="0.45">
      <c r="A90" s="9">
        <v>4</v>
      </c>
      <c r="B90" s="1">
        <v>405</v>
      </c>
      <c r="C90" s="1">
        <v>1</v>
      </c>
      <c r="D90" s="1" t="s">
        <v>334</v>
      </c>
      <c r="E90" s="1">
        <v>1</v>
      </c>
      <c r="F90" s="1">
        <v>1.2</v>
      </c>
      <c r="G90" s="1" t="s">
        <v>14</v>
      </c>
      <c r="H90" s="1">
        <v>1</v>
      </c>
      <c r="I90" s="1" t="s">
        <v>19</v>
      </c>
      <c r="J90" s="1" t="s">
        <v>19</v>
      </c>
      <c r="K90" s="1">
        <v>25</v>
      </c>
      <c r="L90" s="1" t="s">
        <v>70</v>
      </c>
      <c r="M90" s="1" t="s">
        <v>22</v>
      </c>
      <c r="N90" s="10" t="s">
        <v>14</v>
      </c>
    </row>
    <row r="91" spans="1:14" x14ac:dyDescent="0.45">
      <c r="A91" s="9">
        <v>4</v>
      </c>
      <c r="B91" s="1">
        <v>406</v>
      </c>
      <c r="C91" s="1">
        <v>1</v>
      </c>
      <c r="D91" s="1" t="s">
        <v>335</v>
      </c>
      <c r="E91" s="1">
        <v>1</v>
      </c>
      <c r="F91" s="1">
        <v>1.2</v>
      </c>
      <c r="G91" s="1" t="s">
        <v>14</v>
      </c>
      <c r="H91" s="1">
        <v>1</v>
      </c>
      <c r="I91" s="1" t="s">
        <v>19</v>
      </c>
      <c r="J91" s="1" t="s">
        <v>19</v>
      </c>
      <c r="K91" s="1">
        <v>23.6</v>
      </c>
      <c r="L91" s="1" t="s">
        <v>70</v>
      </c>
      <c r="M91" s="1" t="s">
        <v>22</v>
      </c>
      <c r="N91" s="10" t="s">
        <v>14</v>
      </c>
    </row>
    <row r="92" spans="1:14" x14ac:dyDescent="0.45">
      <c r="A92" s="9">
        <v>4</v>
      </c>
      <c r="B92" s="1">
        <v>407</v>
      </c>
      <c r="C92" s="1">
        <v>1</v>
      </c>
      <c r="D92" s="1" t="s">
        <v>336</v>
      </c>
      <c r="E92" s="1">
        <v>1</v>
      </c>
      <c r="F92" s="1">
        <v>1.2</v>
      </c>
      <c r="G92" s="1" t="s">
        <v>14</v>
      </c>
      <c r="H92" s="1">
        <v>1</v>
      </c>
      <c r="I92" s="1" t="s">
        <v>19</v>
      </c>
      <c r="J92" s="1" t="s">
        <v>19</v>
      </c>
      <c r="K92" s="1">
        <v>23.6</v>
      </c>
      <c r="L92" s="1" t="s">
        <v>70</v>
      </c>
      <c r="M92" s="1" t="s">
        <v>22</v>
      </c>
      <c r="N92" s="10" t="s">
        <v>14</v>
      </c>
    </row>
    <row r="93" spans="1:14" x14ac:dyDescent="0.45">
      <c r="A93" s="9">
        <v>4</v>
      </c>
      <c r="B93" s="1">
        <v>408</v>
      </c>
      <c r="C93" s="1">
        <v>1</v>
      </c>
      <c r="D93" s="1">
        <v>0</v>
      </c>
      <c r="E93" s="1">
        <v>1</v>
      </c>
      <c r="F93" s="1">
        <v>1.2</v>
      </c>
      <c r="G93" s="1" t="s">
        <v>14</v>
      </c>
      <c r="H93" s="1">
        <v>1</v>
      </c>
      <c r="I93" s="1" t="s">
        <v>19</v>
      </c>
      <c r="J93" s="1" t="s">
        <v>19</v>
      </c>
      <c r="K93" s="1">
        <v>9.1</v>
      </c>
      <c r="L93" s="1" t="s">
        <v>70</v>
      </c>
      <c r="M93" s="1" t="s">
        <v>22</v>
      </c>
      <c r="N93" s="10" t="s">
        <v>14</v>
      </c>
    </row>
    <row r="94" spans="1:14" x14ac:dyDescent="0.45">
      <c r="A94" s="9">
        <v>4</v>
      </c>
      <c r="B94" s="1">
        <v>409</v>
      </c>
      <c r="C94" s="1">
        <v>1</v>
      </c>
      <c r="D94" s="1" t="s">
        <v>337</v>
      </c>
      <c r="E94" s="1">
        <v>2</v>
      </c>
      <c r="F94" s="1">
        <f>1.2+1.8</f>
        <v>3</v>
      </c>
      <c r="G94" s="1" t="s">
        <v>14</v>
      </c>
      <c r="H94" s="1">
        <v>1</v>
      </c>
      <c r="I94" s="1" t="s">
        <v>19</v>
      </c>
      <c r="J94" s="1" t="s">
        <v>19</v>
      </c>
      <c r="K94" s="1">
        <v>21</v>
      </c>
      <c r="L94" s="1" t="s">
        <v>70</v>
      </c>
      <c r="M94" s="1" t="s">
        <v>22</v>
      </c>
      <c r="N94" s="10" t="s">
        <v>14</v>
      </c>
    </row>
    <row r="95" spans="1:14" x14ac:dyDescent="0.45">
      <c r="A95" s="9">
        <v>4</v>
      </c>
      <c r="B95" s="1">
        <v>410</v>
      </c>
      <c r="C95" s="1">
        <v>1</v>
      </c>
      <c r="D95" s="1" t="s">
        <v>338</v>
      </c>
      <c r="E95" s="1">
        <v>2</v>
      </c>
      <c r="F95" s="1">
        <v>2.4</v>
      </c>
      <c r="G95" s="1" t="s">
        <v>14</v>
      </c>
      <c r="H95" s="1">
        <v>1</v>
      </c>
      <c r="I95" s="1" t="s">
        <v>19</v>
      </c>
      <c r="J95" s="1" t="s">
        <v>19</v>
      </c>
      <c r="K95" s="1">
        <v>25.5</v>
      </c>
      <c r="L95" s="1" t="s">
        <v>70</v>
      </c>
      <c r="M95" s="1" t="s">
        <v>22</v>
      </c>
      <c r="N95" s="10" t="s">
        <v>14</v>
      </c>
    </row>
    <row r="96" spans="1:14" x14ac:dyDescent="0.45">
      <c r="A96" s="9">
        <v>4</v>
      </c>
      <c r="B96" s="1">
        <v>411</v>
      </c>
      <c r="C96" s="1">
        <v>1</v>
      </c>
      <c r="D96" s="1" t="s">
        <v>339</v>
      </c>
      <c r="E96" s="1">
        <v>1</v>
      </c>
      <c r="F96" s="1">
        <v>1.2</v>
      </c>
      <c r="G96" s="1" t="s">
        <v>14</v>
      </c>
      <c r="H96" s="1">
        <v>1</v>
      </c>
      <c r="I96" s="1" t="s">
        <v>19</v>
      </c>
      <c r="J96" s="1" t="s">
        <v>19</v>
      </c>
      <c r="K96" s="1">
        <v>19.399999999999999</v>
      </c>
      <c r="L96" s="1" t="s">
        <v>70</v>
      </c>
      <c r="M96" s="1" t="s">
        <v>22</v>
      </c>
      <c r="N96" s="10" t="s">
        <v>14</v>
      </c>
    </row>
    <row r="97" spans="1:14" x14ac:dyDescent="0.45">
      <c r="A97" s="9">
        <v>4</v>
      </c>
      <c r="B97" s="1">
        <v>412</v>
      </c>
      <c r="C97" s="1">
        <v>1</v>
      </c>
      <c r="D97" s="1" t="s">
        <v>340</v>
      </c>
      <c r="E97" s="1">
        <v>3</v>
      </c>
      <c r="F97" s="1">
        <v>3.6</v>
      </c>
      <c r="G97" s="1" t="s">
        <v>14</v>
      </c>
      <c r="H97" s="1">
        <v>1</v>
      </c>
      <c r="I97" s="1" t="s">
        <v>19</v>
      </c>
      <c r="J97" s="1" t="s">
        <v>19</v>
      </c>
      <c r="K97" s="1">
        <v>28.4</v>
      </c>
      <c r="L97" s="1" t="s">
        <v>70</v>
      </c>
      <c r="M97" s="1" t="s">
        <v>22</v>
      </c>
      <c r="N97" s="10" t="s">
        <v>14</v>
      </c>
    </row>
    <row r="98" spans="1:14" x14ac:dyDescent="0.45">
      <c r="A98" s="9">
        <v>4</v>
      </c>
      <c r="B98" s="1">
        <v>413</v>
      </c>
      <c r="C98" s="1">
        <v>1</v>
      </c>
      <c r="D98" s="1">
        <v>0</v>
      </c>
      <c r="E98" s="1">
        <v>1</v>
      </c>
      <c r="F98" s="1">
        <v>0.8</v>
      </c>
      <c r="G98" s="1" t="s">
        <v>14</v>
      </c>
      <c r="H98" s="1">
        <v>1</v>
      </c>
      <c r="I98" s="1" t="s">
        <v>19</v>
      </c>
      <c r="J98" s="1" t="s">
        <v>19</v>
      </c>
      <c r="K98" s="1">
        <v>11.3</v>
      </c>
      <c r="L98" s="1" t="s">
        <v>15</v>
      </c>
      <c r="M98" s="1" t="s">
        <v>22</v>
      </c>
      <c r="N98" s="10" t="s">
        <v>14</v>
      </c>
    </row>
    <row r="99" spans="1:14" x14ac:dyDescent="0.45">
      <c r="A99" s="9">
        <v>4</v>
      </c>
      <c r="B99" s="1">
        <v>414</v>
      </c>
      <c r="C99" s="1">
        <v>2</v>
      </c>
      <c r="D99" s="1" t="s">
        <v>17</v>
      </c>
      <c r="E99" s="1">
        <v>0</v>
      </c>
      <c r="F99" s="1">
        <v>0</v>
      </c>
      <c r="G99" s="1" t="s">
        <v>19</v>
      </c>
      <c r="H99" s="1">
        <v>1</v>
      </c>
      <c r="I99" s="1" t="s">
        <v>19</v>
      </c>
      <c r="J99" s="1" t="s">
        <v>14</v>
      </c>
      <c r="K99" s="1">
        <v>3.3</v>
      </c>
      <c r="L99" s="1" t="s">
        <v>20</v>
      </c>
      <c r="M99" s="1" t="s">
        <v>22</v>
      </c>
      <c r="N99" s="10" t="s">
        <v>14</v>
      </c>
    </row>
    <row r="100" spans="1:14" ht="14.65" thickBot="1" x14ac:dyDescent="0.5">
      <c r="A100" s="11">
        <v>4</v>
      </c>
      <c r="B100" s="12">
        <v>415</v>
      </c>
      <c r="C100" s="12">
        <v>2</v>
      </c>
      <c r="D100" s="12" t="s">
        <v>341</v>
      </c>
      <c r="E100" s="12">
        <v>2</v>
      </c>
      <c r="F100" s="12">
        <v>0</v>
      </c>
      <c r="G100" s="12" t="s">
        <v>19</v>
      </c>
      <c r="H100" s="12">
        <v>1</v>
      </c>
      <c r="I100" s="12" t="s">
        <v>19</v>
      </c>
      <c r="J100" s="12" t="s">
        <v>14</v>
      </c>
      <c r="K100" s="12">
        <v>4.8</v>
      </c>
      <c r="L100" s="12" t="s">
        <v>20</v>
      </c>
      <c r="M100" s="12" t="s">
        <v>22</v>
      </c>
      <c r="N100" s="14" t="s">
        <v>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4"/>
  <sheetViews>
    <sheetView workbookViewId="0">
      <selection activeCell="F3" sqref="F3"/>
    </sheetView>
  </sheetViews>
  <sheetFormatPr defaultRowHeight="14.25" x14ac:dyDescent="0.45"/>
  <cols>
    <col min="6" max="6" width="15.33203125" bestFit="1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11</v>
      </c>
      <c r="N1" t="s">
        <v>13</v>
      </c>
    </row>
    <row r="2" spans="1:14" x14ac:dyDescent="0.45">
      <c r="A2" t="s">
        <v>403</v>
      </c>
      <c r="B2" t="s">
        <v>404</v>
      </c>
      <c r="C2">
        <v>1</v>
      </c>
      <c r="E2">
        <v>6</v>
      </c>
      <c r="F2">
        <f>3.6*6</f>
        <v>21.6</v>
      </c>
      <c r="G2" t="s">
        <v>19</v>
      </c>
      <c r="H2">
        <v>6</v>
      </c>
      <c r="K2">
        <v>97</v>
      </c>
      <c r="L2" t="s">
        <v>20</v>
      </c>
      <c r="M2" t="s">
        <v>22</v>
      </c>
    </row>
    <row r="3" spans="1:14" x14ac:dyDescent="0.45">
      <c r="B3" t="s">
        <v>405</v>
      </c>
      <c r="C3">
        <v>1</v>
      </c>
      <c r="E3">
        <v>3</v>
      </c>
      <c r="F3">
        <v>9</v>
      </c>
      <c r="G3" t="s">
        <v>14</v>
      </c>
      <c r="H3">
        <v>3</v>
      </c>
      <c r="K3">
        <v>40</v>
      </c>
      <c r="L3" t="s">
        <v>20</v>
      </c>
      <c r="M3" t="s">
        <v>22</v>
      </c>
    </row>
    <row r="4" spans="1:14" x14ac:dyDescent="0.45">
      <c r="B4" t="s">
        <v>406</v>
      </c>
      <c r="C4">
        <v>1</v>
      </c>
      <c r="K4">
        <v>10.7</v>
      </c>
      <c r="L4" t="s">
        <v>20</v>
      </c>
      <c r="M4" t="s">
        <v>16</v>
      </c>
    </row>
    <row r="5" spans="1:14" x14ac:dyDescent="0.45">
      <c r="B5" t="s">
        <v>407</v>
      </c>
      <c r="C5">
        <v>2</v>
      </c>
      <c r="J5" t="s">
        <v>14</v>
      </c>
      <c r="K5">
        <v>2.8</v>
      </c>
      <c r="L5" t="s">
        <v>20</v>
      </c>
      <c r="M5" t="s">
        <v>16</v>
      </c>
    </row>
    <row r="6" spans="1:14" x14ac:dyDescent="0.45">
      <c r="B6" t="s">
        <v>408</v>
      </c>
      <c r="C6">
        <v>2</v>
      </c>
      <c r="J6" t="s">
        <v>14</v>
      </c>
      <c r="K6">
        <v>4.5</v>
      </c>
      <c r="L6" t="s">
        <v>20</v>
      </c>
      <c r="M6" t="s">
        <v>16</v>
      </c>
    </row>
    <row r="7" spans="1:14" x14ac:dyDescent="0.45">
      <c r="B7" t="s">
        <v>409</v>
      </c>
      <c r="C7">
        <v>1</v>
      </c>
      <c r="J7" t="s">
        <v>14</v>
      </c>
      <c r="K7">
        <v>2.6</v>
      </c>
      <c r="L7" t="s">
        <v>20</v>
      </c>
      <c r="M7" t="s">
        <v>16</v>
      </c>
    </row>
    <row r="8" spans="1:14" x14ac:dyDescent="0.45">
      <c r="B8" t="s">
        <v>410</v>
      </c>
      <c r="C8">
        <v>1</v>
      </c>
      <c r="E8">
        <v>1</v>
      </c>
      <c r="F8">
        <v>2.9</v>
      </c>
      <c r="G8" t="s">
        <v>19</v>
      </c>
      <c r="H8">
        <v>1</v>
      </c>
      <c r="K8">
        <v>18</v>
      </c>
      <c r="L8" t="s">
        <v>20</v>
      </c>
      <c r="M8" t="s">
        <v>22</v>
      </c>
    </row>
    <row r="9" spans="1:14" x14ac:dyDescent="0.45">
      <c r="B9" t="s">
        <v>411</v>
      </c>
      <c r="C9">
        <v>2</v>
      </c>
      <c r="J9" t="s">
        <v>14</v>
      </c>
      <c r="K9">
        <v>6.9</v>
      </c>
      <c r="L9" t="s">
        <v>20</v>
      </c>
      <c r="M9" t="s">
        <v>16</v>
      </c>
    </row>
    <row r="10" spans="1:14" x14ac:dyDescent="0.45">
      <c r="B10" t="s">
        <v>328</v>
      </c>
      <c r="C10">
        <v>1</v>
      </c>
      <c r="I10" t="s">
        <v>14</v>
      </c>
      <c r="K10">
        <v>3.8</v>
      </c>
      <c r="L10" t="s">
        <v>20</v>
      </c>
      <c r="M10" t="s">
        <v>16</v>
      </c>
    </row>
    <row r="11" spans="1:14" x14ac:dyDescent="0.45">
      <c r="B11" t="s">
        <v>412</v>
      </c>
      <c r="C11">
        <v>1</v>
      </c>
      <c r="E11">
        <v>1</v>
      </c>
      <c r="F11">
        <v>3.1</v>
      </c>
      <c r="K11">
        <v>11</v>
      </c>
      <c r="L11" t="s">
        <v>20</v>
      </c>
      <c r="M11" t="s">
        <v>22</v>
      </c>
    </row>
    <row r="12" spans="1:14" x14ac:dyDescent="0.45">
      <c r="A12" t="s">
        <v>413</v>
      </c>
      <c r="B12" t="s">
        <v>76</v>
      </c>
      <c r="C12">
        <v>1</v>
      </c>
      <c r="K12">
        <f>3.9+2.7+2.3</f>
        <v>8.8999999999999986</v>
      </c>
      <c r="L12" t="s">
        <v>79</v>
      </c>
      <c r="M12" t="s">
        <v>22</v>
      </c>
    </row>
    <row r="13" spans="1:14" x14ac:dyDescent="0.45">
      <c r="B13" t="s">
        <v>414</v>
      </c>
      <c r="C13">
        <v>1</v>
      </c>
      <c r="K13">
        <v>88</v>
      </c>
      <c r="L13" t="s">
        <v>415</v>
      </c>
      <c r="M13" t="s">
        <v>22</v>
      </c>
    </row>
    <row r="14" spans="1:14" x14ac:dyDescent="0.45">
      <c r="B14" t="s">
        <v>416</v>
      </c>
      <c r="C14">
        <v>4</v>
      </c>
      <c r="E14">
        <v>2</v>
      </c>
      <c r="I14" t="s">
        <v>417</v>
      </c>
      <c r="J14" t="s">
        <v>14</v>
      </c>
      <c r="K14">
        <f>3.9+1.6+5.5+5</f>
        <v>16</v>
      </c>
      <c r="L14" t="s">
        <v>415</v>
      </c>
      <c r="M14" t="s">
        <v>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D18" sqref="D18"/>
    </sheetView>
  </sheetViews>
  <sheetFormatPr defaultRowHeight="14.25" x14ac:dyDescent="0.45"/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11</v>
      </c>
      <c r="N1" t="s">
        <v>13</v>
      </c>
    </row>
    <row r="2" spans="1:14" x14ac:dyDescent="0.45">
      <c r="A2" t="s">
        <v>65</v>
      </c>
      <c r="B2" t="s">
        <v>387</v>
      </c>
      <c r="C2">
        <v>1</v>
      </c>
      <c r="H2">
        <v>1</v>
      </c>
      <c r="K2">
        <v>3.8</v>
      </c>
      <c r="L2" t="s">
        <v>15</v>
      </c>
      <c r="M2" t="s">
        <v>388</v>
      </c>
    </row>
    <row r="3" spans="1:14" x14ac:dyDescent="0.45">
      <c r="A3" t="s">
        <v>65</v>
      </c>
      <c r="B3" t="s">
        <v>389</v>
      </c>
      <c r="C3">
        <v>1</v>
      </c>
      <c r="D3" t="s">
        <v>28</v>
      </c>
      <c r="E3">
        <v>2</v>
      </c>
      <c r="F3">
        <v>4.5</v>
      </c>
      <c r="G3" t="s">
        <v>14</v>
      </c>
      <c r="H3">
        <v>1</v>
      </c>
      <c r="I3">
        <v>1</v>
      </c>
      <c r="K3">
        <f>15.4+9+14.3</f>
        <v>38.700000000000003</v>
      </c>
      <c r="L3" t="s">
        <v>20</v>
      </c>
      <c r="M3" t="s">
        <v>388</v>
      </c>
    </row>
    <row r="4" spans="1:14" x14ac:dyDescent="0.45">
      <c r="A4" t="s">
        <v>65</v>
      </c>
      <c r="B4" t="s">
        <v>390</v>
      </c>
      <c r="C4">
        <v>1</v>
      </c>
      <c r="E4">
        <v>2</v>
      </c>
      <c r="F4">
        <v>4.7</v>
      </c>
      <c r="G4" t="s">
        <v>14</v>
      </c>
      <c r="H4">
        <v>1</v>
      </c>
      <c r="K4">
        <v>15</v>
      </c>
      <c r="L4" t="s">
        <v>15</v>
      </c>
      <c r="M4" t="s">
        <v>388</v>
      </c>
    </row>
    <row r="5" spans="1:14" x14ac:dyDescent="0.45">
      <c r="A5" t="s">
        <v>65</v>
      </c>
      <c r="B5">
        <v>10</v>
      </c>
      <c r="C5">
        <v>1</v>
      </c>
      <c r="D5" t="s">
        <v>391</v>
      </c>
      <c r="E5">
        <v>3</v>
      </c>
      <c r="F5">
        <v>9</v>
      </c>
      <c r="G5" t="s">
        <v>14</v>
      </c>
      <c r="H5">
        <v>1</v>
      </c>
      <c r="K5">
        <v>38</v>
      </c>
      <c r="L5" t="s">
        <v>15</v>
      </c>
      <c r="M5" t="s">
        <v>388</v>
      </c>
    </row>
    <row r="6" spans="1:14" x14ac:dyDescent="0.45">
      <c r="A6" t="s">
        <v>65</v>
      </c>
      <c r="B6" t="s">
        <v>392</v>
      </c>
      <c r="C6">
        <v>4</v>
      </c>
      <c r="D6" t="s">
        <v>393</v>
      </c>
      <c r="J6" t="s">
        <v>14</v>
      </c>
      <c r="K6">
        <f>2.8+3+0.9+0.9</f>
        <v>7.6000000000000005</v>
      </c>
      <c r="L6" t="s">
        <v>20</v>
      </c>
      <c r="M6" t="s">
        <v>388</v>
      </c>
    </row>
    <row r="7" spans="1:14" x14ac:dyDescent="0.45">
      <c r="A7" t="s">
        <v>65</v>
      </c>
      <c r="B7">
        <v>9</v>
      </c>
      <c r="C7">
        <v>1</v>
      </c>
      <c r="D7" t="s">
        <v>394</v>
      </c>
      <c r="E7">
        <v>4</v>
      </c>
      <c r="F7">
        <v>10</v>
      </c>
      <c r="G7" t="s">
        <v>14</v>
      </c>
      <c r="H7">
        <v>2</v>
      </c>
      <c r="K7">
        <v>40.299999999999997</v>
      </c>
      <c r="L7" t="s">
        <v>15</v>
      </c>
      <c r="M7" t="s">
        <v>388</v>
      </c>
    </row>
    <row r="8" spans="1:14" x14ac:dyDescent="0.45">
      <c r="A8" t="s">
        <v>65</v>
      </c>
      <c r="B8">
        <v>8</v>
      </c>
      <c r="C8">
        <v>1</v>
      </c>
      <c r="E8">
        <v>4</v>
      </c>
      <c r="F8">
        <v>10</v>
      </c>
      <c r="G8" t="s">
        <v>14</v>
      </c>
      <c r="H8">
        <v>2</v>
      </c>
      <c r="K8">
        <v>38.6</v>
      </c>
      <c r="L8" t="s">
        <v>15</v>
      </c>
      <c r="M8" t="s">
        <v>388</v>
      </c>
    </row>
    <row r="9" spans="1:14" x14ac:dyDescent="0.45">
      <c r="A9" t="s">
        <v>65</v>
      </c>
      <c r="B9">
        <v>7</v>
      </c>
      <c r="C9">
        <v>1</v>
      </c>
      <c r="D9" t="s">
        <v>395</v>
      </c>
      <c r="E9">
        <v>2</v>
      </c>
      <c r="F9">
        <v>9</v>
      </c>
      <c r="G9" t="s">
        <v>14</v>
      </c>
      <c r="H9">
        <v>1</v>
      </c>
      <c r="K9">
        <v>17</v>
      </c>
      <c r="L9" t="s">
        <v>15</v>
      </c>
      <c r="M9" t="s">
        <v>388</v>
      </c>
    </row>
    <row r="10" spans="1:14" x14ac:dyDescent="0.45">
      <c r="A10" t="s">
        <v>65</v>
      </c>
      <c r="B10">
        <v>6</v>
      </c>
      <c r="C10">
        <v>1</v>
      </c>
      <c r="D10" t="s">
        <v>396</v>
      </c>
      <c r="E10">
        <v>2</v>
      </c>
      <c r="F10">
        <v>9</v>
      </c>
      <c r="G10" t="s">
        <v>14</v>
      </c>
      <c r="H10">
        <v>1</v>
      </c>
      <c r="K10">
        <v>17.2</v>
      </c>
      <c r="L10" t="s">
        <v>15</v>
      </c>
      <c r="M10" t="s">
        <v>388</v>
      </c>
    </row>
    <row r="11" spans="1:14" x14ac:dyDescent="0.45">
      <c r="A11" t="s">
        <v>65</v>
      </c>
      <c r="B11">
        <v>5</v>
      </c>
      <c r="C11">
        <v>1</v>
      </c>
      <c r="D11" t="s">
        <v>397</v>
      </c>
      <c r="E11">
        <v>2</v>
      </c>
      <c r="F11">
        <v>9</v>
      </c>
      <c r="G11" t="s">
        <v>14</v>
      </c>
      <c r="H11">
        <v>1</v>
      </c>
      <c r="K11">
        <v>18.5</v>
      </c>
      <c r="L11" t="s">
        <v>15</v>
      </c>
      <c r="M11" t="s">
        <v>388</v>
      </c>
    </row>
    <row r="12" spans="1:14" x14ac:dyDescent="0.45">
      <c r="A12" t="s">
        <v>65</v>
      </c>
      <c r="B12">
        <v>4</v>
      </c>
      <c r="C12">
        <v>1</v>
      </c>
      <c r="E12">
        <v>2</v>
      </c>
      <c r="F12">
        <v>9</v>
      </c>
      <c r="G12" t="s">
        <v>14</v>
      </c>
      <c r="H12">
        <v>1</v>
      </c>
      <c r="K12">
        <v>19</v>
      </c>
      <c r="L12" t="s">
        <v>15</v>
      </c>
      <c r="M12" t="s">
        <v>388</v>
      </c>
    </row>
    <row r="13" spans="1:14" x14ac:dyDescent="0.45">
      <c r="A13" t="s">
        <v>65</v>
      </c>
      <c r="B13">
        <v>3</v>
      </c>
      <c r="C13">
        <v>1</v>
      </c>
      <c r="E13">
        <v>2</v>
      </c>
      <c r="F13">
        <v>9</v>
      </c>
      <c r="G13" t="s">
        <v>14</v>
      </c>
      <c r="H13">
        <v>1</v>
      </c>
      <c r="K13">
        <v>18.5</v>
      </c>
      <c r="L13" t="s">
        <v>15</v>
      </c>
      <c r="M13" t="s">
        <v>388</v>
      </c>
    </row>
    <row r="14" spans="1:14" x14ac:dyDescent="0.45">
      <c r="A14" t="s">
        <v>65</v>
      </c>
      <c r="B14">
        <v>2</v>
      </c>
      <c r="C14">
        <v>1</v>
      </c>
      <c r="E14">
        <v>2</v>
      </c>
      <c r="F14">
        <v>9</v>
      </c>
      <c r="G14" t="s">
        <v>14</v>
      </c>
      <c r="H14">
        <v>1</v>
      </c>
      <c r="K14">
        <v>19.2</v>
      </c>
      <c r="L14" t="s">
        <v>15</v>
      </c>
      <c r="M14" t="s">
        <v>388</v>
      </c>
    </row>
    <row r="15" spans="1:14" x14ac:dyDescent="0.45">
      <c r="A15" t="s">
        <v>65</v>
      </c>
      <c r="B15" t="s">
        <v>398</v>
      </c>
      <c r="C15" t="s">
        <v>399</v>
      </c>
      <c r="K15">
        <v>3.8</v>
      </c>
      <c r="L15" t="s">
        <v>15</v>
      </c>
      <c r="M15" t="s">
        <v>388</v>
      </c>
    </row>
    <row r="16" spans="1:14" x14ac:dyDescent="0.45">
      <c r="A16" t="s">
        <v>65</v>
      </c>
      <c r="B16" t="s">
        <v>400</v>
      </c>
      <c r="C16" t="s">
        <v>399</v>
      </c>
      <c r="K16">
        <v>3.5</v>
      </c>
      <c r="L16" t="s">
        <v>20</v>
      </c>
      <c r="M16" t="s">
        <v>388</v>
      </c>
    </row>
    <row r="17" spans="1:13" x14ac:dyDescent="0.45">
      <c r="A17" t="s">
        <v>65</v>
      </c>
      <c r="B17" t="s">
        <v>401</v>
      </c>
      <c r="C17" t="s">
        <v>399</v>
      </c>
      <c r="K17">
        <v>4.5</v>
      </c>
      <c r="L17" t="s">
        <v>20</v>
      </c>
      <c r="M17" t="s">
        <v>388</v>
      </c>
    </row>
    <row r="18" spans="1:13" x14ac:dyDescent="0.45">
      <c r="A18" t="s">
        <v>65</v>
      </c>
      <c r="B18" t="s">
        <v>402</v>
      </c>
      <c r="C18" t="s">
        <v>393</v>
      </c>
      <c r="E18">
        <v>4</v>
      </c>
      <c r="J18" t="s">
        <v>14</v>
      </c>
      <c r="K18">
        <v>6.5</v>
      </c>
      <c r="L18" t="s">
        <v>20</v>
      </c>
      <c r="M18" t="s">
        <v>388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E26573D7C34A4489513B196B48345E" ma:contentTypeVersion="18" ma:contentTypeDescription="Vytvoří nový dokument" ma:contentTypeScope="" ma:versionID="5e93b6c1a2a0d23166ed8a9a74ab45ad">
  <xsd:schema xmlns:xsd="http://www.w3.org/2001/XMLSchema" xmlns:xs="http://www.w3.org/2001/XMLSchema" xmlns:p="http://schemas.microsoft.com/office/2006/metadata/properties" xmlns:ns2="da610b31-3ce7-4119-9dd0-82ede7636467" xmlns:ns3="7a5feb10-646c-4d0a-80b1-8c09b104fe53" targetNamespace="http://schemas.microsoft.com/office/2006/metadata/properties" ma:root="true" ma:fieldsID="8d68662e7041d1d0e6cc291cb8597510" ns2:_="" ns3:_="">
    <xsd:import namespace="da610b31-3ce7-4119-9dd0-82ede7636467"/>
    <xsd:import namespace="7a5feb10-646c-4d0a-80b1-8c09b104f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10b31-3ce7-4119-9dd0-82ede7636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b46dc918-1846-4a3c-be46-741f123f35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eb10-646c-4d0a-80b1-8c09b104fe5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da42029-f71c-4bc4-a0bb-5851ba02d4f3}" ma:internalName="TaxCatchAll" ma:showField="CatchAllData" ma:web="7a5feb10-646c-4d0a-80b1-8c09b104f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1DA13-BD05-4DC5-B8B9-44FDDBFE5663}"/>
</file>

<file path=customXml/itemProps2.xml><?xml version="1.0" encoding="utf-8"?>
<ds:datastoreItem xmlns:ds="http://schemas.openxmlformats.org/officeDocument/2006/customXml" ds:itemID="{20C69A62-8ACC-4A8F-AD6D-DF26DD451E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Havlíčkovo nám. 9</vt:lpstr>
      <vt:lpstr>Havlíčkovo nám. 11</vt:lpstr>
      <vt:lpstr>Lipanská 7</vt:lpstr>
      <vt:lpstr>Lipanská 9</vt:lpstr>
      <vt:lpstr>Lipanská 11</vt:lpstr>
      <vt:lpstr>Lipanská 14</vt:lpstr>
      <vt:lpstr>Seifertova 51</vt:lpstr>
      <vt:lpstr>Milešovská 1</vt:lpstr>
      <vt:lpstr>Olšanská 7</vt:lpstr>
      <vt:lpstr>Přemyslovská 2</vt:lpstr>
      <vt:lpstr>Blahníkova</vt:lpstr>
      <vt:lpstr>Roháčova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Zrzavý Jakub Mgr. (ÚMČ Praha 3)</cp:lastModifiedBy>
  <cp:revision/>
  <dcterms:created xsi:type="dcterms:W3CDTF">2023-05-04T06:42:46Z</dcterms:created>
  <dcterms:modified xsi:type="dcterms:W3CDTF">2024-07-25T11:34:55Z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ab47b9-8587-4cea-9f3e-42a91d1b73ad_Enabled">
    <vt:lpwstr>true</vt:lpwstr>
  </property>
  <property fmtid="{D5CDD505-2E9C-101B-9397-08002B2CF9AE}" pid="3" name="MSIP_Label_41ab47b9-8587-4cea-9f3e-42a91d1b73ad_SetDate">
    <vt:lpwstr>2023-05-04T06:42:55Z</vt:lpwstr>
  </property>
  <property fmtid="{D5CDD505-2E9C-101B-9397-08002B2CF9AE}" pid="4" name="MSIP_Label_41ab47b9-8587-4cea-9f3e-42a91d1b73ad_Method">
    <vt:lpwstr>Standard</vt:lpwstr>
  </property>
  <property fmtid="{D5CDD505-2E9C-101B-9397-08002B2CF9AE}" pid="5" name="MSIP_Label_41ab47b9-8587-4cea-9f3e-42a91d1b73ad_Name">
    <vt:lpwstr>Veřejný obsah</vt:lpwstr>
  </property>
  <property fmtid="{D5CDD505-2E9C-101B-9397-08002B2CF9AE}" pid="6" name="MSIP_Label_41ab47b9-8587-4cea-9f3e-42a91d1b73ad_SiteId">
    <vt:lpwstr>f83d2e4e-b96c-4b3b-9fb3-2c161affdc98</vt:lpwstr>
  </property>
  <property fmtid="{D5CDD505-2E9C-101B-9397-08002B2CF9AE}" pid="7" name="MSIP_Label_41ab47b9-8587-4cea-9f3e-42a91d1b73ad_ActionId">
    <vt:lpwstr>981ea5f5-efd2-4792-977a-61032220dc84</vt:lpwstr>
  </property>
  <property fmtid="{D5CDD505-2E9C-101B-9397-08002B2CF9AE}" pid="8" name="MSIP_Label_41ab47b9-8587-4cea-9f3e-42a91d1b73ad_ContentBits">
    <vt:lpwstr>0</vt:lpwstr>
  </property>
</Properties>
</file>