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unosociety67.sharepoint.com/Sdilene dokumenty/VEŘEJNÉ ZAKÁZKY/FVE VZ/Starý Mateřov/Nová ZD/"/>
    </mc:Choice>
  </mc:AlternateContent>
  <xr:revisionPtr revIDLastSave="0" documentId="8_{23B60EB8-4429-4057-BAAC-0044AA4509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00 - Vedlejší rozpočtové ..." sheetId="2" r:id="rId2"/>
    <sheet name="01 - Elektroinstalace" sheetId="3" r:id="rId3"/>
    <sheet name="02 - Fotovoltaický systém..." sheetId="4" r:id="rId4"/>
  </sheets>
  <definedNames>
    <definedName name="_xlnm._FilterDatabase" localSheetId="1" hidden="1">'00 - Vedlejší rozpočtové ...'!$C$125:$K$145</definedName>
    <definedName name="_xlnm._FilterDatabase" localSheetId="2" hidden="1">'01 - Elektroinstalace'!$C$115:$K$124</definedName>
    <definedName name="_xlnm._FilterDatabase" localSheetId="3" hidden="1">'02 - Fotovoltaický systém...'!$C$115:$K$142</definedName>
    <definedName name="_xlnm.Print_Titles" localSheetId="1">'00 - Vedlejší rozpočtové ...'!$125:$125</definedName>
    <definedName name="_xlnm.Print_Titles" localSheetId="2">'01 - Elektroinstalace'!$115:$115</definedName>
    <definedName name="_xlnm.Print_Titles" localSheetId="3">'02 - Fotovoltaický systém...'!$115:$115</definedName>
    <definedName name="_xlnm.Print_Titles" localSheetId="0">'Rekapitulace stavby'!$92:$92</definedName>
    <definedName name="_xlnm.Print_Area" localSheetId="1">'00 - Vedlejší rozpočtové ...'!$C$4:$J$76,'00 - Vedlejší rozpočtové ...'!$C$82:$J$107,'00 - Vedlejší rozpočtové ...'!$C$113:$K$145</definedName>
    <definedName name="_xlnm.Print_Area" localSheetId="2">'01 - Elektroinstalace'!$C$4:$J$76,'01 - Elektroinstalace'!$C$82:$J$97,'01 - Elektroinstalace'!$C$103:$K$124</definedName>
    <definedName name="_xlnm.Print_Area" localSheetId="3">'02 - Fotovoltaický systém...'!$C$4:$J$76,'02 - Fotovoltaický systém...'!$C$82:$J$97,'02 - Fotovoltaický systém...'!$C$103:$K$142</definedName>
    <definedName name="_xlnm.Print_Area" localSheetId="0">'Rekapitulace stavby'!$D$4:$AO$76,'Rekapitulace stavby'!$C$82:$AQ$98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/>
  <c r="J35" i="4"/>
  <c r="AX97" i="1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BI120" i="4"/>
  <c r="BH120" i="4"/>
  <c r="BG120" i="4"/>
  <c r="BF120" i="4"/>
  <c r="T120" i="4"/>
  <c r="R120" i="4"/>
  <c r="P120" i="4"/>
  <c r="BI119" i="4"/>
  <c r="BH119" i="4"/>
  <c r="BG119" i="4"/>
  <c r="BF119" i="4"/>
  <c r="T119" i="4"/>
  <c r="R119" i="4"/>
  <c r="P119" i="4"/>
  <c r="BI118" i="4"/>
  <c r="BH118" i="4"/>
  <c r="BG118" i="4"/>
  <c r="BF118" i="4"/>
  <c r="T118" i="4"/>
  <c r="R118" i="4"/>
  <c r="P118" i="4"/>
  <c r="BI117" i="4"/>
  <c r="BH117" i="4"/>
  <c r="BG117" i="4"/>
  <c r="BF117" i="4"/>
  <c r="T117" i="4"/>
  <c r="R117" i="4"/>
  <c r="P117" i="4"/>
  <c r="F110" i="4"/>
  <c r="E108" i="4"/>
  <c r="F89" i="4"/>
  <c r="E87" i="4"/>
  <c r="J24" i="4"/>
  <c r="E24" i="4"/>
  <c r="J92" i="4"/>
  <c r="J23" i="4"/>
  <c r="J21" i="4"/>
  <c r="E21" i="4"/>
  <c r="J91" i="4" s="1"/>
  <c r="J20" i="4"/>
  <c r="J18" i="4"/>
  <c r="E18" i="4"/>
  <c r="F92" i="4" s="1"/>
  <c r="J17" i="4"/>
  <c r="J15" i="4"/>
  <c r="E15" i="4"/>
  <c r="F112" i="4"/>
  <c r="J14" i="4"/>
  <c r="J12" i="4"/>
  <c r="J110" i="4"/>
  <c r="E7" i="4"/>
  <c r="E106" i="4" s="1"/>
  <c r="J37" i="3"/>
  <c r="J36" i="3"/>
  <c r="AY96" i="1"/>
  <c r="J35" i="3"/>
  <c r="AX96" i="1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BI120" i="3"/>
  <c r="BH120" i="3"/>
  <c r="BG120" i="3"/>
  <c r="BF120" i="3"/>
  <c r="T120" i="3"/>
  <c r="R120" i="3"/>
  <c r="P120" i="3"/>
  <c r="BI119" i="3"/>
  <c r="BH119" i="3"/>
  <c r="BG119" i="3"/>
  <c r="BF119" i="3"/>
  <c r="T119" i="3"/>
  <c r="R119" i="3"/>
  <c r="P119" i="3"/>
  <c r="BI118" i="3"/>
  <c r="BH118" i="3"/>
  <c r="BG118" i="3"/>
  <c r="BF118" i="3"/>
  <c r="T118" i="3"/>
  <c r="R118" i="3"/>
  <c r="P118" i="3"/>
  <c r="BI117" i="3"/>
  <c r="BH117" i="3"/>
  <c r="BG117" i="3"/>
  <c r="BF117" i="3"/>
  <c r="T117" i="3"/>
  <c r="R117" i="3"/>
  <c r="P117" i="3"/>
  <c r="F110" i="3"/>
  <c r="E108" i="3"/>
  <c r="F89" i="3"/>
  <c r="E87" i="3"/>
  <c r="J24" i="3"/>
  <c r="E24" i="3"/>
  <c r="J92" i="3"/>
  <c r="J23" i="3"/>
  <c r="J21" i="3"/>
  <c r="E21" i="3"/>
  <c r="J112" i="3"/>
  <c r="J20" i="3"/>
  <c r="J18" i="3"/>
  <c r="E18" i="3"/>
  <c r="F92" i="3" s="1"/>
  <c r="J17" i="3"/>
  <c r="J15" i="3"/>
  <c r="E15" i="3"/>
  <c r="F112" i="3" s="1"/>
  <c r="J14" i="3"/>
  <c r="J12" i="3"/>
  <c r="J110" i="3"/>
  <c r="E7" i="3"/>
  <c r="E106" i="3"/>
  <c r="J37" i="2"/>
  <c r="J36" i="2"/>
  <c r="AY95" i="1"/>
  <c r="J35" i="2"/>
  <c r="AX95" i="1" s="1"/>
  <c r="BI145" i="2"/>
  <c r="BH145" i="2"/>
  <c r="BG145" i="2"/>
  <c r="BF145" i="2"/>
  <c r="T145" i="2"/>
  <c r="T144" i="2"/>
  <c r="R145" i="2"/>
  <c r="R144" i="2"/>
  <c r="P145" i="2"/>
  <c r="P144" i="2" s="1"/>
  <c r="BI143" i="2"/>
  <c r="BH143" i="2"/>
  <c r="BG143" i="2"/>
  <c r="BF143" i="2"/>
  <c r="T143" i="2"/>
  <c r="T142" i="2"/>
  <c r="R143" i="2"/>
  <c r="R142" i="2"/>
  <c r="P143" i="2"/>
  <c r="P142" i="2" s="1"/>
  <c r="BI141" i="2"/>
  <c r="BH141" i="2"/>
  <c r="BG141" i="2"/>
  <c r="BF141" i="2"/>
  <c r="T141" i="2"/>
  <c r="T140" i="2"/>
  <c r="R141" i="2"/>
  <c r="R140" i="2"/>
  <c r="P141" i="2"/>
  <c r="P140" i="2" s="1"/>
  <c r="BI139" i="2"/>
  <c r="BH139" i="2"/>
  <c r="BG139" i="2"/>
  <c r="BF139" i="2"/>
  <c r="T139" i="2"/>
  <c r="T138" i="2"/>
  <c r="R139" i="2"/>
  <c r="R138" i="2"/>
  <c r="P139" i="2"/>
  <c r="P138" i="2" s="1"/>
  <c r="BI137" i="2"/>
  <c r="BH137" i="2"/>
  <c r="BG137" i="2"/>
  <c r="BF137" i="2"/>
  <c r="T137" i="2"/>
  <c r="T136" i="2"/>
  <c r="R137" i="2"/>
  <c r="R136" i="2"/>
  <c r="P137" i="2"/>
  <c r="P136" i="2" s="1"/>
  <c r="BI135" i="2"/>
  <c r="BH135" i="2"/>
  <c r="BG135" i="2"/>
  <c r="BF135" i="2"/>
  <c r="T135" i="2"/>
  <c r="T134" i="2"/>
  <c r="R135" i="2"/>
  <c r="R134" i="2"/>
  <c r="P135" i="2"/>
  <c r="P134" i="2" s="1"/>
  <c r="BI133" i="2"/>
  <c r="BH133" i="2"/>
  <c r="BG133" i="2"/>
  <c r="BF133" i="2"/>
  <c r="T133" i="2"/>
  <c r="T132" i="2"/>
  <c r="R133" i="2"/>
  <c r="R132" i="2"/>
  <c r="P133" i="2"/>
  <c r="P132" i="2" s="1"/>
  <c r="BI131" i="2"/>
  <c r="BH131" i="2"/>
  <c r="BG131" i="2"/>
  <c r="BF131" i="2"/>
  <c r="T131" i="2"/>
  <c r="T130" i="2"/>
  <c r="R131" i="2"/>
  <c r="R130" i="2"/>
  <c r="P131" i="2"/>
  <c r="P130" i="2" s="1"/>
  <c r="BI129" i="2"/>
  <c r="BH129" i="2"/>
  <c r="F36" i="2" s="1"/>
  <c r="BG129" i="2"/>
  <c r="F35" i="2" s="1"/>
  <c r="BF129" i="2"/>
  <c r="F34" i="2" s="1"/>
  <c r="T129" i="2"/>
  <c r="T128" i="2"/>
  <c r="T127" i="2" s="1"/>
  <c r="T126" i="2" s="1"/>
  <c r="R129" i="2"/>
  <c r="R128" i="2" s="1"/>
  <c r="R127" i="2" s="1"/>
  <c r="R126" i="2" s="1"/>
  <c r="P129" i="2"/>
  <c r="P128" i="2" s="1"/>
  <c r="F120" i="2"/>
  <c r="E118" i="2"/>
  <c r="F89" i="2"/>
  <c r="E87" i="2"/>
  <c r="J24" i="2"/>
  <c r="E24" i="2"/>
  <c r="J92" i="2" s="1"/>
  <c r="J23" i="2"/>
  <c r="J21" i="2"/>
  <c r="E21" i="2"/>
  <c r="J91" i="2"/>
  <c r="J20" i="2"/>
  <c r="J18" i="2"/>
  <c r="E18" i="2"/>
  <c r="F123" i="2" s="1"/>
  <c r="J17" i="2"/>
  <c r="J15" i="2"/>
  <c r="E15" i="2"/>
  <c r="F91" i="2"/>
  <c r="J14" i="2"/>
  <c r="J12" i="2"/>
  <c r="J89" i="2"/>
  <c r="E7" i="2"/>
  <c r="E85" i="2"/>
  <c r="L90" i="1"/>
  <c r="AM90" i="1"/>
  <c r="AM89" i="1"/>
  <c r="L89" i="1"/>
  <c r="AM87" i="1"/>
  <c r="L87" i="1"/>
  <c r="L85" i="1"/>
  <c r="L84" i="1"/>
  <c r="BK141" i="2"/>
  <c r="J135" i="2"/>
  <c r="BK135" i="4"/>
  <c r="BK140" i="4"/>
  <c r="BK129" i="4"/>
  <c r="BK142" i="4"/>
  <c r="BK120" i="4"/>
  <c r="F37" i="2"/>
  <c r="J124" i="3"/>
  <c r="J124" i="4"/>
  <c r="BK138" i="4"/>
  <c r="J138" i="4"/>
  <c r="BK124" i="4"/>
  <c r="J121" i="4"/>
  <c r="BK137" i="2"/>
  <c r="BK124" i="3"/>
  <c r="BK118" i="3"/>
  <c r="J123" i="3"/>
  <c r="J142" i="4"/>
  <c r="J126" i="4"/>
  <c r="J133" i="4"/>
  <c r="J127" i="4"/>
  <c r="J131" i="4"/>
  <c r="J118" i="4"/>
  <c r="J143" i="2"/>
  <c r="BK131" i="2"/>
  <c r="J140" i="4"/>
  <c r="BK132" i="4"/>
  <c r="BK141" i="4"/>
  <c r="J119" i="4"/>
  <c r="BK133" i="2"/>
  <c r="J133" i="2"/>
  <c r="AS94" i="1"/>
  <c r="BK122" i="3"/>
  <c r="J130" i="4"/>
  <c r="BK139" i="4"/>
  <c r="J123" i="4"/>
  <c r="BK133" i="4"/>
  <c r="J117" i="4"/>
  <c r="BK121" i="4"/>
  <c r="J145" i="2"/>
  <c r="J137" i="2"/>
  <c r="BK129" i="2"/>
  <c r="J119" i="3"/>
  <c r="BK119" i="3"/>
  <c r="J121" i="3"/>
  <c r="J136" i="4"/>
  <c r="J120" i="4"/>
  <c r="BK136" i="4"/>
  <c r="BK131" i="4"/>
  <c r="BK137" i="4"/>
  <c r="J135" i="4"/>
  <c r="BK143" i="2"/>
  <c r="J131" i="2"/>
  <c r="J34" i="2"/>
  <c r="BK119" i="4"/>
  <c r="BK118" i="4"/>
  <c r="J125" i="4"/>
  <c r="J141" i="4"/>
  <c r="J132" i="4"/>
  <c r="BK139" i="2"/>
  <c r="J129" i="2"/>
  <c r="J118" i="3"/>
  <c r="J122" i="3"/>
  <c r="J117" i="3"/>
  <c r="BK127" i="4"/>
  <c r="J139" i="4"/>
  <c r="BK117" i="4"/>
  <c r="BK130" i="4"/>
  <c r="BK122" i="4"/>
  <c r="J128" i="4"/>
  <c r="BK135" i="2"/>
  <c r="J120" i="3"/>
  <c r="BK117" i="3"/>
  <c r="BK121" i="3"/>
  <c r="J134" i="4"/>
  <c r="J129" i="4"/>
  <c r="BK128" i="4"/>
  <c r="J141" i="2"/>
  <c r="BK145" i="2"/>
  <c r="BK123" i="3"/>
  <c r="BK120" i="3"/>
  <c r="J137" i="4"/>
  <c r="BK123" i="4"/>
  <c r="BK134" i="4"/>
  <c r="BK126" i="4"/>
  <c r="J122" i="4"/>
  <c r="BK125" i="4"/>
  <c r="J139" i="2"/>
  <c r="P127" i="2" l="1"/>
  <c r="P126" i="2" s="1"/>
  <c r="AU95" i="1" s="1"/>
  <c r="BK116" i="3"/>
  <c r="J116" i="3"/>
  <c r="J96" i="3"/>
  <c r="P116" i="3"/>
  <c r="AU96" i="1"/>
  <c r="R116" i="3"/>
  <c r="BK116" i="4"/>
  <c r="J116" i="4" s="1"/>
  <c r="J96" i="4" s="1"/>
  <c r="T116" i="3"/>
  <c r="R116" i="4"/>
  <c r="P116" i="4"/>
  <c r="AU97" i="1" s="1"/>
  <c r="T116" i="4"/>
  <c r="BK132" i="2"/>
  <c r="J132" i="2"/>
  <c r="J100" i="2"/>
  <c r="BK130" i="2"/>
  <c r="J130" i="2"/>
  <c r="J99" i="2" s="1"/>
  <c r="BK134" i="2"/>
  <c r="J134" i="2"/>
  <c r="J101" i="2"/>
  <c r="BK140" i="2"/>
  <c r="J140" i="2"/>
  <c r="J104" i="2"/>
  <c r="BK128" i="2"/>
  <c r="J128" i="2"/>
  <c r="J98" i="2"/>
  <c r="F122" i="2"/>
  <c r="BK144" i="2"/>
  <c r="J144" i="2"/>
  <c r="J106" i="2"/>
  <c r="BK138" i="2"/>
  <c r="J138" i="2"/>
  <c r="J103" i="2"/>
  <c r="BK142" i="2"/>
  <c r="J142" i="2"/>
  <c r="J105" i="2"/>
  <c r="BK136" i="2"/>
  <c r="J136" i="2"/>
  <c r="J102" i="2"/>
  <c r="BE117" i="4"/>
  <c r="BE127" i="4"/>
  <c r="E85" i="4"/>
  <c r="J89" i="4"/>
  <c r="J113" i="4"/>
  <c r="BE123" i="4"/>
  <c r="BE124" i="4"/>
  <c r="BE125" i="4"/>
  <c r="BE137" i="4"/>
  <c r="J112" i="4"/>
  <c r="BE126" i="4"/>
  <c r="F91" i="4"/>
  <c r="BE121" i="4"/>
  <c r="BE132" i="4"/>
  <c r="BE135" i="4"/>
  <c r="BE136" i="4"/>
  <c r="BE138" i="4"/>
  <c r="BE129" i="4"/>
  <c r="BE130" i="4"/>
  <c r="BE139" i="4"/>
  <c r="BE140" i="4"/>
  <c r="BE141" i="4"/>
  <c r="BE119" i="4"/>
  <c r="BE120" i="4"/>
  <c r="BE131" i="4"/>
  <c r="BE142" i="4"/>
  <c r="F113" i="4"/>
  <c r="BE118" i="4"/>
  <c r="BE122" i="4"/>
  <c r="BE128" i="4"/>
  <c r="BE134" i="4"/>
  <c r="BE133" i="4"/>
  <c r="J91" i="3"/>
  <c r="F113" i="3"/>
  <c r="E85" i="3"/>
  <c r="J89" i="3"/>
  <c r="J113" i="3"/>
  <c r="BE121" i="3"/>
  <c r="BE122" i="3"/>
  <c r="F91" i="3"/>
  <c r="BE120" i="3"/>
  <c r="BE118" i="3"/>
  <c r="BE119" i="3"/>
  <c r="BE117" i="3"/>
  <c r="BE123" i="3"/>
  <c r="BE124" i="3"/>
  <c r="BD95" i="1"/>
  <c r="BB95" i="1"/>
  <c r="AW95" i="1"/>
  <c r="J122" i="2"/>
  <c r="J123" i="2"/>
  <c r="F92" i="2"/>
  <c r="E116" i="2"/>
  <c r="J120" i="2"/>
  <c r="BE129" i="2"/>
  <c r="BE133" i="2"/>
  <c r="BE131" i="2"/>
  <c r="BE135" i="2"/>
  <c r="BE137" i="2"/>
  <c r="BE139" i="2"/>
  <c r="BE141" i="2"/>
  <c r="BE143" i="2"/>
  <c r="BA95" i="1"/>
  <c r="BE145" i="2"/>
  <c r="BC95" i="1"/>
  <c r="F37" i="4"/>
  <c r="BD97" i="1" s="1"/>
  <c r="F37" i="3"/>
  <c r="BD96" i="1"/>
  <c r="F35" i="4"/>
  <c r="BB97" i="1" s="1"/>
  <c r="J34" i="3"/>
  <c r="AW96" i="1"/>
  <c r="J30" i="3"/>
  <c r="F35" i="3"/>
  <c r="BB96" i="1"/>
  <c r="F36" i="4"/>
  <c r="BC97" i="1" s="1"/>
  <c r="J34" i="4"/>
  <c r="AW97" i="1" s="1"/>
  <c r="F34" i="3"/>
  <c r="BA96" i="1"/>
  <c r="F36" i="3"/>
  <c r="BC96" i="1"/>
  <c r="F34" i="4"/>
  <c r="BA97" i="1" s="1"/>
  <c r="BK127" i="2" l="1"/>
  <c r="J127" i="2"/>
  <c r="J97" i="2" s="1"/>
  <c r="AG96" i="1"/>
  <c r="J30" i="4"/>
  <c r="AG97" i="1" s="1"/>
  <c r="AU94" i="1"/>
  <c r="J33" i="2"/>
  <c r="AV95" i="1"/>
  <c r="AT95" i="1"/>
  <c r="BC94" i="1"/>
  <c r="AY94" i="1" s="1"/>
  <c r="F33" i="4"/>
  <c r="AZ97" i="1" s="1"/>
  <c r="F33" i="3"/>
  <c r="AZ96" i="1"/>
  <c r="BD94" i="1"/>
  <c r="W33" i="1" s="1"/>
  <c r="F33" i="2"/>
  <c r="AZ95" i="1"/>
  <c r="BB94" i="1"/>
  <c r="W31" i="1" s="1"/>
  <c r="J33" i="3"/>
  <c r="AV96" i="1"/>
  <c r="AT96" i="1"/>
  <c r="AN96" i="1"/>
  <c r="J33" i="4"/>
  <c r="AV97" i="1" s="1"/>
  <c r="AT97" i="1" s="1"/>
  <c r="BA94" i="1"/>
  <c r="AW94" i="1" s="1"/>
  <c r="AK30" i="1" s="1"/>
  <c r="AN97" i="1" l="1"/>
  <c r="BK126" i="2"/>
  <c r="J126" i="2"/>
  <c r="J96" i="2"/>
  <c r="J39" i="4"/>
  <c r="J39" i="3"/>
  <c r="W32" i="1"/>
  <c r="AZ94" i="1"/>
  <c r="W29" i="1" s="1"/>
  <c r="W30" i="1"/>
  <c r="AX94" i="1"/>
  <c r="J30" i="2" l="1"/>
  <c r="AG95" i="1"/>
  <c r="AG94" i="1"/>
  <c r="AK26" i="1" s="1"/>
  <c r="AV94" i="1"/>
  <c r="AK29" i="1" s="1"/>
  <c r="AK35" i="1" l="1"/>
  <c r="AN95" i="1"/>
  <c r="J39" i="2"/>
  <c r="AT94" i="1"/>
  <c r="AN94" i="1" s="1"/>
</calcChain>
</file>

<file path=xl/sharedStrings.xml><?xml version="1.0" encoding="utf-8"?>
<sst xmlns="http://schemas.openxmlformats.org/spreadsheetml/2006/main" count="1174" uniqueCount="250">
  <si>
    <t>Export Komplet</t>
  </si>
  <si>
    <t/>
  </si>
  <si>
    <t>2.0</t>
  </si>
  <si>
    <t>ZAMOK</t>
  </si>
  <si>
    <t>False</t>
  </si>
  <si>
    <t>{3c5185a2-7505-43ef-b8f0-dcb206e209bd}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</si>
  <si>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</si>
  <si>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</si>
  <si>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</si>
  <si>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</si>
  <si>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</si>
  <si>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</si>
  <si>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</si>
  <si>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</si>
  <si>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0593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</si>
  <si>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</si>
  <si>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</si>
  <si>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FVE Starý Matéřov - Rozpočet</t>
  </si>
  <si>
    <t>KSO:</t>
  </si>
  <si>
    <t>CC-CZ:</t>
  </si>
  <si>
    <t>Místo:</t>
  </si>
  <si>
    <t xml:space="preserve"> </t>
  </si>
  <si>
    <t>Datum:</t>
  </si>
  <si>
    <t>18. 4. 2024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</si>
  <si>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</si>
  <si>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</si>
  <si>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</si>
  <si>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</si>
  <si>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</si>
  <si>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</si>
  <si>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</si>
  <si>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</si>
  <si>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</si>
  <si>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</si>
  <si>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</si>
  <si>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</si>
  <si>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</si>
  <si>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</si>
  <si>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</si>
  <si>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</si>
  <si>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</si>
  <si>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</si>
  <si>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</si>
  <si>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</si>
  <si>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</si>
  <si>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</si>
  <si>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</si>
  <si>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</si>
  <si>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</si>
  <si>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</si>
  <si>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</si>
  <si>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</si>
  <si>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</si>
  <si>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</si>
  <si>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</si>
  <si>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</si>
  <si>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</si>
  <si>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</si>
  <si>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</si>
  <si>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</si>
  <si>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</si>
  <si>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</si>
  <si>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</si>
  <si>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</si>
  <si>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</si>
  <si>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</si>
  <si>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</si>
  <si>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</si>
  <si>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</si>
  <si>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</si>
  <si>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</si>
  <si>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</si>
  <si>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</si>
  <si>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</si>
  <si>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</si>
  <si>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</si>
  <si>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</si>
  <si>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</si>
  <si>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</si>
  <si>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Vedlejší rozpočtové ...</t>
  </si>
  <si>
    <t>STA</t>
  </si>
  <si>
    <t>1</t>
  </si>
  <si>
    <t>{6a63ca2a-ca3e-4bc5-ae0e-864671243cb6}</t>
  </si>
  <si>
    <t>2</t>
  </si>
  <si>
    <t>01</t>
  </si>
  <si>
    <t>Elektroinstalace</t>
  </si>
  <si>
    <t>{13826ef7-ba5f-4e6e-be98-5e0c97a47415}</t>
  </si>
  <si>
    <t>02</t>
  </si>
  <si>
    <t>Fotovoltaický systém...</t>
  </si>
  <si>
    <t>{88a137af-9ecf-4b1e-b67d-bd0ea0d6e6c0}</t>
  </si>
  <si>
    <t>KRYCÍ LIST SOUPISU PRACÍ</t>
  </si>
  <si>
    <t>Objekt:</t>
  </si>
  <si>
    <t>00 - Vedlejší rozpočtové ...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</si>
  <si>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</si>
  <si>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</si>
  <si>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</si>
  <si>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</si>
  <si>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</si>
  <si>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</si>
  <si>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</si>
  <si>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</si>
  <si>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</si>
  <si>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</si>
  <si>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</si>
  <si>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</si>
  <si>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VRN7 - Provozní vlivy</t>
  </si>
  <si>
    <t xml:space="preserve">    VRN8 - Přesun stavebních kapacit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</si>
  <si>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</si>
  <si>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</si>
  <si>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</si>
  <si>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</si>
  <si>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</si>
  <si>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</si>
  <si>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</si>
  <si>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</si>
  <si>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</si>
  <si>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</si>
  <si>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</si>
  <si>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</si>
  <si>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</si>
  <si>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</si>
  <si>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</si>
  <si>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</si>
  <si>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</si>
  <si>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</si>
  <si>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</si>
  <si>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</si>
  <si>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</si>
  <si>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010001000</t>
  </si>
  <si>
    <t>…</t>
  </si>
  <si>
    <t>4</t>
  </si>
  <si>
    <t>VRN2</t>
  </si>
  <si>
    <t>Příprava staveniště</t>
  </si>
  <si>
    <t>020001000</t>
  </si>
  <si>
    <t>VRN3</t>
  </si>
  <si>
    <t>Zařízení staveniště</t>
  </si>
  <si>
    <t>3</t>
  </si>
  <si>
    <t>030001000</t>
  </si>
  <si>
    <t>6</t>
  </si>
  <si>
    <t>VRN4</t>
  </si>
  <si>
    <t>Inženýrská činnost</t>
  </si>
  <si>
    <t>040001000</t>
  </si>
  <si>
    <t>8</t>
  </si>
  <si>
    <t>VRN5</t>
  </si>
  <si>
    <t>Finanční náklady</t>
  </si>
  <si>
    <t>050001000</t>
  </si>
  <si>
    <t>10</t>
  </si>
  <si>
    <t>VRN6</t>
  </si>
  <si>
    <t>Územní vlivy</t>
  </si>
  <si>
    <t>060001000</t>
  </si>
  <si>
    <t>VRN7</t>
  </si>
  <si>
    <t>Provozní vlivy</t>
  </si>
  <si>
    <t>7</t>
  </si>
  <si>
    <t>070001000</t>
  </si>
  <si>
    <t>14</t>
  </si>
  <si>
    <t>VRN8</t>
  </si>
  <si>
    <t>Přesun stavebních kapacit</t>
  </si>
  <si>
    <t>080001000</t>
  </si>
  <si>
    <t>Další náklady na pracovníky</t>
  </si>
  <si>
    <t>16</t>
  </si>
  <si>
    <t>VRN9</t>
  </si>
  <si>
    <t>Ostatní náklady</t>
  </si>
  <si>
    <t>9</t>
  </si>
  <si>
    <t>090001000</t>
  </si>
  <si>
    <t>18</t>
  </si>
  <si>
    <t>01 - Elektroinstalace</t>
  </si>
  <si>
    <t>210020302</t>
  </si>
  <si>
    <t>montáž el. instalace</t>
  </si>
  <si>
    <t>kpl</t>
  </si>
  <si>
    <t>320410018</t>
  </si>
  <si>
    <t>Doprava materiálu</t>
  </si>
  <si>
    <t>ks</t>
  </si>
  <si>
    <t>320410018.1</t>
  </si>
  <si>
    <t>Revizní zpráva</t>
  </si>
  <si>
    <t>320410018.2</t>
  </si>
  <si>
    <t>Recyklační poplatky</t>
  </si>
  <si>
    <t>000002</t>
  </si>
  <si>
    <t>kabeláž s funkční odolností</t>
  </si>
  <si>
    <t>000002.1</t>
  </si>
  <si>
    <t>Doplnění rozvaděčů</t>
  </si>
  <si>
    <t>Prořez 5%</t>
  </si>
  <si>
    <t>kus</t>
  </si>
  <si>
    <t>Podružný materiál</t>
  </si>
  <si>
    <t>02 - Fotovoltaický systém...</t>
  </si>
  <si>
    <t>210010301</t>
  </si>
  <si>
    <t>montáž panelu FVE</t>
  </si>
  <si>
    <t>210010302</t>
  </si>
  <si>
    <t>montáž optimizérů</t>
  </si>
  <si>
    <t>210010311</t>
  </si>
  <si>
    <t>montáž a zapojení střídače</t>
  </si>
  <si>
    <t>m</t>
  </si>
  <si>
    <t>210020302.1</t>
  </si>
  <si>
    <t>průrazy, vrtání, následné vyspravení</t>
  </si>
  <si>
    <t>210020302.2</t>
  </si>
  <si>
    <t>vodič CY16 už</t>
  </si>
  <si>
    <t>210020302.3</t>
  </si>
  <si>
    <t>montáž konstrukce pro FVE panel</t>
  </si>
  <si>
    <t>Zaškolení investora</t>
  </si>
  <si>
    <t>h</t>
  </si>
  <si>
    <t>20</t>
  </si>
  <si>
    <t>11</t>
  </si>
  <si>
    <t>320410018.3</t>
  </si>
  <si>
    <t>Zprovoznění FV systému</t>
  </si>
  <si>
    <t>22</t>
  </si>
  <si>
    <t>320410018.4</t>
  </si>
  <si>
    <t>24</t>
  </si>
  <si>
    <t>13</t>
  </si>
  <si>
    <t>000001</t>
  </si>
  <si>
    <t>26</t>
  </si>
  <si>
    <t>000003</t>
  </si>
  <si>
    <t>Příslušenství k bateriím</t>
  </si>
  <si>
    <t>28</t>
  </si>
  <si>
    <t>15</t>
  </si>
  <si>
    <t>000004</t>
  </si>
  <si>
    <t>30</t>
  </si>
  <si>
    <t>000006</t>
  </si>
  <si>
    <t>Příslušenstní k optimizérům</t>
  </si>
  <si>
    <t>32</t>
  </si>
  <si>
    <t>17</t>
  </si>
  <si>
    <t>000007</t>
  </si>
  <si>
    <t>34</t>
  </si>
  <si>
    <t>000008</t>
  </si>
  <si>
    <t>STOP tlačítko nouzové otočné 2 kontakty IP55</t>
  </si>
  <si>
    <t>36</t>
  </si>
  <si>
    <t>19</t>
  </si>
  <si>
    <t>000002.4</t>
  </si>
  <si>
    <t>Přepěťové ochrany</t>
  </si>
  <si>
    <t>38</t>
  </si>
  <si>
    <t>000002.5</t>
  </si>
  <si>
    <t>40</t>
  </si>
  <si>
    <t>000002.6</t>
  </si>
  <si>
    <t>42</t>
  </si>
  <si>
    <t>000002.7</t>
  </si>
  <si>
    <t>44</t>
  </si>
  <si>
    <t>23</t>
  </si>
  <si>
    <t>000002.8</t>
  </si>
  <si>
    <t>DC rozvaděč vč. vybavení</t>
  </si>
  <si>
    <t>46</t>
  </si>
  <si>
    <t>000002.9</t>
  </si>
  <si>
    <r>
      <rPr>
        <b/>
        <sz val="9"/>
        <rFont val="Arial CE"/>
        <charset val="238"/>
      </rPr>
      <t>Konstrukce pro FV panel vč. kotvení</t>
    </r>
    <r>
      <rPr>
        <sz val="9"/>
        <rFont val="Arial CE"/>
      </rPr>
      <t xml:space="preserve">
- lehká hliníková konstrukce
- návrh dle realizační firmy
- kotvení do atiky a nad vnitřní nosnou stěnou
</t>
    </r>
    <r>
      <rPr>
        <u/>
        <sz val="9"/>
        <rFont val="Arial CE"/>
        <charset val="238"/>
      </rPr>
      <t>*střechu není možné zatížit*</t>
    </r>
  </si>
  <si>
    <t>48</t>
  </si>
  <si>
    <t>25</t>
  </si>
  <si>
    <t>50</t>
  </si>
  <si>
    <t>52</t>
  </si>
  <si>
    <t xml:space="preserve">vodič Solar 6 mm2 + černý </t>
  </si>
  <si>
    <t>vodič Solar 6 mm2 červený + žlab dle PBŘ</t>
  </si>
  <si>
    <r>
      <rPr>
        <b/>
        <sz val="9"/>
        <rFont val="Arial CE"/>
        <charset val="238"/>
      </rPr>
      <t xml:space="preserve">Střídač </t>
    </r>
    <r>
      <rPr>
        <sz val="9"/>
        <rFont val="Arial CE"/>
      </rPr>
      <t xml:space="preserve">
-IEC 61727, nebo IEC 62116 nebo EN 50549-1/EN50549-2 
-min. účinnost 97 %
-záruka výrobce či dodavatele trvající min. 10 let na jeho bezodkladnou výměnu či adekvátní náhradu v případě poruchy či poškození 
</t>
    </r>
    <r>
      <rPr>
        <u/>
        <sz val="9"/>
        <rFont val="Arial CE"/>
        <charset val="238"/>
      </rPr>
      <t>- vestavěné komunikační rozhraní s podporou protokolu MODBUS
RTU/TCP. Zařízení musí být schopno tímto protokolem řídit nabíjení a
vybíjení akumulátoru.
- Součástí cenové nabídky bude tabulka MODBUSových adres</t>
    </r>
  </si>
  <si>
    <r>
      <rPr>
        <b/>
        <sz val="9"/>
        <rFont val="Arial CE"/>
        <charset val="238"/>
      </rPr>
      <t xml:space="preserve">Baterie </t>
    </r>
    <r>
      <rPr>
        <sz val="9"/>
        <rFont val="Arial CE"/>
      </rPr>
      <t xml:space="preserve">
- dle typu akumulátoru (pro nejčastější lithiové akumulátory IEC 63056:2020 nebo IEC 62619:2017 nebo IEC 62620:2014)
- záruka s max. poklesem na 60% nominální kapacity po 10 letech provozu, nebo dosažení min. 2 400násobku nominální energie (Energy Throughput)
- využitelná kapacita min. 20 kWh</t>
    </r>
  </si>
  <si>
    <r>
      <rPr>
        <b/>
        <sz val="9"/>
        <rFont val="Arial CE"/>
        <charset val="238"/>
      </rPr>
      <t xml:space="preserve">Optimizér </t>
    </r>
    <r>
      <rPr>
        <sz val="9"/>
        <rFont val="Arial CE"/>
      </rPr>
      <t xml:space="preserve">
-max. výkon: 700 W
</t>
    </r>
  </si>
  <si>
    <r>
      <rPr>
        <b/>
        <sz val="9"/>
        <rFont val="Arial CE"/>
        <charset val="238"/>
      </rPr>
      <t xml:space="preserve">FV panel </t>
    </r>
    <r>
      <rPr>
        <sz val="9"/>
        <rFont val="Arial CE"/>
      </rPr>
      <t xml:space="preserve">
-IEC 61215, nebo IEC 61730
- účinnost min. 20,0 % pro monofaciální moduly z monokrystalického křemíku, - 19,0 % pro monofaciální moduly z multikrystalického křemíku, - 20,0 % pro bifaciální moduly při 0 % bifaciálním zisku, - 12,0 % pro tenkovrstvé moduly
- min. 25letá lineární záruka na výkon s max. poklesem na 80 % původního výkonu garantovanou výrobcem 
- min. 25letá lineární záruka na výkon s max. poklesem na 80 % původního výkonu garantovanou výrobcem -- 
-max hmotnost modulu: 27,3 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</si>
</sst>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family val="2"/>
      <scheme val="minor"/>
    </font>
    <font>
      <b/>
      <sz val="9"/>
      <name val="Arial CE"/>
      <charset val="238"/>
    </font>
    <font>
      <sz val="9"/>
      <name val="Arial CE"/>
      <charset val="238"/>
    </font>
    <font>
      <u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167" fontId="19" fillId="0" borderId="22" xfId="0" applyNumberFormat="1" applyFont="1" applyBorder="1" applyAlignment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3" fillId="0" borderId="22" xfId="0" applyFont="1" applyBorder="1" applyAlignment="1">
      <alignment horizontal="left" vertical="center" wrapText="1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topLeftCell="A6" workbookViewId="0">
      <selection activeCell="BE37" sqref="BE37"/>
    </sheetView>
  </sheetViews>
  <sheetFormatPr defaultColWidth="12" defaultRowHeight="11.25" x14ac:dyDescent="0.2"/>
  <cols>
    <col min="1" max="1" width="8.1640625" customWidth="1"/>
    <col min="2" max="2" width="1.6640625" customWidth="1"/>
    <col min="3" max="3" width="4.1640625" customWidth="1"/>
    <col min="4" max="33" width="2.6640625" customWidth="1"/>
    <col min="34" max="34" width="3.1640625" customWidth="1"/>
    <col min="35" max="35" width="31.6640625" customWidth="1"/>
    <col min="36" max="37" width="2.5" customWidth="1"/>
    <col min="38" max="38" width="8.1640625" customWidth="1"/>
    <col min="39" max="39" width="3.1640625" customWidth="1"/>
    <col min="40" max="40" width="13.16406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66406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16406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 x14ac:dyDescent="0.2"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S2" s="13" t="s">
        <v>6</v>
      </c>
      <c r="BT2" s="13" t="s">
        <v>7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 x14ac:dyDescent="0.2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 x14ac:dyDescent="0.2">
      <c r="B5" s="16"/>
      <c r="D5" s="20" t="s">
        <v>13</v>
      </c>
      <c r="K5" s="153" t="s">
        <v>14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R5" s="16"/>
      <c r="BE5" s="150" t="s">
        <v>15</v>
      </c>
      <c r="BS5" s="13" t="s">
        <v>6</v>
      </c>
    </row>
    <row r="6" spans="1:74" ht="36.950000000000003" customHeight="1" x14ac:dyDescent="0.2">
      <c r="B6" s="16"/>
      <c r="D6" s="22" t="s">
        <v>16</v>
      </c>
      <c r="K6" s="155" t="s">
        <v>17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R6" s="16"/>
      <c r="BE6" s="151"/>
      <c r="BS6" s="13" t="s">
        <v>6</v>
      </c>
    </row>
    <row r="7" spans="1:74" ht="12" customHeight="1" x14ac:dyDescent="0.2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E7" s="151"/>
      <c r="BS7" s="13" t="s">
        <v>6</v>
      </c>
    </row>
    <row r="8" spans="1:74" ht="12" customHeight="1" x14ac:dyDescent="0.2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E8" s="151"/>
      <c r="BS8" s="13" t="s">
        <v>6</v>
      </c>
    </row>
    <row r="9" spans="1:74" ht="14.45" customHeight="1" x14ac:dyDescent="0.2">
      <c r="B9" s="16"/>
      <c r="AR9" s="16"/>
      <c r="BE9" s="151"/>
      <c r="BS9" s="13" t="s">
        <v>6</v>
      </c>
    </row>
    <row r="10" spans="1:74" ht="12" customHeight="1" x14ac:dyDescent="0.2">
      <c r="B10" s="16"/>
      <c r="D10" s="23" t="s">
        <v>24</v>
      </c>
      <c r="AK10" s="23" t="s">
        <v>25</v>
      </c>
      <c r="AN10" s="21" t="s">
        <v>1</v>
      </c>
      <c r="AR10" s="16"/>
      <c r="BE10" s="151"/>
      <c r="BS10" s="13" t="s">
        <v>6</v>
      </c>
    </row>
    <row r="11" spans="1:74" ht="18.600000000000001" customHeight="1" x14ac:dyDescent="0.2">
      <c r="B11" s="16"/>
      <c r="E11" s="21" t="s">
        <v>21</v>
      </c>
      <c r="AK11" s="23" t="s">
        <v>26</v>
      </c>
      <c r="AN11" s="21" t="s">
        <v>1</v>
      </c>
      <c r="AR11" s="16"/>
      <c r="BE11" s="151"/>
      <c r="BS11" s="13" t="s">
        <v>6</v>
      </c>
    </row>
    <row r="12" spans="1:74" ht="6.95" customHeight="1" x14ac:dyDescent="0.2">
      <c r="B12" s="16"/>
      <c r="AR12" s="16"/>
      <c r="BE12" s="151"/>
      <c r="BS12" s="13" t="s">
        <v>6</v>
      </c>
    </row>
    <row r="13" spans="1:74" ht="12" customHeight="1" x14ac:dyDescent="0.2">
      <c r="B13" s="16"/>
      <c r="D13" s="23" t="s">
        <v>27</v>
      </c>
      <c r="AK13" s="23" t="s">
        <v>25</v>
      </c>
      <c r="AN13" s="25" t="s">
        <v>28</v>
      </c>
      <c r="AR13" s="16"/>
      <c r="BE13" s="151"/>
      <c r="BS13" s="13" t="s">
        <v>6</v>
      </c>
    </row>
    <row r="14" spans="1:74" ht="12.75" x14ac:dyDescent="0.2">
      <c r="B14" s="16"/>
      <c r="E14" s="156" t="s">
        <v>28</v>
      </c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23" t="s">
        <v>26</v>
      </c>
      <c r="AN14" s="25" t="s">
        <v>28</v>
      </c>
      <c r="AR14" s="16"/>
      <c r="BE14" s="151"/>
      <c r="BS14" s="13" t="s">
        <v>6</v>
      </c>
    </row>
    <row r="15" spans="1:74" ht="6.95" customHeight="1" x14ac:dyDescent="0.2">
      <c r="B15" s="16"/>
      <c r="AR15" s="16"/>
      <c r="BE15" s="151"/>
      <c r="BS15" s="13" t="s">
        <v>4</v>
      </c>
    </row>
    <row r="16" spans="1:74" ht="12" customHeight="1" x14ac:dyDescent="0.2">
      <c r="B16" s="16"/>
      <c r="D16" s="23" t="s">
        <v>29</v>
      </c>
      <c r="AK16" s="23" t="s">
        <v>25</v>
      </c>
      <c r="AN16" s="21" t="s">
        <v>1</v>
      </c>
      <c r="AR16" s="16"/>
      <c r="BE16" s="151"/>
      <c r="BS16" s="13" t="s">
        <v>4</v>
      </c>
    </row>
    <row r="17" spans="2:71" ht="18.600000000000001" customHeight="1" x14ac:dyDescent="0.2">
      <c r="B17" s="16"/>
      <c r="E17" s="21" t="s">
        <v>21</v>
      </c>
      <c r="AK17" s="23" t="s">
        <v>26</v>
      </c>
      <c r="AN17" s="21" t="s">
        <v>1</v>
      </c>
      <c r="AR17" s="16"/>
      <c r="BE17" s="151"/>
      <c r="BS17" s="13" t="s">
        <v>30</v>
      </c>
    </row>
    <row r="18" spans="2:71" ht="6.95" customHeight="1" x14ac:dyDescent="0.2">
      <c r="B18" s="16"/>
      <c r="AR18" s="16"/>
      <c r="BE18" s="151"/>
      <c r="BS18" s="13" t="s">
        <v>6</v>
      </c>
    </row>
    <row r="19" spans="2:71" ht="12" customHeight="1" x14ac:dyDescent="0.2">
      <c r="B19" s="16"/>
      <c r="D19" s="23" t="s">
        <v>31</v>
      </c>
      <c r="AK19" s="23" t="s">
        <v>25</v>
      </c>
      <c r="AN19" s="21" t="s">
        <v>1</v>
      </c>
      <c r="AR19" s="16"/>
      <c r="BE19" s="151"/>
      <c r="BS19" s="13" t="s">
        <v>6</v>
      </c>
    </row>
    <row r="20" spans="2:71" ht="18.600000000000001" customHeight="1" x14ac:dyDescent="0.2">
      <c r="B20" s="16"/>
      <c r="E20" s="21" t="s">
        <v>21</v>
      </c>
      <c r="AK20" s="23" t="s">
        <v>26</v>
      </c>
      <c r="AN20" s="21" t="s">
        <v>1</v>
      </c>
      <c r="AR20" s="16"/>
      <c r="BE20" s="151"/>
      <c r="BS20" s="13" t="s">
        <v>30</v>
      </c>
    </row>
    <row r="21" spans="2:71" ht="6.95" customHeight="1" x14ac:dyDescent="0.2">
      <c r="B21" s="16"/>
      <c r="AR21" s="16"/>
      <c r="BE21" s="151"/>
    </row>
    <row r="22" spans="2:71" ht="12" customHeight="1" x14ac:dyDescent="0.2">
      <c r="B22" s="16"/>
      <c r="D22" s="23" t="s">
        <v>32</v>
      </c>
      <c r="AR22" s="16"/>
      <c r="BE22" s="151"/>
    </row>
    <row r="23" spans="2:71" ht="16.5" customHeight="1" x14ac:dyDescent="0.2">
      <c r="B23" s="16"/>
      <c r="E23" s="158" t="s">
        <v>1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R23" s="16"/>
      <c r="BE23" s="151"/>
    </row>
    <row r="24" spans="2:71" ht="6.95" customHeight="1" x14ac:dyDescent="0.2">
      <c r="B24" s="16"/>
      <c r="AR24" s="16"/>
      <c r="BE24" s="151"/>
    </row>
    <row r="25" spans="2:71" ht="6.95" customHeight="1" x14ac:dyDescent="0.2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51"/>
    </row>
    <row r="26" spans="2:71" s="1" customFormat="1" ht="26.1" customHeight="1" x14ac:dyDescent="0.2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59">
        <f>ROUND(AG94,2)</f>
        <v>0</v>
      </c>
      <c r="AL26" s="160"/>
      <c r="AM26" s="160"/>
      <c r="AN26" s="160"/>
      <c r="AO26" s="160"/>
      <c r="AR26" s="28"/>
      <c r="BE26" s="151"/>
    </row>
    <row r="27" spans="2:71" s="1" customFormat="1" ht="6.95" customHeight="1" x14ac:dyDescent="0.2">
      <c r="B27" s="28"/>
      <c r="AR27" s="28"/>
      <c r="BE27" s="151"/>
    </row>
    <row r="28" spans="2:71" s="1" customFormat="1" ht="12.75" x14ac:dyDescent="0.2">
      <c r="B28" s="28"/>
      <c r="L28" s="161" t="s">
        <v>34</v>
      </c>
      <c r="M28" s="161"/>
      <c r="N28" s="161"/>
      <c r="O28" s="161"/>
      <c r="P28" s="161"/>
      <c r="W28" s="161" t="s">
        <v>35</v>
      </c>
      <c r="X28" s="161"/>
      <c r="Y28" s="161"/>
      <c r="Z28" s="161"/>
      <c r="AA28" s="161"/>
      <c r="AB28" s="161"/>
      <c r="AC28" s="161"/>
      <c r="AD28" s="161"/>
      <c r="AE28" s="161"/>
      <c r="AK28" s="161" t="s">
        <v>36</v>
      </c>
      <c r="AL28" s="161"/>
      <c r="AM28" s="161"/>
      <c r="AN28" s="161"/>
      <c r="AO28" s="161"/>
      <c r="AR28" s="28"/>
      <c r="BE28" s="151"/>
    </row>
    <row r="29" spans="2:71" s="2" customFormat="1" ht="14.45" customHeight="1" x14ac:dyDescent="0.2">
      <c r="B29" s="31"/>
      <c r="D29" s="23" t="s">
        <v>37</v>
      </c>
      <c r="F29" s="23" t="s">
        <v>38</v>
      </c>
      <c r="L29" s="149">
        <v>0.21</v>
      </c>
      <c r="M29" s="148"/>
      <c r="N29" s="148"/>
      <c r="O29" s="148"/>
      <c r="P29" s="148"/>
      <c r="W29" s="147">
        <f>ROUND(AZ94, 2)</f>
        <v>0</v>
      </c>
      <c r="X29" s="148"/>
      <c r="Y29" s="148"/>
      <c r="Z29" s="148"/>
      <c r="AA29" s="148"/>
      <c r="AB29" s="148"/>
      <c r="AC29" s="148"/>
      <c r="AD29" s="148"/>
      <c r="AE29" s="148"/>
      <c r="AK29" s="147">
        <f>ROUND(AV94, 2)</f>
        <v>0</v>
      </c>
      <c r="AL29" s="148"/>
      <c r="AM29" s="148"/>
      <c r="AN29" s="148"/>
      <c r="AO29" s="148"/>
      <c r="AR29" s="31"/>
      <c r="BE29" s="152"/>
    </row>
    <row r="30" spans="2:71" s="2" customFormat="1" ht="14.45" customHeight="1" x14ac:dyDescent="0.2">
      <c r="B30" s="31"/>
      <c r="F30" s="23" t="s">
        <v>39</v>
      </c>
      <c r="L30" s="149">
        <v>0.12</v>
      </c>
      <c r="M30" s="148"/>
      <c r="N30" s="148"/>
      <c r="O30" s="148"/>
      <c r="P30" s="148"/>
      <c r="W30" s="147">
        <f>ROUND(BA94, 2)</f>
        <v>0</v>
      </c>
      <c r="X30" s="148"/>
      <c r="Y30" s="148"/>
      <c r="Z30" s="148"/>
      <c r="AA30" s="148"/>
      <c r="AB30" s="148"/>
      <c r="AC30" s="148"/>
      <c r="AD30" s="148"/>
      <c r="AE30" s="148"/>
      <c r="AK30" s="147">
        <f>ROUND(AW94, 2)</f>
        <v>0</v>
      </c>
      <c r="AL30" s="148"/>
      <c r="AM30" s="148"/>
      <c r="AN30" s="148"/>
      <c r="AO30" s="148"/>
      <c r="AR30" s="31"/>
      <c r="BE30" s="152"/>
    </row>
    <row r="31" spans="2:71" s="2" customFormat="1" ht="14.45" hidden="1" customHeight="1" x14ac:dyDescent="0.2">
      <c r="B31" s="31"/>
      <c r="F31" s="23" t="s">
        <v>40</v>
      </c>
      <c r="L31" s="149">
        <v>0.21</v>
      </c>
      <c r="M31" s="148"/>
      <c r="N31" s="148"/>
      <c r="O31" s="148"/>
      <c r="P31" s="148"/>
      <c r="W31" s="147">
        <f>ROUND(BB94, 2)</f>
        <v>0</v>
      </c>
      <c r="X31" s="148"/>
      <c r="Y31" s="148"/>
      <c r="Z31" s="148"/>
      <c r="AA31" s="148"/>
      <c r="AB31" s="148"/>
      <c r="AC31" s="148"/>
      <c r="AD31" s="148"/>
      <c r="AE31" s="148"/>
      <c r="AK31" s="147">
        <v>0</v>
      </c>
      <c r="AL31" s="148"/>
      <c r="AM31" s="148"/>
      <c r="AN31" s="148"/>
      <c r="AO31" s="148"/>
      <c r="AR31" s="31"/>
      <c r="BE31" s="152"/>
    </row>
    <row r="32" spans="2:71" s="2" customFormat="1" ht="14.45" hidden="1" customHeight="1" x14ac:dyDescent="0.2">
      <c r="B32" s="31"/>
      <c r="F32" s="23" t="s">
        <v>41</v>
      </c>
      <c r="L32" s="149">
        <v>0.12</v>
      </c>
      <c r="M32" s="148"/>
      <c r="N32" s="148"/>
      <c r="O32" s="148"/>
      <c r="P32" s="148"/>
      <c r="W32" s="147">
        <f>ROUND(BC94, 2)</f>
        <v>0</v>
      </c>
      <c r="X32" s="148"/>
      <c r="Y32" s="148"/>
      <c r="Z32" s="148"/>
      <c r="AA32" s="148"/>
      <c r="AB32" s="148"/>
      <c r="AC32" s="148"/>
      <c r="AD32" s="148"/>
      <c r="AE32" s="148"/>
      <c r="AK32" s="147">
        <v>0</v>
      </c>
      <c r="AL32" s="148"/>
      <c r="AM32" s="148"/>
      <c r="AN32" s="148"/>
      <c r="AO32" s="148"/>
      <c r="AR32" s="31"/>
      <c r="BE32" s="152"/>
    </row>
    <row r="33" spans="2:57" s="2" customFormat="1" ht="14.45" hidden="1" customHeight="1" x14ac:dyDescent="0.2">
      <c r="B33" s="31"/>
      <c r="F33" s="23" t="s">
        <v>42</v>
      </c>
      <c r="L33" s="149">
        <v>0</v>
      </c>
      <c r="M33" s="148"/>
      <c r="N33" s="148"/>
      <c r="O33" s="148"/>
      <c r="P33" s="148"/>
      <c r="W33" s="147">
        <f>ROUND(BD94, 2)</f>
        <v>0</v>
      </c>
      <c r="X33" s="148"/>
      <c r="Y33" s="148"/>
      <c r="Z33" s="148"/>
      <c r="AA33" s="148"/>
      <c r="AB33" s="148"/>
      <c r="AC33" s="148"/>
      <c r="AD33" s="148"/>
      <c r="AE33" s="148"/>
      <c r="AK33" s="147">
        <v>0</v>
      </c>
      <c r="AL33" s="148"/>
      <c r="AM33" s="148"/>
      <c r="AN33" s="148"/>
      <c r="AO33" s="148"/>
      <c r="AR33" s="31"/>
      <c r="BE33" s="152"/>
    </row>
    <row r="34" spans="2:57" s="1" customFormat="1" ht="6.95" customHeight="1" x14ac:dyDescent="0.2">
      <c r="B34" s="28"/>
      <c r="AR34" s="28"/>
      <c r="BE34" s="151"/>
    </row>
    <row r="35" spans="2:57" s="1" customFormat="1" ht="26.1" customHeight="1" x14ac:dyDescent="0.2">
      <c r="B35" s="28"/>
      <c r="C35" s="32"/>
      <c r="D35" s="33" t="s">
        <v>43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44</v>
      </c>
      <c r="U35" s="34"/>
      <c r="V35" s="34"/>
      <c r="W35" s="34"/>
      <c r="X35" s="181" t="s">
        <v>45</v>
      </c>
      <c r="Y35" s="182"/>
      <c r="Z35" s="182"/>
      <c r="AA35" s="182"/>
      <c r="AB35" s="182"/>
      <c r="AC35" s="34"/>
      <c r="AD35" s="34"/>
      <c r="AE35" s="34"/>
      <c r="AF35" s="34"/>
      <c r="AG35" s="34"/>
      <c r="AH35" s="34"/>
      <c r="AI35" s="34"/>
      <c r="AJ35" s="34"/>
      <c r="AK35" s="183">
        <f>SUM(AK26:AK33)</f>
        <v>0</v>
      </c>
      <c r="AL35" s="182"/>
      <c r="AM35" s="182"/>
      <c r="AN35" s="182"/>
      <c r="AO35" s="184"/>
      <c r="AP35" s="32"/>
      <c r="AQ35" s="32"/>
      <c r="AR35" s="28"/>
    </row>
    <row r="36" spans="2:57" s="1" customFormat="1" ht="6.95" customHeight="1" x14ac:dyDescent="0.2">
      <c r="B36" s="28"/>
      <c r="AR36" s="28"/>
    </row>
    <row r="37" spans="2:57" s="1" customFormat="1" ht="14.45" customHeight="1" x14ac:dyDescent="0.2">
      <c r="B37" s="28"/>
      <c r="AR37" s="28"/>
    </row>
    <row r="38" spans="2:57" ht="14.45" customHeight="1" x14ac:dyDescent="0.2">
      <c r="B38" s="16"/>
      <c r="AR38" s="16"/>
    </row>
    <row r="39" spans="2:57" ht="14.45" customHeight="1" x14ac:dyDescent="0.2">
      <c r="B39" s="16"/>
      <c r="AR39" s="16"/>
    </row>
    <row r="40" spans="2:57" ht="14.45" customHeight="1" x14ac:dyDescent="0.2">
      <c r="B40" s="16"/>
      <c r="AR40" s="16"/>
    </row>
    <row r="41" spans="2:57" ht="14.45" customHeight="1" x14ac:dyDescent="0.2">
      <c r="B41" s="16"/>
      <c r="AR41" s="16"/>
    </row>
    <row r="42" spans="2:57" ht="14.45" customHeight="1" x14ac:dyDescent="0.2">
      <c r="B42" s="16"/>
      <c r="AR42" s="16"/>
    </row>
    <row r="43" spans="2:57" ht="14.45" customHeight="1" x14ac:dyDescent="0.2">
      <c r="B43" s="16"/>
      <c r="AR43" s="16"/>
    </row>
    <row r="44" spans="2:57" ht="14.45" customHeight="1" x14ac:dyDescent="0.2">
      <c r="B44" s="16"/>
      <c r="AR44" s="16"/>
    </row>
    <row r="45" spans="2:57" ht="14.45" customHeight="1" x14ac:dyDescent="0.2">
      <c r="B45" s="16"/>
      <c r="AR45" s="16"/>
    </row>
    <row r="46" spans="2:57" ht="14.45" customHeight="1" x14ac:dyDescent="0.2">
      <c r="B46" s="16"/>
      <c r="AR46" s="16"/>
    </row>
    <row r="47" spans="2:57" ht="14.45" customHeight="1" x14ac:dyDescent="0.2">
      <c r="B47" s="16"/>
      <c r="AR47" s="16"/>
    </row>
    <row r="48" spans="2:57" ht="14.45" customHeight="1" x14ac:dyDescent="0.2">
      <c r="B48" s="16"/>
      <c r="AR48" s="16"/>
    </row>
    <row r="49" spans="2:44" s="1" customFormat="1" ht="14.45" customHeight="1" x14ac:dyDescent="0.2">
      <c r="B49" s="28"/>
      <c r="D49" s="36" t="s">
        <v>46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47</v>
      </c>
      <c r="AI49" s="37"/>
      <c r="AJ49" s="37"/>
      <c r="AK49" s="37"/>
      <c r="AL49" s="37"/>
      <c r="AM49" s="37"/>
      <c r="AN49" s="37"/>
      <c r="AO49" s="37"/>
      <c r="AR49" s="28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28"/>
      <c r="D60" s="38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8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8" t="s">
        <v>48</v>
      </c>
      <c r="AI60" s="30"/>
      <c r="AJ60" s="30"/>
      <c r="AK60" s="30"/>
      <c r="AL60" s="30"/>
      <c r="AM60" s="38" t="s">
        <v>49</v>
      </c>
      <c r="AN60" s="30"/>
      <c r="AO60" s="30"/>
      <c r="AR60" s="28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2.75" x14ac:dyDescent="0.2">
      <c r="B64" s="28"/>
      <c r="D64" s="36" t="s">
        <v>50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51</v>
      </c>
      <c r="AI64" s="37"/>
      <c r="AJ64" s="37"/>
      <c r="AK64" s="37"/>
      <c r="AL64" s="37"/>
      <c r="AM64" s="37"/>
      <c r="AN64" s="37"/>
      <c r="AO64" s="37"/>
      <c r="AR64" s="28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28"/>
      <c r="D75" s="38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8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8" t="s">
        <v>48</v>
      </c>
      <c r="AI75" s="30"/>
      <c r="AJ75" s="30"/>
      <c r="AK75" s="30"/>
      <c r="AL75" s="30"/>
      <c r="AM75" s="38" t="s">
        <v>49</v>
      </c>
      <c r="AN75" s="30"/>
      <c r="AO75" s="30"/>
      <c r="AR75" s="28"/>
    </row>
    <row r="76" spans="2:44" s="1" customFormat="1" x14ac:dyDescent="0.2">
      <c r="B76" s="28"/>
      <c r="AR76" s="28"/>
    </row>
    <row r="77" spans="2:44" s="1" customFormat="1" ht="6.95" customHeight="1" x14ac:dyDescent="0.2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8"/>
    </row>
    <row r="81" spans="1:91" s="1" customFormat="1" ht="6.95" customHeight="1" x14ac:dyDescent="0.2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8"/>
    </row>
    <row r="82" spans="1:91" s="1" customFormat="1" ht="24.95" customHeight="1" x14ac:dyDescent="0.2">
      <c r="B82" s="28"/>
      <c r="C82" s="17" t="s">
        <v>52</v>
      </c>
      <c r="AR82" s="28"/>
    </row>
    <row r="83" spans="1:91" s="1" customFormat="1" ht="6.95" customHeight="1" x14ac:dyDescent="0.2">
      <c r="B83" s="28"/>
      <c r="AR83" s="28"/>
    </row>
    <row r="84" spans="1:91" s="3" customFormat="1" ht="12" customHeight="1" x14ac:dyDescent="0.2">
      <c r="B84" s="43"/>
      <c r="C84" s="23" t="s">
        <v>13</v>
      </c>
      <c r="L84" s="3" t="str">
        <f>K5</f>
        <v>0593</v>
      </c>
      <c r="AR84" s="43"/>
    </row>
    <row r="85" spans="1:91" s="4" customFormat="1" ht="36.950000000000003" customHeight="1" x14ac:dyDescent="0.2">
      <c r="B85" s="44"/>
      <c r="C85" s="45" t="s">
        <v>16</v>
      </c>
      <c r="L85" s="172" t="str">
        <f>K6</f>
        <v>FVE Starý Matéřov - Rozpočet</v>
      </c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R85" s="44"/>
    </row>
    <row r="86" spans="1:91" s="1" customFormat="1" ht="6.95" customHeight="1" x14ac:dyDescent="0.2">
      <c r="B86" s="28"/>
      <c r="AR86" s="28"/>
    </row>
    <row r="87" spans="1:91" s="1" customFormat="1" ht="12" customHeight="1" x14ac:dyDescent="0.2">
      <c r="B87" s="28"/>
      <c r="C87" s="23" t="s">
        <v>20</v>
      </c>
      <c r="L87" s="46" t="str">
        <f>IF(K8="","",K8)</f>
        <v xml:space="preserve"> </v>
      </c>
      <c r="AI87" s="23" t="s">
        <v>22</v>
      </c>
      <c r="AM87" s="174" t="str">
        <f>IF(AN8= "","",AN8)</f>
        <v>18. 4. 2024</v>
      </c>
      <c r="AN87" s="174"/>
      <c r="AR87" s="28"/>
    </row>
    <row r="88" spans="1:91" s="1" customFormat="1" ht="6.95" customHeight="1" x14ac:dyDescent="0.2">
      <c r="B88" s="28"/>
      <c r="AR88" s="28"/>
    </row>
    <row r="89" spans="1:91" s="1" customFormat="1" ht="15.2" customHeight="1" x14ac:dyDescent="0.2">
      <c r="B89" s="28"/>
      <c r="C89" s="23" t="s">
        <v>24</v>
      </c>
      <c r="L89" s="3" t="str">
        <f>IF(E11= "","",E11)</f>
        <v xml:space="preserve"> </v>
      </c>
      <c r="AI89" s="23" t="s">
        <v>29</v>
      </c>
      <c r="AM89" s="175" t="str">
        <f>IF(E17="","",E17)</f>
        <v xml:space="preserve"> </v>
      </c>
      <c r="AN89" s="176"/>
      <c r="AO89" s="176"/>
      <c r="AP89" s="176"/>
      <c r="AR89" s="28"/>
      <c r="AS89" s="177" t="s">
        <v>53</v>
      </c>
      <c r="AT89" s="178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1" s="1" customFormat="1" ht="15.2" customHeight="1" x14ac:dyDescent="0.2">
      <c r="B90" s="28"/>
      <c r="C90" s="23" t="s">
        <v>27</v>
      </c>
      <c r="L90" s="3" t="str">
        <f>IF(E14= "Vyplň údaj","",E14)</f>
        <v/>
      </c>
      <c r="AI90" s="23" t="s">
        <v>31</v>
      </c>
      <c r="AM90" s="175" t="str">
        <f>IF(E20="","",E20)</f>
        <v xml:space="preserve"> </v>
      </c>
      <c r="AN90" s="176"/>
      <c r="AO90" s="176"/>
      <c r="AP90" s="176"/>
      <c r="AR90" s="28"/>
      <c r="AS90" s="179"/>
      <c r="AT90" s="180"/>
      <c r="BD90" s="50"/>
    </row>
    <row r="91" spans="1:91" s="1" customFormat="1" ht="10.7" customHeight="1" x14ac:dyDescent="0.2">
      <c r="B91" s="28"/>
      <c r="AR91" s="28"/>
      <c r="AS91" s="179"/>
      <c r="AT91" s="180"/>
      <c r="BD91" s="50"/>
    </row>
    <row r="92" spans="1:91" s="1" customFormat="1" ht="29.25" customHeight="1" x14ac:dyDescent="0.2">
      <c r="B92" s="28"/>
      <c r="C92" s="165" t="s">
        <v>54</v>
      </c>
      <c r="D92" s="166"/>
      <c r="E92" s="166"/>
      <c r="F92" s="166"/>
      <c r="G92" s="166"/>
      <c r="H92" s="51"/>
      <c r="I92" s="167" t="s">
        <v>55</v>
      </c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8" t="s">
        <v>56</v>
      </c>
      <c r="AH92" s="166"/>
      <c r="AI92" s="166"/>
      <c r="AJ92" s="166"/>
      <c r="AK92" s="166"/>
      <c r="AL92" s="166"/>
      <c r="AM92" s="166"/>
      <c r="AN92" s="167" t="s">
        <v>57</v>
      </c>
      <c r="AO92" s="166"/>
      <c r="AP92" s="169"/>
      <c r="AQ92" s="52" t="s">
        <v>58</v>
      </c>
      <c r="AR92" s="28"/>
      <c r="AS92" s="53" t="s">
        <v>59</v>
      </c>
      <c r="AT92" s="54" t="s">
        <v>60</v>
      </c>
      <c r="AU92" s="54" t="s">
        <v>61</v>
      </c>
      <c r="AV92" s="54" t="s">
        <v>62</v>
      </c>
      <c r="AW92" s="54" t="s">
        <v>63</v>
      </c>
      <c r="AX92" s="54" t="s">
        <v>64</v>
      </c>
      <c r="AY92" s="54" t="s">
        <v>65</v>
      </c>
      <c r="AZ92" s="54" t="s">
        <v>66</v>
      </c>
      <c r="BA92" s="54" t="s">
        <v>67</v>
      </c>
      <c r="BB92" s="54" t="s">
        <v>68</v>
      </c>
      <c r="BC92" s="54" t="s">
        <v>69</v>
      </c>
      <c r="BD92" s="55" t="s">
        <v>70</v>
      </c>
    </row>
    <row r="93" spans="1:91" s="1" customFormat="1" ht="10.7" customHeight="1" x14ac:dyDescent="0.2">
      <c r="B93" s="28"/>
      <c r="AR93" s="28"/>
      <c r="AS93" s="56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1" s="5" customFormat="1" ht="32.450000000000003" customHeight="1" x14ac:dyDescent="0.2">
      <c r="B94" s="57"/>
      <c r="C94" s="58" t="s">
        <v>71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170">
        <f>ROUND(SUM(AG95:AG97),2)</f>
        <v>0</v>
      </c>
      <c r="AH94" s="170"/>
      <c r="AI94" s="170"/>
      <c r="AJ94" s="170"/>
      <c r="AK94" s="170"/>
      <c r="AL94" s="170"/>
      <c r="AM94" s="170"/>
      <c r="AN94" s="171">
        <f>SUM(AG94,AT94)</f>
        <v>0</v>
      </c>
      <c r="AO94" s="171"/>
      <c r="AP94" s="171"/>
      <c r="AQ94" s="61" t="s">
        <v>1</v>
      </c>
      <c r="AR94" s="57"/>
      <c r="AS94" s="62">
        <f>ROUND(SUM(AS95:AS97),2)</f>
        <v>0</v>
      </c>
      <c r="AT94" s="63">
        <f>ROUND(SUM(AV94:AW94),2)</f>
        <v>0</v>
      </c>
      <c r="AU94" s="64">
        <f>ROUND(SUM(AU95:AU97),5)</f>
        <v>0</v>
      </c>
      <c r="AV94" s="63">
        <f>ROUND(AZ94*L29,2)</f>
        <v>0</v>
      </c>
      <c r="AW94" s="63">
        <f>ROUND(BA94*L30,2)</f>
        <v>0</v>
      </c>
      <c r="AX94" s="63">
        <f>ROUND(BB94*L29,2)</f>
        <v>0</v>
      </c>
      <c r="AY94" s="63">
        <f>ROUND(BC94*L30,2)</f>
        <v>0</v>
      </c>
      <c r="AZ94" s="63">
        <f>ROUND(SUM(AZ95:AZ97),2)</f>
        <v>0</v>
      </c>
      <c r="BA94" s="63">
        <f>ROUND(SUM(BA95:BA97),2)</f>
        <v>0</v>
      </c>
      <c r="BB94" s="63">
        <f>ROUND(SUM(BB95:BB97),2)</f>
        <v>0</v>
      </c>
      <c r="BC94" s="63">
        <f>ROUND(SUM(BC95:BC97),2)</f>
        <v>0</v>
      </c>
      <c r="BD94" s="65">
        <f>ROUND(SUM(BD95:BD97),2)</f>
        <v>0</v>
      </c>
      <c r="BS94" s="66" t="s">
        <v>72</v>
      </c>
      <c r="BT94" s="66" t="s">
        <v>73</v>
      </c>
      <c r="BU94" s="67" t="s">
        <v>74</v>
      </c>
      <c r="BV94" s="66" t="s">
        <v>75</v>
      </c>
      <c r="BW94" s="66" t="s">
        <v>5</v>
      </c>
      <c r="BX94" s="66" t="s">
        <v>76</v>
      </c>
      <c r="CL94" s="66" t="s">
        <v>1</v>
      </c>
    </row>
    <row r="95" spans="1:91" s="6" customFormat="1" ht="16.5" customHeight="1" x14ac:dyDescent="0.2">
      <c r="A95" s="68" t="s">
        <v>77</v>
      </c>
      <c r="B95" s="69"/>
      <c r="C95" s="70"/>
      <c r="D95" s="164" t="s">
        <v>78</v>
      </c>
      <c r="E95" s="164"/>
      <c r="F95" s="164"/>
      <c r="G95" s="164"/>
      <c r="H95" s="164"/>
      <c r="I95" s="71"/>
      <c r="J95" s="164" t="s">
        <v>79</v>
      </c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2">
        <f>'00 - Vedlejší rozpočtové ...'!J30</f>
        <v>0</v>
      </c>
      <c r="AH95" s="163"/>
      <c r="AI95" s="163"/>
      <c r="AJ95" s="163"/>
      <c r="AK95" s="163"/>
      <c r="AL95" s="163"/>
      <c r="AM95" s="163"/>
      <c r="AN95" s="162">
        <f>SUM(AG95,AT95)</f>
        <v>0</v>
      </c>
      <c r="AO95" s="163"/>
      <c r="AP95" s="163"/>
      <c r="AQ95" s="72" t="s">
        <v>80</v>
      </c>
      <c r="AR95" s="69"/>
      <c r="AS95" s="73">
        <v>0</v>
      </c>
      <c r="AT95" s="74">
        <f>ROUND(SUM(AV95:AW95),2)</f>
        <v>0</v>
      </c>
      <c r="AU95" s="75">
        <f>'00 - Vedlejší rozpočtové ...'!P126</f>
        <v>0</v>
      </c>
      <c r="AV95" s="74">
        <f>'00 - Vedlejší rozpočtové ...'!J33</f>
        <v>0</v>
      </c>
      <c r="AW95" s="74">
        <f>'00 - Vedlejší rozpočtové ...'!J34</f>
        <v>0</v>
      </c>
      <c r="AX95" s="74">
        <f>'00 - Vedlejší rozpočtové ...'!J35</f>
        <v>0</v>
      </c>
      <c r="AY95" s="74">
        <f>'00 - Vedlejší rozpočtové ...'!J36</f>
        <v>0</v>
      </c>
      <c r="AZ95" s="74">
        <f>'00 - Vedlejší rozpočtové ...'!F33</f>
        <v>0</v>
      </c>
      <c r="BA95" s="74">
        <f>'00 - Vedlejší rozpočtové ...'!F34</f>
        <v>0</v>
      </c>
      <c r="BB95" s="74">
        <f>'00 - Vedlejší rozpočtové ...'!F35</f>
        <v>0</v>
      </c>
      <c r="BC95" s="74">
        <f>'00 - Vedlejší rozpočtové ...'!F36</f>
        <v>0</v>
      </c>
      <c r="BD95" s="76">
        <f>'00 - Vedlejší rozpočtové ...'!F37</f>
        <v>0</v>
      </c>
      <c r="BT95" s="77" t="s">
        <v>81</v>
      </c>
      <c r="BV95" s="77" t="s">
        <v>75</v>
      </c>
      <c r="BW95" s="77" t="s">
        <v>82</v>
      </c>
      <c r="BX95" s="77" t="s">
        <v>5</v>
      </c>
      <c r="CL95" s="77" t="s">
        <v>1</v>
      </c>
      <c r="CM95" s="77" t="s">
        <v>83</v>
      </c>
    </row>
    <row r="96" spans="1:91" s="6" customFormat="1" ht="16.5" customHeight="1" x14ac:dyDescent="0.2">
      <c r="A96" s="68" t="s">
        <v>77</v>
      </c>
      <c r="B96" s="69"/>
      <c r="C96" s="70"/>
      <c r="D96" s="164" t="s">
        <v>84</v>
      </c>
      <c r="E96" s="164"/>
      <c r="F96" s="164"/>
      <c r="G96" s="164"/>
      <c r="H96" s="164"/>
      <c r="I96" s="71"/>
      <c r="J96" s="164" t="s">
        <v>85</v>
      </c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  <c r="AG96" s="162">
        <f>'01 - Elektroinstalace'!J30</f>
        <v>0</v>
      </c>
      <c r="AH96" s="163"/>
      <c r="AI96" s="163"/>
      <c r="AJ96" s="163"/>
      <c r="AK96" s="163"/>
      <c r="AL96" s="163"/>
      <c r="AM96" s="163"/>
      <c r="AN96" s="162">
        <f>SUM(AG96,AT96)</f>
        <v>0</v>
      </c>
      <c r="AO96" s="163"/>
      <c r="AP96" s="163"/>
      <c r="AQ96" s="72" t="s">
        <v>80</v>
      </c>
      <c r="AR96" s="69"/>
      <c r="AS96" s="73">
        <v>0</v>
      </c>
      <c r="AT96" s="74">
        <f>ROUND(SUM(AV96:AW96),2)</f>
        <v>0</v>
      </c>
      <c r="AU96" s="75">
        <f>'01 - Elektroinstalace'!P116</f>
        <v>0</v>
      </c>
      <c r="AV96" s="74">
        <f>'01 - Elektroinstalace'!J33</f>
        <v>0</v>
      </c>
      <c r="AW96" s="74">
        <f>'01 - Elektroinstalace'!J34</f>
        <v>0</v>
      </c>
      <c r="AX96" s="74">
        <f>'01 - Elektroinstalace'!J35</f>
        <v>0</v>
      </c>
      <c r="AY96" s="74">
        <f>'01 - Elektroinstalace'!J36</f>
        <v>0</v>
      </c>
      <c r="AZ96" s="74">
        <f>'01 - Elektroinstalace'!F33</f>
        <v>0</v>
      </c>
      <c r="BA96" s="74">
        <f>'01 - Elektroinstalace'!F34</f>
        <v>0</v>
      </c>
      <c r="BB96" s="74">
        <f>'01 - Elektroinstalace'!F35</f>
        <v>0</v>
      </c>
      <c r="BC96" s="74">
        <f>'01 - Elektroinstalace'!F36</f>
        <v>0</v>
      </c>
      <c r="BD96" s="76">
        <f>'01 - Elektroinstalace'!F37</f>
        <v>0</v>
      </c>
      <c r="BT96" s="77" t="s">
        <v>81</v>
      </c>
      <c r="BV96" s="77" t="s">
        <v>75</v>
      </c>
      <c r="BW96" s="77" t="s">
        <v>86</v>
      </c>
      <c r="BX96" s="77" t="s">
        <v>5</v>
      </c>
      <c r="CL96" s="77" t="s">
        <v>1</v>
      </c>
      <c r="CM96" s="77" t="s">
        <v>83</v>
      </c>
    </row>
    <row r="97" spans="1:91" s="6" customFormat="1" ht="16.5" customHeight="1" x14ac:dyDescent="0.2">
      <c r="A97" s="68" t="s">
        <v>77</v>
      </c>
      <c r="B97" s="69"/>
      <c r="C97" s="70"/>
      <c r="D97" s="164" t="s">
        <v>87</v>
      </c>
      <c r="E97" s="164"/>
      <c r="F97" s="164"/>
      <c r="G97" s="164"/>
      <c r="H97" s="164"/>
      <c r="I97" s="71"/>
      <c r="J97" s="164" t="s">
        <v>88</v>
      </c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/>
      <c r="AF97" s="164"/>
      <c r="AG97" s="162">
        <f>'02 - Fotovoltaický systém...'!J30</f>
        <v>0</v>
      </c>
      <c r="AH97" s="163"/>
      <c r="AI97" s="163"/>
      <c r="AJ97" s="163"/>
      <c r="AK97" s="163"/>
      <c r="AL97" s="163"/>
      <c r="AM97" s="163"/>
      <c r="AN97" s="162">
        <f>SUM(AG97,AT97)</f>
        <v>0</v>
      </c>
      <c r="AO97" s="163"/>
      <c r="AP97" s="163"/>
      <c r="AQ97" s="72" t="s">
        <v>80</v>
      </c>
      <c r="AR97" s="69"/>
      <c r="AS97" s="78">
        <v>0</v>
      </c>
      <c r="AT97" s="79">
        <f>ROUND(SUM(AV97:AW97),2)</f>
        <v>0</v>
      </c>
      <c r="AU97" s="80">
        <f>'02 - Fotovoltaický systém...'!P116</f>
        <v>0</v>
      </c>
      <c r="AV97" s="79">
        <f>'02 - Fotovoltaický systém...'!J33</f>
        <v>0</v>
      </c>
      <c r="AW97" s="79">
        <f>'02 - Fotovoltaický systém...'!J34</f>
        <v>0</v>
      </c>
      <c r="AX97" s="79">
        <f>'02 - Fotovoltaický systém...'!J35</f>
        <v>0</v>
      </c>
      <c r="AY97" s="79">
        <f>'02 - Fotovoltaický systém...'!J36</f>
        <v>0</v>
      </c>
      <c r="AZ97" s="79">
        <f>'02 - Fotovoltaický systém...'!F33</f>
        <v>0</v>
      </c>
      <c r="BA97" s="79">
        <f>'02 - Fotovoltaický systém...'!F34</f>
        <v>0</v>
      </c>
      <c r="BB97" s="79">
        <f>'02 - Fotovoltaický systém...'!F35</f>
        <v>0</v>
      </c>
      <c r="BC97" s="79">
        <f>'02 - Fotovoltaický systém...'!F36</f>
        <v>0</v>
      </c>
      <c r="BD97" s="81">
        <f>'02 - Fotovoltaický systém...'!F37</f>
        <v>0</v>
      </c>
      <c r="BT97" s="77" t="s">
        <v>81</v>
      </c>
      <c r="BV97" s="77" t="s">
        <v>75</v>
      </c>
      <c r="BW97" s="77" t="s">
        <v>89</v>
      </c>
      <c r="BX97" s="77" t="s">
        <v>5</v>
      </c>
      <c r="CL97" s="77" t="s">
        <v>1</v>
      </c>
      <c r="CM97" s="77" t="s">
        <v>83</v>
      </c>
    </row>
    <row r="98" spans="1:91" s="1" customFormat="1" ht="30" customHeight="1" x14ac:dyDescent="0.2">
      <c r="B98" s="28"/>
      <c r="AR98" s="28"/>
    </row>
    <row r="99" spans="1:91" s="1" customFormat="1" ht="6.95" customHeight="1" x14ac:dyDescent="0.2"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28"/>
    </row>
  </sheetData>
  <sheetProtection algorithmName="SHA-512" hashValue="Fq55bI5BbPEA1owN2iTN7kxPaA3d2a0grPmXjUK/NM3lYf+dXBzFlFQ3V72FgX8IW5amqRaQHxAmDuUxfWjvpQ==" saltValue="5ZukPkKyzZztYk7CTWjutvm/7huYbE5/esUBBW7zpYC23O7Hx/duy7bLfJPEIIkk1WEwvb/3tvYPScbuNx2Uig==" spinCount="100000" sheet="1" objects="1" scenarios="1" formatColumns="0" formatRows="0"/>
  <mergeCells count="50"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  <mergeCell ref="W32:AE32"/>
    <mergeCell ref="AK32:AO32"/>
    <mergeCell ref="L32:P32"/>
  </mergeCells>
  <hyperlinks>
    <hyperlink ref="A95" location="'00 - Vedlejší rozpočtové ...'!C2" display="/" xr:uid="{00000000-0004-0000-0000-000000000000}"/>
    <hyperlink ref="A96" location="'01 - Elektroinstalace'!C2" display="/" xr:uid="{00000000-0004-0000-0000-000001000000}"/>
    <hyperlink ref="A97" location="'02 - Fotovoltaický systém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6"/>
  <sheetViews>
    <sheetView showGridLines="0" topLeftCell="A119" workbookViewId="0">
      <selection activeCell="H135" sqref="H135"/>
    </sheetView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AT2" s="13" t="s">
        <v>82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5" customHeight="1" x14ac:dyDescent="0.2">
      <c r="B4" s="16"/>
      <c r="D4" s="17" t="s">
        <v>90</v>
      </c>
      <c r="L4" s="16"/>
      <c r="M4" s="82" t="s">
        <v>10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16</v>
      </c>
      <c r="L6" s="16"/>
    </row>
    <row r="7" spans="2:46" ht="16.5" customHeight="1" x14ac:dyDescent="0.2">
      <c r="B7" s="16"/>
      <c r="E7" s="186" t="str">
        <f>'Rekapitulace stavby'!K6</f>
        <v>FVE Starý Matéřov - Rozpočet</v>
      </c>
      <c r="F7" s="187"/>
      <c r="G7" s="187"/>
      <c r="H7" s="187"/>
      <c r="L7" s="16"/>
    </row>
    <row r="8" spans="2:46" s="1" customFormat="1" ht="12" customHeight="1" x14ac:dyDescent="0.2">
      <c r="B8" s="28"/>
      <c r="D8" s="23" t="s">
        <v>91</v>
      </c>
      <c r="L8" s="28"/>
    </row>
    <row r="9" spans="2:46" s="1" customFormat="1" ht="16.5" customHeight="1" x14ac:dyDescent="0.2">
      <c r="B9" s="28"/>
      <c r="E9" s="172" t="s">
        <v>92</v>
      </c>
      <c r="F9" s="185"/>
      <c r="G9" s="185"/>
      <c r="H9" s="185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18</v>
      </c>
      <c r="F11" s="21" t="s">
        <v>1</v>
      </c>
      <c r="I11" s="23" t="s">
        <v>19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20</v>
      </c>
      <c r="F12" s="21" t="s">
        <v>21</v>
      </c>
      <c r="I12" s="23" t="s">
        <v>22</v>
      </c>
      <c r="J12" s="47" t="str">
        <f>'Rekapitulace stavby'!AN8</f>
        <v>18. 4. 2024</v>
      </c>
      <c r="L12" s="28"/>
    </row>
    <row r="13" spans="2:46" s="1" customFormat="1" ht="10.7" customHeight="1" x14ac:dyDescent="0.2">
      <c r="B13" s="28"/>
      <c r="L13" s="28"/>
    </row>
    <row r="14" spans="2:46" s="1" customFormat="1" ht="12" customHeight="1" x14ac:dyDescent="0.2">
      <c r="B14" s="28"/>
      <c r="D14" s="23" t="s">
        <v>24</v>
      </c>
      <c r="I14" s="23" t="s">
        <v>25</v>
      </c>
      <c r="J14" s="21" t="str">
        <f>IF('Rekapitulace stavby'!AN10="","",'Rekapitulace stavby'!AN10)</f>
        <v/>
      </c>
      <c r="L14" s="28"/>
    </row>
    <row r="15" spans="2:46" s="1" customFormat="1" ht="18" customHeight="1" x14ac:dyDescent="0.2">
      <c r="B15" s="28"/>
      <c r="E15" s="21" t="str">
        <f>IF('Rekapitulace stavby'!E11="","",'Rekapitulace stavby'!E11)</f>
        <v xml:space="preserve"> </v>
      </c>
      <c r="I15" s="23" t="s">
        <v>26</v>
      </c>
      <c r="J15" s="21" t="str">
        <f>IF('Rekapitulace stavby'!AN11="","",'Rekapitulace stavby'!AN11)</f>
        <v/>
      </c>
      <c r="L15" s="28"/>
    </row>
    <row r="16" spans="2:46" s="1" customFormat="1" ht="6.95" customHeight="1" x14ac:dyDescent="0.2">
      <c r="B16" s="28"/>
      <c r="L16" s="28"/>
    </row>
    <row r="17" spans="2:12" s="1" customFormat="1" ht="12" customHeight="1" x14ac:dyDescent="0.2">
      <c r="B17" s="28"/>
      <c r="D17" s="23" t="s">
        <v>27</v>
      </c>
      <c r="I17" s="23" t="s">
        <v>25</v>
      </c>
      <c r="J17" s="24" t="str">
        <f>'Rekapitulace stavby'!AN13</f>
        <v>Vyplň údaj</v>
      </c>
      <c r="L17" s="28"/>
    </row>
    <row r="18" spans="2:12" s="1" customFormat="1" ht="18" customHeight="1" x14ac:dyDescent="0.2">
      <c r="B18" s="28"/>
      <c r="E18" s="188" t="str">
        <f>'Rekapitulace stavby'!E14</f>
        <v>Vyplň údaj</v>
      </c>
      <c r="F18" s="153"/>
      <c r="G18" s="153"/>
      <c r="H18" s="153"/>
      <c r="I18" s="23" t="s">
        <v>26</v>
      </c>
      <c r="J18" s="24" t="str">
        <f>'Rekapitulace stavby'!AN14</f>
        <v>Vyplň údaj</v>
      </c>
      <c r="L18" s="28"/>
    </row>
    <row r="19" spans="2:12" s="1" customFormat="1" ht="6.95" customHeight="1" x14ac:dyDescent="0.2">
      <c r="B19" s="28"/>
      <c r="L19" s="28"/>
    </row>
    <row r="20" spans="2:12" s="1" customFormat="1" ht="12" customHeight="1" x14ac:dyDescent="0.2">
      <c r="B20" s="28"/>
      <c r="D20" s="23" t="s">
        <v>29</v>
      </c>
      <c r="I20" s="23" t="s">
        <v>25</v>
      </c>
      <c r="J20" s="21" t="str">
        <f>IF('Rekapitulace stavby'!AN16="","",'Rekapitulace stavby'!AN16)</f>
        <v/>
      </c>
      <c r="L20" s="28"/>
    </row>
    <row r="21" spans="2:12" s="1" customFormat="1" ht="18" customHeight="1" x14ac:dyDescent="0.2">
      <c r="B21" s="28"/>
      <c r="E21" s="21" t="str">
        <f>IF('Rekapitulace stavby'!E17="","",'Rekapitulace stavby'!E17)</f>
        <v xml:space="preserve"> </v>
      </c>
      <c r="I21" s="23" t="s">
        <v>26</v>
      </c>
      <c r="J21" s="21" t="str">
        <f>IF('Rekapitulace stavby'!AN17="","",'Rekapitulace stavby'!AN17)</f>
        <v/>
      </c>
      <c r="L21" s="28"/>
    </row>
    <row r="22" spans="2:12" s="1" customFormat="1" ht="6.95" customHeight="1" x14ac:dyDescent="0.2">
      <c r="B22" s="28"/>
      <c r="L22" s="28"/>
    </row>
    <row r="23" spans="2:12" s="1" customFormat="1" ht="12" customHeight="1" x14ac:dyDescent="0.2">
      <c r="B23" s="28"/>
      <c r="D23" s="23" t="s">
        <v>31</v>
      </c>
      <c r="I23" s="23" t="s">
        <v>25</v>
      </c>
      <c r="J23" s="21" t="str">
        <f>IF('Rekapitulace stavby'!AN19="","",'Rekapitulace stavby'!AN19)</f>
        <v/>
      </c>
      <c r="L23" s="28"/>
    </row>
    <row r="24" spans="2:12" s="1" customFormat="1" ht="18" customHeight="1" x14ac:dyDescent="0.2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6.95" customHeight="1" x14ac:dyDescent="0.2">
      <c r="B25" s="28"/>
      <c r="L25" s="28"/>
    </row>
    <row r="26" spans="2:12" s="1" customFormat="1" ht="12" customHeight="1" x14ac:dyDescent="0.2">
      <c r="B26" s="28"/>
      <c r="D26" s="23" t="s">
        <v>32</v>
      </c>
      <c r="L26" s="28"/>
    </row>
    <row r="27" spans="2:12" s="7" customFormat="1" ht="16.5" customHeight="1" x14ac:dyDescent="0.2">
      <c r="B27" s="83"/>
      <c r="E27" s="158" t="s">
        <v>1</v>
      </c>
      <c r="F27" s="158"/>
      <c r="G27" s="158"/>
      <c r="H27" s="158"/>
      <c r="L27" s="83"/>
    </row>
    <row r="28" spans="2:12" s="1" customFormat="1" ht="6.95" customHeight="1" x14ac:dyDescent="0.2">
      <c r="B28" s="28"/>
      <c r="L28" s="28"/>
    </row>
    <row r="29" spans="2:12" s="1" customFormat="1" ht="6.95" customHeight="1" x14ac:dyDescent="0.2">
      <c r="B29" s="28"/>
      <c r="D29" s="48"/>
      <c r="E29" s="48"/>
      <c r="F29" s="48"/>
      <c r="G29" s="48"/>
      <c r="H29" s="48"/>
      <c r="I29" s="48"/>
      <c r="J29" s="48"/>
      <c r="K29" s="48"/>
      <c r="L29" s="28"/>
    </row>
    <row r="30" spans="2:12" s="1" customFormat="1" ht="25.5" customHeight="1" x14ac:dyDescent="0.2">
      <c r="B30" s="28"/>
      <c r="D30" s="84" t="s">
        <v>33</v>
      </c>
      <c r="J30" s="60">
        <f>ROUND(J126, 2)</f>
        <v>0</v>
      </c>
      <c r="L30" s="28"/>
    </row>
    <row r="31" spans="2:12" s="1" customFormat="1" ht="6.95" customHeight="1" x14ac:dyDescent="0.2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14.45" customHeight="1" x14ac:dyDescent="0.2">
      <c r="B32" s="28"/>
      <c r="F32" s="85" t="s">
        <v>35</v>
      </c>
      <c r="I32" s="85" t="s">
        <v>34</v>
      </c>
      <c r="J32" s="85" t="s">
        <v>36</v>
      </c>
      <c r="L32" s="28"/>
    </row>
    <row r="33" spans="2:12" s="1" customFormat="1" ht="14.45" customHeight="1" x14ac:dyDescent="0.2">
      <c r="B33" s="28"/>
      <c r="D33" s="86" t="s">
        <v>37</v>
      </c>
      <c r="E33" s="23" t="s">
        <v>38</v>
      </c>
      <c r="F33" s="87">
        <f>ROUND((SUM(BE126:BE145)),  2)</f>
        <v>0</v>
      </c>
      <c r="I33" s="88">
        <v>0.21</v>
      </c>
      <c r="J33" s="87">
        <f>ROUND(((SUM(BE126:BE145))*I33),  2)</f>
        <v>0</v>
      </c>
      <c r="L33" s="28"/>
    </row>
    <row r="34" spans="2:12" s="1" customFormat="1" ht="14.45" customHeight="1" x14ac:dyDescent="0.2">
      <c r="B34" s="28"/>
      <c r="E34" s="23" t="s">
        <v>39</v>
      </c>
      <c r="F34" s="87">
        <f>ROUND((SUM(BF126:BF145)),  2)</f>
        <v>0</v>
      </c>
      <c r="I34" s="88">
        <v>0.12</v>
      </c>
      <c r="J34" s="87">
        <f>ROUND(((SUM(BF126:BF145))*I34),  2)</f>
        <v>0</v>
      </c>
      <c r="L34" s="28"/>
    </row>
    <row r="35" spans="2:12" s="1" customFormat="1" ht="14.45" hidden="1" customHeight="1" x14ac:dyDescent="0.2">
      <c r="B35" s="28"/>
      <c r="E35" s="23" t="s">
        <v>40</v>
      </c>
      <c r="F35" s="87">
        <f>ROUND((SUM(BG126:BG145)),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 x14ac:dyDescent="0.2">
      <c r="B36" s="28"/>
      <c r="E36" s="23" t="s">
        <v>41</v>
      </c>
      <c r="F36" s="87">
        <f>ROUND((SUM(BH126:BH145)),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 x14ac:dyDescent="0.2">
      <c r="B37" s="28"/>
      <c r="E37" s="23" t="s">
        <v>42</v>
      </c>
      <c r="F37" s="87">
        <f>ROUND((SUM(BI126:BI145)),  2)</f>
        <v>0</v>
      </c>
      <c r="I37" s="88">
        <v>0</v>
      </c>
      <c r="J37" s="87">
        <f>0</f>
        <v>0</v>
      </c>
      <c r="L37" s="28"/>
    </row>
    <row r="38" spans="2:12" s="1" customFormat="1" ht="6.95" customHeight="1" x14ac:dyDescent="0.2">
      <c r="B38" s="28"/>
      <c r="L38" s="28"/>
    </row>
    <row r="39" spans="2:12" s="1" customFormat="1" ht="25.5" customHeight="1" x14ac:dyDescent="0.2">
      <c r="B39" s="28"/>
      <c r="C39" s="89"/>
      <c r="D39" s="90" t="s">
        <v>43</v>
      </c>
      <c r="E39" s="51"/>
      <c r="F39" s="51"/>
      <c r="G39" s="91" t="s">
        <v>44</v>
      </c>
      <c r="H39" s="92" t="s">
        <v>45</v>
      </c>
      <c r="I39" s="51"/>
      <c r="J39" s="93">
        <f>SUM(J30:J37)</f>
        <v>0</v>
      </c>
      <c r="K39" s="94"/>
      <c r="L39" s="28"/>
    </row>
    <row r="40" spans="2:12" s="1" customFormat="1" ht="14.45" customHeight="1" x14ac:dyDescent="0.2">
      <c r="B40" s="28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8" t="s">
        <v>48</v>
      </c>
      <c r="E61" s="30"/>
      <c r="F61" s="95" t="s">
        <v>49</v>
      </c>
      <c r="G61" s="38" t="s">
        <v>48</v>
      </c>
      <c r="H61" s="30"/>
      <c r="I61" s="30"/>
      <c r="J61" s="96" t="s">
        <v>49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8" t="s">
        <v>48</v>
      </c>
      <c r="E76" s="30"/>
      <c r="F76" s="95" t="s">
        <v>49</v>
      </c>
      <c r="G76" s="38" t="s">
        <v>48</v>
      </c>
      <c r="H76" s="30"/>
      <c r="I76" s="30"/>
      <c r="J76" s="96" t="s">
        <v>49</v>
      </c>
      <c r="K76" s="30"/>
      <c r="L76" s="28"/>
    </row>
    <row r="77" spans="2:12" s="1" customFormat="1" ht="14.45" customHeight="1" x14ac:dyDescent="0.2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47" s="1" customFormat="1" ht="6.95" customHeight="1" x14ac:dyDescent="0.2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47" s="1" customFormat="1" ht="24.95" customHeight="1" x14ac:dyDescent="0.2">
      <c r="B82" s="28"/>
      <c r="C82" s="17" t="s">
        <v>93</v>
      </c>
      <c r="L82" s="28"/>
    </row>
    <row r="83" spans="2:47" s="1" customFormat="1" ht="6.95" customHeight="1" x14ac:dyDescent="0.2">
      <c r="B83" s="28"/>
      <c r="L83" s="28"/>
    </row>
    <row r="84" spans="2:47" s="1" customFormat="1" ht="12" customHeight="1" x14ac:dyDescent="0.2">
      <c r="B84" s="28"/>
      <c r="C84" s="23" t="s">
        <v>16</v>
      </c>
      <c r="L84" s="28"/>
    </row>
    <row r="85" spans="2:47" s="1" customFormat="1" ht="16.5" customHeight="1" x14ac:dyDescent="0.2">
      <c r="B85" s="28"/>
      <c r="E85" s="186" t="str">
        <f>E7</f>
        <v>FVE Starý Matéřov - Rozpočet</v>
      </c>
      <c r="F85" s="187"/>
      <c r="G85" s="187"/>
      <c r="H85" s="187"/>
      <c r="L85" s="28"/>
    </row>
    <row r="86" spans="2:47" s="1" customFormat="1" ht="12" customHeight="1" x14ac:dyDescent="0.2">
      <c r="B86" s="28"/>
      <c r="C86" s="23" t="s">
        <v>91</v>
      </c>
      <c r="L86" s="28"/>
    </row>
    <row r="87" spans="2:47" s="1" customFormat="1" ht="16.5" customHeight="1" x14ac:dyDescent="0.2">
      <c r="B87" s="28"/>
      <c r="E87" s="172" t="str">
        <f>E9</f>
        <v>00 - Vedlejší rozpočtové ...</v>
      </c>
      <c r="F87" s="185"/>
      <c r="G87" s="185"/>
      <c r="H87" s="185"/>
      <c r="L87" s="28"/>
    </row>
    <row r="88" spans="2:47" s="1" customFormat="1" ht="6.95" customHeight="1" x14ac:dyDescent="0.2">
      <c r="B88" s="28"/>
      <c r="L88" s="28"/>
    </row>
    <row r="89" spans="2:47" s="1" customFormat="1" ht="12" customHeight="1" x14ac:dyDescent="0.2">
      <c r="B89" s="28"/>
      <c r="C89" s="23" t="s">
        <v>20</v>
      </c>
      <c r="F89" s="21" t="str">
        <f>F12</f>
        <v xml:space="preserve"> </v>
      </c>
      <c r="I89" s="23" t="s">
        <v>22</v>
      </c>
      <c r="J89" s="47" t="str">
        <f>IF(J12="","",J12)</f>
        <v>18. 4. 2024</v>
      </c>
      <c r="L89" s="28"/>
    </row>
    <row r="90" spans="2:47" s="1" customFormat="1" ht="6.95" customHeight="1" x14ac:dyDescent="0.2">
      <c r="B90" s="28"/>
      <c r="L90" s="28"/>
    </row>
    <row r="91" spans="2:47" s="1" customFormat="1" ht="15.2" customHeight="1" x14ac:dyDescent="0.2">
      <c r="B91" s="28"/>
      <c r="C91" s="23" t="s">
        <v>24</v>
      </c>
      <c r="F91" s="21" t="str">
        <f>E15</f>
        <v xml:space="preserve"> </v>
      </c>
      <c r="I91" s="23" t="s">
        <v>29</v>
      </c>
      <c r="J91" s="26" t="str">
        <f>E21</f>
        <v xml:space="preserve"> </v>
      </c>
      <c r="L91" s="28"/>
    </row>
    <row r="92" spans="2:47" s="1" customFormat="1" ht="15.2" customHeight="1" x14ac:dyDescent="0.2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L93" s="28"/>
    </row>
    <row r="94" spans="2:47" s="1" customFormat="1" ht="29.25" customHeight="1" x14ac:dyDescent="0.2">
      <c r="B94" s="28"/>
      <c r="C94" s="97" t="s">
        <v>94</v>
      </c>
      <c r="D94" s="89"/>
      <c r="E94" s="89"/>
      <c r="F94" s="89"/>
      <c r="G94" s="89"/>
      <c r="H94" s="89"/>
      <c r="I94" s="89"/>
      <c r="J94" s="98" t="s">
        <v>95</v>
      </c>
      <c r="K94" s="89"/>
      <c r="L94" s="28"/>
    </row>
    <row r="95" spans="2:47" s="1" customFormat="1" ht="10.35" customHeight="1" x14ac:dyDescent="0.2">
      <c r="B95" s="28"/>
      <c r="L95" s="28"/>
    </row>
    <row r="96" spans="2:47" s="1" customFormat="1" ht="22.7" customHeight="1" x14ac:dyDescent="0.2">
      <c r="B96" s="28"/>
      <c r="C96" s="99" t="s">
        <v>96</v>
      </c>
      <c r="J96" s="60">
        <f>J126</f>
        <v>0</v>
      </c>
      <c r="L96" s="28"/>
      <c r="AU96" s="13" t="s">
        <v>97</v>
      </c>
    </row>
    <row r="97" spans="2:12" s="8" customFormat="1" ht="24.95" customHeight="1" x14ac:dyDescent="0.2">
      <c r="B97" s="100"/>
      <c r="D97" s="101" t="s">
        <v>98</v>
      </c>
      <c r="E97" s="102"/>
      <c r="F97" s="102"/>
      <c r="G97" s="102"/>
      <c r="H97" s="102"/>
      <c r="I97" s="102"/>
      <c r="J97" s="103">
        <f>J127</f>
        <v>0</v>
      </c>
      <c r="L97" s="100"/>
    </row>
    <row r="98" spans="2:12" s="9" customFormat="1" ht="20.100000000000001" customHeight="1" x14ac:dyDescent="0.2">
      <c r="B98" s="104"/>
      <c r="D98" s="105" t="s">
        <v>99</v>
      </c>
      <c r="E98" s="106"/>
      <c r="F98" s="106"/>
      <c r="G98" s="106"/>
      <c r="H98" s="106"/>
      <c r="I98" s="106"/>
      <c r="J98" s="107">
        <f>J128</f>
        <v>0</v>
      </c>
      <c r="L98" s="104"/>
    </row>
    <row r="99" spans="2:12" s="9" customFormat="1" ht="20.100000000000001" customHeight="1" x14ac:dyDescent="0.2">
      <c r="B99" s="104"/>
      <c r="D99" s="105" t="s">
        <v>100</v>
      </c>
      <c r="E99" s="106"/>
      <c r="F99" s="106"/>
      <c r="G99" s="106"/>
      <c r="H99" s="106"/>
      <c r="I99" s="106"/>
      <c r="J99" s="107">
        <f>J130</f>
        <v>0</v>
      </c>
      <c r="L99" s="104"/>
    </row>
    <row r="100" spans="2:12" s="9" customFormat="1" ht="20.100000000000001" customHeight="1" x14ac:dyDescent="0.2">
      <c r="B100" s="104"/>
      <c r="D100" s="105" t="s">
        <v>101</v>
      </c>
      <c r="E100" s="106"/>
      <c r="F100" s="106"/>
      <c r="G100" s="106"/>
      <c r="H100" s="106"/>
      <c r="I100" s="106"/>
      <c r="J100" s="107">
        <f>J132</f>
        <v>0</v>
      </c>
      <c r="L100" s="104"/>
    </row>
    <row r="101" spans="2:12" s="9" customFormat="1" ht="20.100000000000001" customHeight="1" x14ac:dyDescent="0.2">
      <c r="B101" s="104"/>
      <c r="D101" s="105" t="s">
        <v>102</v>
      </c>
      <c r="E101" s="106"/>
      <c r="F101" s="106"/>
      <c r="G101" s="106"/>
      <c r="H101" s="106"/>
      <c r="I101" s="106"/>
      <c r="J101" s="107">
        <f>J134</f>
        <v>0</v>
      </c>
      <c r="L101" s="104"/>
    </row>
    <row r="102" spans="2:12" s="9" customFormat="1" ht="20.100000000000001" customHeight="1" x14ac:dyDescent="0.2">
      <c r="B102" s="104"/>
      <c r="D102" s="105" t="s">
        <v>103</v>
      </c>
      <c r="E102" s="106"/>
      <c r="F102" s="106"/>
      <c r="G102" s="106"/>
      <c r="H102" s="106"/>
      <c r="I102" s="106"/>
      <c r="J102" s="107">
        <f>J136</f>
        <v>0</v>
      </c>
      <c r="L102" s="104"/>
    </row>
    <row r="103" spans="2:12" s="9" customFormat="1" ht="20.100000000000001" customHeight="1" x14ac:dyDescent="0.2">
      <c r="B103" s="104"/>
      <c r="D103" s="105" t="s">
        <v>104</v>
      </c>
      <c r="E103" s="106"/>
      <c r="F103" s="106"/>
      <c r="G103" s="106"/>
      <c r="H103" s="106"/>
      <c r="I103" s="106"/>
      <c r="J103" s="107">
        <f>J138</f>
        <v>0</v>
      </c>
      <c r="L103" s="104"/>
    </row>
    <row r="104" spans="2:12" s="9" customFormat="1" ht="20.100000000000001" customHeight="1" x14ac:dyDescent="0.2">
      <c r="B104" s="104"/>
      <c r="D104" s="105" t="s">
        <v>105</v>
      </c>
      <c r="E104" s="106"/>
      <c r="F104" s="106"/>
      <c r="G104" s="106"/>
      <c r="H104" s="106"/>
      <c r="I104" s="106"/>
      <c r="J104" s="107">
        <f>J140</f>
        <v>0</v>
      </c>
      <c r="L104" s="104"/>
    </row>
    <row r="105" spans="2:12" s="9" customFormat="1" ht="20.100000000000001" customHeight="1" x14ac:dyDescent="0.2">
      <c r="B105" s="104"/>
      <c r="D105" s="105" t="s">
        <v>106</v>
      </c>
      <c r="E105" s="106"/>
      <c r="F105" s="106"/>
      <c r="G105" s="106"/>
      <c r="H105" s="106"/>
      <c r="I105" s="106"/>
      <c r="J105" s="107">
        <f>J142</f>
        <v>0</v>
      </c>
      <c r="L105" s="104"/>
    </row>
    <row r="106" spans="2:12" s="9" customFormat="1" ht="20.100000000000001" customHeight="1" x14ac:dyDescent="0.2">
      <c r="B106" s="104"/>
      <c r="D106" s="105" t="s">
        <v>107</v>
      </c>
      <c r="E106" s="106"/>
      <c r="F106" s="106"/>
      <c r="G106" s="106"/>
      <c r="H106" s="106"/>
      <c r="I106" s="106"/>
      <c r="J106" s="107">
        <f>J144</f>
        <v>0</v>
      </c>
      <c r="L106" s="104"/>
    </row>
    <row r="107" spans="2:12" s="1" customFormat="1" ht="21.75" customHeight="1" x14ac:dyDescent="0.2">
      <c r="B107" s="28"/>
      <c r="L107" s="28"/>
    </row>
    <row r="108" spans="2:12" s="1" customFormat="1" ht="6.95" customHeight="1" x14ac:dyDescent="0.2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8"/>
    </row>
    <row r="112" spans="2:12" s="1" customFormat="1" ht="6.95" customHeight="1" x14ac:dyDescent="0.2"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28"/>
    </row>
    <row r="113" spans="2:63" s="1" customFormat="1" ht="24.95" customHeight="1" x14ac:dyDescent="0.2">
      <c r="B113" s="28"/>
      <c r="C113" s="17" t="s">
        <v>108</v>
      </c>
      <c r="L113" s="28"/>
    </row>
    <row r="114" spans="2:63" s="1" customFormat="1" ht="6.95" customHeight="1" x14ac:dyDescent="0.2">
      <c r="B114" s="28"/>
      <c r="L114" s="28"/>
    </row>
    <row r="115" spans="2:63" s="1" customFormat="1" ht="12" customHeight="1" x14ac:dyDescent="0.2">
      <c r="B115" s="28"/>
      <c r="C115" s="23" t="s">
        <v>16</v>
      </c>
      <c r="L115" s="28"/>
    </row>
    <row r="116" spans="2:63" s="1" customFormat="1" ht="16.5" customHeight="1" x14ac:dyDescent="0.2">
      <c r="B116" s="28"/>
      <c r="E116" s="186" t="str">
        <f>E7</f>
        <v>FVE Starý Matéřov - Rozpočet</v>
      </c>
      <c r="F116" s="187"/>
      <c r="G116" s="187"/>
      <c r="H116" s="187"/>
      <c r="L116" s="28"/>
    </row>
    <row r="117" spans="2:63" s="1" customFormat="1" ht="12" customHeight="1" x14ac:dyDescent="0.2">
      <c r="B117" s="28"/>
      <c r="C117" s="23" t="s">
        <v>91</v>
      </c>
      <c r="L117" s="28"/>
    </row>
    <row r="118" spans="2:63" s="1" customFormat="1" ht="16.5" customHeight="1" x14ac:dyDescent="0.2">
      <c r="B118" s="28"/>
      <c r="E118" s="172" t="str">
        <f>E9</f>
        <v>00 - Vedlejší rozpočtové ...</v>
      </c>
      <c r="F118" s="185"/>
      <c r="G118" s="185"/>
      <c r="H118" s="185"/>
      <c r="L118" s="28"/>
    </row>
    <row r="119" spans="2:63" s="1" customFormat="1" ht="6.95" customHeight="1" x14ac:dyDescent="0.2">
      <c r="B119" s="28"/>
      <c r="L119" s="28"/>
    </row>
    <row r="120" spans="2:63" s="1" customFormat="1" ht="12" customHeight="1" x14ac:dyDescent="0.2">
      <c r="B120" s="28"/>
      <c r="C120" s="23" t="s">
        <v>20</v>
      </c>
      <c r="F120" s="21" t="str">
        <f>F12</f>
        <v xml:space="preserve"> </v>
      </c>
      <c r="I120" s="23" t="s">
        <v>22</v>
      </c>
      <c r="J120" s="47" t="str">
        <f>IF(J12="","",J12)</f>
        <v>18. 4. 2024</v>
      </c>
      <c r="L120" s="28"/>
    </row>
    <row r="121" spans="2:63" s="1" customFormat="1" ht="6.95" customHeight="1" x14ac:dyDescent="0.2">
      <c r="B121" s="28"/>
      <c r="L121" s="28"/>
    </row>
    <row r="122" spans="2:63" s="1" customFormat="1" ht="15.2" customHeight="1" x14ac:dyDescent="0.2">
      <c r="B122" s="28"/>
      <c r="C122" s="23" t="s">
        <v>24</v>
      </c>
      <c r="F122" s="21" t="str">
        <f>E15</f>
        <v xml:space="preserve"> </v>
      </c>
      <c r="I122" s="23" t="s">
        <v>29</v>
      </c>
      <c r="J122" s="26" t="str">
        <f>E21</f>
        <v xml:space="preserve"> </v>
      </c>
      <c r="L122" s="28"/>
    </row>
    <row r="123" spans="2:63" s="1" customFormat="1" ht="15.2" customHeight="1" x14ac:dyDescent="0.2">
      <c r="B123" s="28"/>
      <c r="C123" s="23" t="s">
        <v>27</v>
      </c>
      <c r="F123" s="21" t="str">
        <f>IF(E18="","",E18)</f>
        <v>Vyplň údaj</v>
      </c>
      <c r="I123" s="23" t="s">
        <v>31</v>
      </c>
      <c r="J123" s="26" t="str">
        <f>E24</f>
        <v xml:space="preserve"> </v>
      </c>
      <c r="L123" s="28"/>
    </row>
    <row r="124" spans="2:63" s="1" customFormat="1" ht="10.35" customHeight="1" x14ac:dyDescent="0.2">
      <c r="B124" s="28"/>
      <c r="L124" s="28"/>
    </row>
    <row r="125" spans="2:63" s="10" customFormat="1" ht="29.25" customHeight="1" x14ac:dyDescent="0.2">
      <c r="B125" s="108"/>
      <c r="C125" s="109" t="s">
        <v>109</v>
      </c>
      <c r="D125" s="110" t="s">
        <v>58</v>
      </c>
      <c r="E125" s="110" t="s">
        <v>54</v>
      </c>
      <c r="F125" s="110" t="s">
        <v>55</v>
      </c>
      <c r="G125" s="110" t="s">
        <v>110</v>
      </c>
      <c r="H125" s="110" t="s">
        <v>111</v>
      </c>
      <c r="I125" s="110" t="s">
        <v>112</v>
      </c>
      <c r="J125" s="110" t="s">
        <v>95</v>
      </c>
      <c r="K125" s="111" t="s">
        <v>113</v>
      </c>
      <c r="L125" s="108"/>
      <c r="M125" s="53" t="s">
        <v>1</v>
      </c>
      <c r="N125" s="54" t="s">
        <v>37</v>
      </c>
      <c r="O125" s="54" t="s">
        <v>114</v>
      </c>
      <c r="P125" s="54" t="s">
        <v>115</v>
      </c>
      <c r="Q125" s="54" t="s">
        <v>116</v>
      </c>
      <c r="R125" s="54" t="s">
        <v>117</v>
      </c>
      <c r="S125" s="54" t="s">
        <v>118</v>
      </c>
      <c r="T125" s="55" t="s">
        <v>119</v>
      </c>
    </row>
    <row r="126" spans="2:63" s="1" customFormat="1" ht="22.7" customHeight="1" x14ac:dyDescent="0.25">
      <c r="B126" s="28"/>
      <c r="C126" s="58" t="s">
        <v>120</v>
      </c>
      <c r="J126" s="112">
        <f>BK126</f>
        <v>0</v>
      </c>
      <c r="L126" s="28"/>
      <c r="M126" s="56"/>
      <c r="N126" s="48"/>
      <c r="O126" s="48"/>
      <c r="P126" s="113">
        <f>P127</f>
        <v>0</v>
      </c>
      <c r="Q126" s="48"/>
      <c r="R126" s="113">
        <f>R127</f>
        <v>0</v>
      </c>
      <c r="S126" s="48"/>
      <c r="T126" s="114">
        <f>T127</f>
        <v>0</v>
      </c>
      <c r="AT126" s="13" t="s">
        <v>72</v>
      </c>
      <c r="AU126" s="13" t="s">
        <v>97</v>
      </c>
      <c r="BK126" s="115">
        <f>BK127</f>
        <v>0</v>
      </c>
    </row>
    <row r="127" spans="2:63" s="11" customFormat="1" ht="26.1" customHeight="1" x14ac:dyDescent="0.2">
      <c r="B127" s="116"/>
      <c r="D127" s="117" t="s">
        <v>72</v>
      </c>
      <c r="E127" s="118" t="s">
        <v>121</v>
      </c>
      <c r="F127" s="118" t="s">
        <v>122</v>
      </c>
      <c r="I127" s="119"/>
      <c r="J127" s="120">
        <f>BK127</f>
        <v>0</v>
      </c>
      <c r="L127" s="116"/>
      <c r="M127" s="121"/>
      <c r="P127" s="122">
        <f>P128+P130+P132+P134+P136+P138+P140+P142+P144</f>
        <v>0</v>
      </c>
      <c r="R127" s="122">
        <f>R128+R130+R132+R134+R136+R138+R140+R142+R144</f>
        <v>0</v>
      </c>
      <c r="T127" s="123">
        <f>T128+T130+T132+T134+T136+T138+T140+T142+T144</f>
        <v>0</v>
      </c>
      <c r="AR127" s="117" t="s">
        <v>123</v>
      </c>
      <c r="AT127" s="124" t="s">
        <v>72</v>
      </c>
      <c r="AU127" s="124" t="s">
        <v>73</v>
      </c>
      <c r="AY127" s="117" t="s">
        <v>124</v>
      </c>
      <c r="BK127" s="125">
        <f>BK128+BK130+BK132+BK134+BK136+BK138+BK140+BK142+BK144</f>
        <v>0</v>
      </c>
    </row>
    <row r="128" spans="2:63" s="11" customFormat="1" ht="22.7" customHeight="1" x14ac:dyDescent="0.2">
      <c r="B128" s="116"/>
      <c r="D128" s="117" t="s">
        <v>72</v>
      </c>
      <c r="E128" s="126" t="s">
        <v>125</v>
      </c>
      <c r="F128" s="126" t="s">
        <v>126</v>
      </c>
      <c r="I128" s="119"/>
      <c r="J128" s="127">
        <f>BK128</f>
        <v>0</v>
      </c>
      <c r="L128" s="116"/>
      <c r="M128" s="121"/>
      <c r="P128" s="122">
        <f>P129</f>
        <v>0</v>
      </c>
      <c r="R128" s="122">
        <f>R129</f>
        <v>0</v>
      </c>
      <c r="T128" s="123">
        <f>T129</f>
        <v>0</v>
      </c>
      <c r="AR128" s="117" t="s">
        <v>123</v>
      </c>
      <c r="AT128" s="124" t="s">
        <v>72</v>
      </c>
      <c r="AU128" s="124" t="s">
        <v>81</v>
      </c>
      <c r="AY128" s="117" t="s">
        <v>124</v>
      </c>
      <c r="BK128" s="125">
        <f>BK129</f>
        <v>0</v>
      </c>
    </row>
    <row r="129" spans="2:65" s="1" customFormat="1" ht="16.5" customHeight="1" x14ac:dyDescent="0.2">
      <c r="B129" s="28"/>
      <c r="C129" s="128" t="s">
        <v>81</v>
      </c>
      <c r="D129" s="128" t="s">
        <v>127</v>
      </c>
      <c r="E129" s="129" t="s">
        <v>128</v>
      </c>
      <c r="F129" s="130" t="s">
        <v>126</v>
      </c>
      <c r="G129" s="131" t="s">
        <v>129</v>
      </c>
      <c r="H129" s="132">
        <v>1</v>
      </c>
      <c r="I129" s="133"/>
      <c r="J129" s="134">
        <f>ROUND(I129*H129,2)</f>
        <v>0</v>
      </c>
      <c r="K129" s="130" t="s">
        <v>1</v>
      </c>
      <c r="L129" s="28"/>
      <c r="M129" s="135" t="s">
        <v>1</v>
      </c>
      <c r="N129" s="136" t="s">
        <v>38</v>
      </c>
      <c r="P129" s="137">
        <f>O129*H129</f>
        <v>0</v>
      </c>
      <c r="Q129" s="137">
        <v>0</v>
      </c>
      <c r="R129" s="137">
        <f>Q129*H129</f>
        <v>0</v>
      </c>
      <c r="S129" s="137">
        <v>0</v>
      </c>
      <c r="T129" s="138">
        <f>S129*H129</f>
        <v>0</v>
      </c>
      <c r="AR129" s="139" t="s">
        <v>130</v>
      </c>
      <c r="AT129" s="139" t="s">
        <v>127</v>
      </c>
      <c r="AU129" s="139" t="s">
        <v>83</v>
      </c>
      <c r="AY129" s="13" t="s">
        <v>124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3" t="s">
        <v>81</v>
      </c>
      <c r="BK129" s="140">
        <f>ROUND(I129*H129,2)</f>
        <v>0</v>
      </c>
      <c r="BL129" s="13" t="s">
        <v>130</v>
      </c>
      <c r="BM129" s="139" t="s">
        <v>83</v>
      </c>
    </row>
    <row r="130" spans="2:65" s="11" customFormat="1" ht="22.7" customHeight="1" x14ac:dyDescent="0.2">
      <c r="B130" s="116"/>
      <c r="D130" s="117" t="s">
        <v>72</v>
      </c>
      <c r="E130" s="126" t="s">
        <v>131</v>
      </c>
      <c r="F130" s="126" t="s">
        <v>132</v>
      </c>
      <c r="I130" s="119"/>
      <c r="J130" s="127">
        <f>BK130</f>
        <v>0</v>
      </c>
      <c r="L130" s="116"/>
      <c r="M130" s="121"/>
      <c r="P130" s="122">
        <f>P131</f>
        <v>0</v>
      </c>
      <c r="R130" s="122">
        <f>R131</f>
        <v>0</v>
      </c>
      <c r="T130" s="123">
        <f>T131</f>
        <v>0</v>
      </c>
      <c r="AR130" s="117" t="s">
        <v>123</v>
      </c>
      <c r="AT130" s="124" t="s">
        <v>72</v>
      </c>
      <c r="AU130" s="124" t="s">
        <v>81</v>
      </c>
      <c r="AY130" s="117" t="s">
        <v>124</v>
      </c>
      <c r="BK130" s="125">
        <f>BK131</f>
        <v>0</v>
      </c>
    </row>
    <row r="131" spans="2:65" s="1" customFormat="1" ht="16.5" customHeight="1" x14ac:dyDescent="0.2">
      <c r="B131" s="28"/>
      <c r="C131" s="128" t="s">
        <v>83</v>
      </c>
      <c r="D131" s="128" t="s">
        <v>127</v>
      </c>
      <c r="E131" s="129" t="s">
        <v>133</v>
      </c>
      <c r="F131" s="130" t="s">
        <v>132</v>
      </c>
      <c r="G131" s="131" t="s">
        <v>129</v>
      </c>
      <c r="H131" s="132">
        <v>1</v>
      </c>
      <c r="I131" s="133"/>
      <c r="J131" s="134">
        <f>ROUND(I131*H131,2)</f>
        <v>0</v>
      </c>
      <c r="K131" s="130" t="s">
        <v>1</v>
      </c>
      <c r="L131" s="28"/>
      <c r="M131" s="135" t="s">
        <v>1</v>
      </c>
      <c r="N131" s="136" t="s">
        <v>38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130</v>
      </c>
      <c r="AT131" s="139" t="s">
        <v>127</v>
      </c>
      <c r="AU131" s="139" t="s">
        <v>83</v>
      </c>
      <c r="AY131" s="13" t="s">
        <v>124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3" t="s">
        <v>81</v>
      </c>
      <c r="BK131" s="140">
        <f>ROUND(I131*H131,2)</f>
        <v>0</v>
      </c>
      <c r="BL131" s="13" t="s">
        <v>130</v>
      </c>
      <c r="BM131" s="139" t="s">
        <v>130</v>
      </c>
    </row>
    <row r="132" spans="2:65" s="11" customFormat="1" ht="22.7" customHeight="1" x14ac:dyDescent="0.2">
      <c r="B132" s="116"/>
      <c r="D132" s="117" t="s">
        <v>72</v>
      </c>
      <c r="E132" s="126" t="s">
        <v>134</v>
      </c>
      <c r="F132" s="126" t="s">
        <v>135</v>
      </c>
      <c r="I132" s="119"/>
      <c r="J132" s="127">
        <f>BK132</f>
        <v>0</v>
      </c>
      <c r="L132" s="116"/>
      <c r="M132" s="121"/>
      <c r="P132" s="122">
        <f>P133</f>
        <v>0</v>
      </c>
      <c r="R132" s="122">
        <f>R133</f>
        <v>0</v>
      </c>
      <c r="T132" s="123">
        <f>T133</f>
        <v>0</v>
      </c>
      <c r="AR132" s="117" t="s">
        <v>123</v>
      </c>
      <c r="AT132" s="124" t="s">
        <v>72</v>
      </c>
      <c r="AU132" s="124" t="s">
        <v>81</v>
      </c>
      <c r="AY132" s="117" t="s">
        <v>124</v>
      </c>
      <c r="BK132" s="125">
        <f>BK133</f>
        <v>0</v>
      </c>
    </row>
    <row r="133" spans="2:65" s="1" customFormat="1" ht="16.5" customHeight="1" x14ac:dyDescent="0.2">
      <c r="B133" s="28"/>
      <c r="C133" s="128" t="s">
        <v>136</v>
      </c>
      <c r="D133" s="128" t="s">
        <v>127</v>
      </c>
      <c r="E133" s="129" t="s">
        <v>137</v>
      </c>
      <c r="F133" s="130" t="s">
        <v>135</v>
      </c>
      <c r="G133" s="131" t="s">
        <v>129</v>
      </c>
      <c r="H133" s="132">
        <v>1</v>
      </c>
      <c r="I133" s="133"/>
      <c r="J133" s="134">
        <f>ROUND(I133*H133,2)</f>
        <v>0</v>
      </c>
      <c r="K133" s="130" t="s">
        <v>1</v>
      </c>
      <c r="L133" s="28"/>
      <c r="M133" s="135" t="s">
        <v>1</v>
      </c>
      <c r="N133" s="136" t="s">
        <v>38</v>
      </c>
      <c r="P133" s="137">
        <f>O133*H133</f>
        <v>0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130</v>
      </c>
      <c r="AT133" s="139" t="s">
        <v>127</v>
      </c>
      <c r="AU133" s="139" t="s">
        <v>83</v>
      </c>
      <c r="AY133" s="13" t="s">
        <v>124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3" t="s">
        <v>81</v>
      </c>
      <c r="BK133" s="140">
        <f>ROUND(I133*H133,2)</f>
        <v>0</v>
      </c>
      <c r="BL133" s="13" t="s">
        <v>130</v>
      </c>
      <c r="BM133" s="139" t="s">
        <v>138</v>
      </c>
    </row>
    <row r="134" spans="2:65" s="11" customFormat="1" ht="22.7" customHeight="1" x14ac:dyDescent="0.2">
      <c r="B134" s="116"/>
      <c r="D134" s="117" t="s">
        <v>72</v>
      </c>
      <c r="E134" s="126" t="s">
        <v>139</v>
      </c>
      <c r="F134" s="126" t="s">
        <v>140</v>
      </c>
      <c r="I134" s="119"/>
      <c r="J134" s="127">
        <f>BK134</f>
        <v>0</v>
      </c>
      <c r="L134" s="116"/>
      <c r="M134" s="121"/>
      <c r="P134" s="122">
        <f>P135</f>
        <v>0</v>
      </c>
      <c r="R134" s="122">
        <f>R135</f>
        <v>0</v>
      </c>
      <c r="T134" s="123">
        <f>T135</f>
        <v>0</v>
      </c>
      <c r="AR134" s="117" t="s">
        <v>123</v>
      </c>
      <c r="AT134" s="124" t="s">
        <v>72</v>
      </c>
      <c r="AU134" s="124" t="s">
        <v>81</v>
      </c>
      <c r="AY134" s="117" t="s">
        <v>124</v>
      </c>
      <c r="BK134" s="125">
        <f>BK135</f>
        <v>0</v>
      </c>
    </row>
    <row r="135" spans="2:65" s="1" customFormat="1" ht="16.5" customHeight="1" x14ac:dyDescent="0.2">
      <c r="B135" s="28"/>
      <c r="C135" s="128" t="s">
        <v>130</v>
      </c>
      <c r="D135" s="128" t="s">
        <v>127</v>
      </c>
      <c r="E135" s="129" t="s">
        <v>141</v>
      </c>
      <c r="F135" s="130" t="s">
        <v>140</v>
      </c>
      <c r="G135" s="131" t="s">
        <v>129</v>
      </c>
      <c r="H135" s="132">
        <v>1</v>
      </c>
      <c r="I135" s="133"/>
      <c r="J135" s="134">
        <f>ROUND(I135*H135,2)</f>
        <v>0</v>
      </c>
      <c r="K135" s="130" t="s">
        <v>1</v>
      </c>
      <c r="L135" s="28"/>
      <c r="M135" s="135" t="s">
        <v>1</v>
      </c>
      <c r="N135" s="136" t="s">
        <v>38</v>
      </c>
      <c r="P135" s="137">
        <f>O135*H135</f>
        <v>0</v>
      </c>
      <c r="Q135" s="137">
        <v>0</v>
      </c>
      <c r="R135" s="137">
        <f>Q135*H135</f>
        <v>0</v>
      </c>
      <c r="S135" s="137">
        <v>0</v>
      </c>
      <c r="T135" s="138">
        <f>S135*H135</f>
        <v>0</v>
      </c>
      <c r="AR135" s="139" t="s">
        <v>130</v>
      </c>
      <c r="AT135" s="139" t="s">
        <v>127</v>
      </c>
      <c r="AU135" s="139" t="s">
        <v>83</v>
      </c>
      <c r="AY135" s="13" t="s">
        <v>124</v>
      </c>
      <c r="BE135" s="140">
        <f>IF(N135="základní",J135,0)</f>
        <v>0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3" t="s">
        <v>81</v>
      </c>
      <c r="BK135" s="140">
        <f>ROUND(I135*H135,2)</f>
        <v>0</v>
      </c>
      <c r="BL135" s="13" t="s">
        <v>130</v>
      </c>
      <c r="BM135" s="139" t="s">
        <v>142</v>
      </c>
    </row>
    <row r="136" spans="2:65" s="11" customFormat="1" ht="22.7" customHeight="1" x14ac:dyDescent="0.2">
      <c r="B136" s="116"/>
      <c r="D136" s="117" t="s">
        <v>72</v>
      </c>
      <c r="E136" s="126" t="s">
        <v>143</v>
      </c>
      <c r="F136" s="126" t="s">
        <v>144</v>
      </c>
      <c r="I136" s="119"/>
      <c r="J136" s="127">
        <f>BK136</f>
        <v>0</v>
      </c>
      <c r="L136" s="116"/>
      <c r="M136" s="121"/>
      <c r="P136" s="122">
        <f>P137</f>
        <v>0</v>
      </c>
      <c r="R136" s="122">
        <f>R137</f>
        <v>0</v>
      </c>
      <c r="T136" s="123">
        <f>T137</f>
        <v>0</v>
      </c>
      <c r="AR136" s="117" t="s">
        <v>123</v>
      </c>
      <c r="AT136" s="124" t="s">
        <v>72</v>
      </c>
      <c r="AU136" s="124" t="s">
        <v>81</v>
      </c>
      <c r="AY136" s="117" t="s">
        <v>124</v>
      </c>
      <c r="BK136" s="125">
        <f>BK137</f>
        <v>0</v>
      </c>
    </row>
    <row r="137" spans="2:65" s="1" customFormat="1" ht="16.5" customHeight="1" x14ac:dyDescent="0.2">
      <c r="B137" s="28"/>
      <c r="C137" s="128" t="s">
        <v>123</v>
      </c>
      <c r="D137" s="128" t="s">
        <v>127</v>
      </c>
      <c r="E137" s="129" t="s">
        <v>145</v>
      </c>
      <c r="F137" s="130" t="s">
        <v>144</v>
      </c>
      <c r="G137" s="131" t="s">
        <v>129</v>
      </c>
      <c r="H137" s="132">
        <v>1</v>
      </c>
      <c r="I137" s="133"/>
      <c r="J137" s="134">
        <f>ROUND(I137*H137,2)</f>
        <v>0</v>
      </c>
      <c r="K137" s="130" t="s">
        <v>1</v>
      </c>
      <c r="L137" s="28"/>
      <c r="M137" s="135" t="s">
        <v>1</v>
      </c>
      <c r="N137" s="136" t="s">
        <v>38</v>
      </c>
      <c r="P137" s="137">
        <f>O137*H137</f>
        <v>0</v>
      </c>
      <c r="Q137" s="137">
        <v>0</v>
      </c>
      <c r="R137" s="137">
        <f>Q137*H137</f>
        <v>0</v>
      </c>
      <c r="S137" s="137">
        <v>0</v>
      </c>
      <c r="T137" s="138">
        <f>S137*H137</f>
        <v>0</v>
      </c>
      <c r="AR137" s="139" t="s">
        <v>130</v>
      </c>
      <c r="AT137" s="139" t="s">
        <v>127</v>
      </c>
      <c r="AU137" s="139" t="s">
        <v>83</v>
      </c>
      <c r="AY137" s="13" t="s">
        <v>124</v>
      </c>
      <c r="BE137" s="140">
        <f>IF(N137="základní",J137,0)</f>
        <v>0</v>
      </c>
      <c r="BF137" s="140">
        <f>IF(N137="snížená",J137,0)</f>
        <v>0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3" t="s">
        <v>81</v>
      </c>
      <c r="BK137" s="140">
        <f>ROUND(I137*H137,2)</f>
        <v>0</v>
      </c>
      <c r="BL137" s="13" t="s">
        <v>130</v>
      </c>
      <c r="BM137" s="139" t="s">
        <v>146</v>
      </c>
    </row>
    <row r="138" spans="2:65" s="11" customFormat="1" ht="22.7" customHeight="1" x14ac:dyDescent="0.2">
      <c r="B138" s="116"/>
      <c r="D138" s="117" t="s">
        <v>72</v>
      </c>
      <c r="E138" s="126" t="s">
        <v>147</v>
      </c>
      <c r="F138" s="126" t="s">
        <v>148</v>
      </c>
      <c r="I138" s="119"/>
      <c r="J138" s="127">
        <f>BK138</f>
        <v>0</v>
      </c>
      <c r="L138" s="116"/>
      <c r="M138" s="121"/>
      <c r="P138" s="122">
        <f>P139</f>
        <v>0</v>
      </c>
      <c r="R138" s="122">
        <f>R139</f>
        <v>0</v>
      </c>
      <c r="T138" s="123">
        <f>T139</f>
        <v>0</v>
      </c>
      <c r="AR138" s="117" t="s">
        <v>123</v>
      </c>
      <c r="AT138" s="124" t="s">
        <v>72</v>
      </c>
      <c r="AU138" s="124" t="s">
        <v>81</v>
      </c>
      <c r="AY138" s="117" t="s">
        <v>124</v>
      </c>
      <c r="BK138" s="125">
        <f>BK139</f>
        <v>0</v>
      </c>
    </row>
    <row r="139" spans="2:65" s="1" customFormat="1" ht="16.5" customHeight="1" x14ac:dyDescent="0.2">
      <c r="B139" s="28"/>
      <c r="C139" s="128" t="s">
        <v>138</v>
      </c>
      <c r="D139" s="128" t="s">
        <v>127</v>
      </c>
      <c r="E139" s="129" t="s">
        <v>149</v>
      </c>
      <c r="F139" s="130" t="s">
        <v>148</v>
      </c>
      <c r="G139" s="131" t="s">
        <v>129</v>
      </c>
      <c r="H139" s="132">
        <v>1</v>
      </c>
      <c r="I139" s="133"/>
      <c r="J139" s="134">
        <f>ROUND(I139*H139,2)</f>
        <v>0</v>
      </c>
      <c r="K139" s="130" t="s">
        <v>1</v>
      </c>
      <c r="L139" s="28"/>
      <c r="M139" s="135" t="s">
        <v>1</v>
      </c>
      <c r="N139" s="136" t="s">
        <v>38</v>
      </c>
      <c r="P139" s="137">
        <f>O139*H139</f>
        <v>0</v>
      </c>
      <c r="Q139" s="137">
        <v>0</v>
      </c>
      <c r="R139" s="137">
        <f>Q139*H139</f>
        <v>0</v>
      </c>
      <c r="S139" s="137">
        <v>0</v>
      </c>
      <c r="T139" s="138">
        <f>S139*H139</f>
        <v>0</v>
      </c>
      <c r="AR139" s="139" t="s">
        <v>130</v>
      </c>
      <c r="AT139" s="139" t="s">
        <v>127</v>
      </c>
      <c r="AU139" s="139" t="s">
        <v>83</v>
      </c>
      <c r="AY139" s="13" t="s">
        <v>124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3" t="s">
        <v>81</v>
      </c>
      <c r="BK139" s="140">
        <f>ROUND(I139*H139,2)</f>
        <v>0</v>
      </c>
      <c r="BL139" s="13" t="s">
        <v>130</v>
      </c>
      <c r="BM139" s="139" t="s">
        <v>8</v>
      </c>
    </row>
    <row r="140" spans="2:65" s="11" customFormat="1" ht="22.7" customHeight="1" x14ac:dyDescent="0.2">
      <c r="B140" s="116"/>
      <c r="D140" s="117" t="s">
        <v>72</v>
      </c>
      <c r="E140" s="126" t="s">
        <v>150</v>
      </c>
      <c r="F140" s="126" t="s">
        <v>151</v>
      </c>
      <c r="I140" s="119"/>
      <c r="J140" s="127">
        <f>BK140</f>
        <v>0</v>
      </c>
      <c r="L140" s="116"/>
      <c r="M140" s="121"/>
      <c r="P140" s="122">
        <f>P141</f>
        <v>0</v>
      </c>
      <c r="R140" s="122">
        <f>R141</f>
        <v>0</v>
      </c>
      <c r="T140" s="123">
        <f>T141</f>
        <v>0</v>
      </c>
      <c r="AR140" s="117" t="s">
        <v>123</v>
      </c>
      <c r="AT140" s="124" t="s">
        <v>72</v>
      </c>
      <c r="AU140" s="124" t="s">
        <v>81</v>
      </c>
      <c r="AY140" s="117" t="s">
        <v>124</v>
      </c>
      <c r="BK140" s="125">
        <f>BK141</f>
        <v>0</v>
      </c>
    </row>
    <row r="141" spans="2:65" s="1" customFormat="1" ht="16.5" customHeight="1" x14ac:dyDescent="0.2">
      <c r="B141" s="28"/>
      <c r="C141" s="128" t="s">
        <v>152</v>
      </c>
      <c r="D141" s="128" t="s">
        <v>127</v>
      </c>
      <c r="E141" s="129" t="s">
        <v>153</v>
      </c>
      <c r="F141" s="130" t="s">
        <v>151</v>
      </c>
      <c r="G141" s="131" t="s">
        <v>129</v>
      </c>
      <c r="H141" s="132">
        <v>1</v>
      </c>
      <c r="I141" s="133"/>
      <c r="J141" s="134">
        <f>ROUND(I141*H141,2)</f>
        <v>0</v>
      </c>
      <c r="K141" s="130" t="s">
        <v>1</v>
      </c>
      <c r="L141" s="28"/>
      <c r="M141" s="135" t="s">
        <v>1</v>
      </c>
      <c r="N141" s="136" t="s">
        <v>38</v>
      </c>
      <c r="P141" s="137">
        <f>O141*H141</f>
        <v>0</v>
      </c>
      <c r="Q141" s="137">
        <v>0</v>
      </c>
      <c r="R141" s="137">
        <f>Q141*H141</f>
        <v>0</v>
      </c>
      <c r="S141" s="137">
        <v>0</v>
      </c>
      <c r="T141" s="138">
        <f>S141*H141</f>
        <v>0</v>
      </c>
      <c r="AR141" s="139" t="s">
        <v>130</v>
      </c>
      <c r="AT141" s="139" t="s">
        <v>127</v>
      </c>
      <c r="AU141" s="139" t="s">
        <v>83</v>
      </c>
      <c r="AY141" s="13" t="s">
        <v>124</v>
      </c>
      <c r="BE141" s="140">
        <f>IF(N141="základní",J141,0)</f>
        <v>0</v>
      </c>
      <c r="BF141" s="140">
        <f>IF(N141="snížená",J141,0)</f>
        <v>0</v>
      </c>
      <c r="BG141" s="140">
        <f>IF(N141="zákl. přenesená",J141,0)</f>
        <v>0</v>
      </c>
      <c r="BH141" s="140">
        <f>IF(N141="sníž. přenesená",J141,0)</f>
        <v>0</v>
      </c>
      <c r="BI141" s="140">
        <f>IF(N141="nulová",J141,0)</f>
        <v>0</v>
      </c>
      <c r="BJ141" s="13" t="s">
        <v>81</v>
      </c>
      <c r="BK141" s="140">
        <f>ROUND(I141*H141,2)</f>
        <v>0</v>
      </c>
      <c r="BL141" s="13" t="s">
        <v>130</v>
      </c>
      <c r="BM141" s="139" t="s">
        <v>154</v>
      </c>
    </row>
    <row r="142" spans="2:65" s="11" customFormat="1" ht="22.7" customHeight="1" x14ac:dyDescent="0.2">
      <c r="B142" s="116"/>
      <c r="D142" s="117" t="s">
        <v>72</v>
      </c>
      <c r="E142" s="126" t="s">
        <v>155</v>
      </c>
      <c r="F142" s="126" t="s">
        <v>156</v>
      </c>
      <c r="I142" s="119"/>
      <c r="J142" s="127">
        <f>BK142</f>
        <v>0</v>
      </c>
      <c r="L142" s="116"/>
      <c r="M142" s="121"/>
      <c r="P142" s="122">
        <f>P143</f>
        <v>0</v>
      </c>
      <c r="R142" s="122">
        <f>R143</f>
        <v>0</v>
      </c>
      <c r="T142" s="123">
        <f>T143</f>
        <v>0</v>
      </c>
      <c r="AR142" s="117" t="s">
        <v>123</v>
      </c>
      <c r="AT142" s="124" t="s">
        <v>72</v>
      </c>
      <c r="AU142" s="124" t="s">
        <v>81</v>
      </c>
      <c r="AY142" s="117" t="s">
        <v>124</v>
      </c>
      <c r="BK142" s="125">
        <f>BK143</f>
        <v>0</v>
      </c>
    </row>
    <row r="143" spans="2:65" s="1" customFormat="1" ht="16.5" customHeight="1" x14ac:dyDescent="0.2">
      <c r="B143" s="28"/>
      <c r="C143" s="128" t="s">
        <v>142</v>
      </c>
      <c r="D143" s="128" t="s">
        <v>127</v>
      </c>
      <c r="E143" s="129" t="s">
        <v>157</v>
      </c>
      <c r="F143" s="130" t="s">
        <v>158</v>
      </c>
      <c r="G143" s="131" t="s">
        <v>129</v>
      </c>
      <c r="H143" s="132">
        <v>1</v>
      </c>
      <c r="I143" s="133"/>
      <c r="J143" s="134">
        <f>ROUND(I143*H143,2)</f>
        <v>0</v>
      </c>
      <c r="K143" s="130" t="s">
        <v>1</v>
      </c>
      <c r="L143" s="28"/>
      <c r="M143" s="135" t="s">
        <v>1</v>
      </c>
      <c r="N143" s="136" t="s">
        <v>38</v>
      </c>
      <c r="P143" s="137">
        <f>O143*H143</f>
        <v>0</v>
      </c>
      <c r="Q143" s="137">
        <v>0</v>
      </c>
      <c r="R143" s="137">
        <f>Q143*H143</f>
        <v>0</v>
      </c>
      <c r="S143" s="137">
        <v>0</v>
      </c>
      <c r="T143" s="138">
        <f>S143*H143</f>
        <v>0</v>
      </c>
      <c r="AR143" s="139" t="s">
        <v>130</v>
      </c>
      <c r="AT143" s="139" t="s">
        <v>127</v>
      </c>
      <c r="AU143" s="139" t="s">
        <v>83</v>
      </c>
      <c r="AY143" s="13" t="s">
        <v>124</v>
      </c>
      <c r="BE143" s="140">
        <f>IF(N143="základní",J143,0)</f>
        <v>0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3" t="s">
        <v>81</v>
      </c>
      <c r="BK143" s="140">
        <f>ROUND(I143*H143,2)</f>
        <v>0</v>
      </c>
      <c r="BL143" s="13" t="s">
        <v>130</v>
      </c>
      <c r="BM143" s="139" t="s">
        <v>159</v>
      </c>
    </row>
    <row r="144" spans="2:65" s="11" customFormat="1" ht="22.7" customHeight="1" x14ac:dyDescent="0.2">
      <c r="B144" s="116"/>
      <c r="D144" s="117" t="s">
        <v>72</v>
      </c>
      <c r="E144" s="126" t="s">
        <v>160</v>
      </c>
      <c r="F144" s="126" t="s">
        <v>161</v>
      </c>
      <c r="I144" s="119"/>
      <c r="J144" s="127">
        <f>BK144</f>
        <v>0</v>
      </c>
      <c r="L144" s="116"/>
      <c r="M144" s="121"/>
      <c r="P144" s="122">
        <f>P145</f>
        <v>0</v>
      </c>
      <c r="R144" s="122">
        <f>R145</f>
        <v>0</v>
      </c>
      <c r="T144" s="123">
        <f>T145</f>
        <v>0</v>
      </c>
      <c r="AR144" s="117" t="s">
        <v>123</v>
      </c>
      <c r="AT144" s="124" t="s">
        <v>72</v>
      </c>
      <c r="AU144" s="124" t="s">
        <v>81</v>
      </c>
      <c r="AY144" s="117" t="s">
        <v>124</v>
      </c>
      <c r="BK144" s="125">
        <f>BK145</f>
        <v>0</v>
      </c>
    </row>
    <row r="145" spans="2:65" s="1" customFormat="1" ht="16.5" customHeight="1" x14ac:dyDescent="0.2">
      <c r="B145" s="28"/>
      <c r="C145" s="128" t="s">
        <v>162</v>
      </c>
      <c r="D145" s="128" t="s">
        <v>127</v>
      </c>
      <c r="E145" s="129" t="s">
        <v>163</v>
      </c>
      <c r="F145" s="130" t="s">
        <v>161</v>
      </c>
      <c r="G145" s="131" t="s">
        <v>129</v>
      </c>
      <c r="H145" s="132">
        <v>1</v>
      </c>
      <c r="I145" s="133"/>
      <c r="J145" s="134">
        <f>ROUND(I145*H145,2)</f>
        <v>0</v>
      </c>
      <c r="K145" s="130" t="s">
        <v>1</v>
      </c>
      <c r="L145" s="28"/>
      <c r="M145" s="141" t="s">
        <v>1</v>
      </c>
      <c r="N145" s="142" t="s">
        <v>38</v>
      </c>
      <c r="O145" s="143"/>
      <c r="P145" s="144">
        <f>O145*H145</f>
        <v>0</v>
      </c>
      <c r="Q145" s="144">
        <v>0</v>
      </c>
      <c r="R145" s="144">
        <f>Q145*H145</f>
        <v>0</v>
      </c>
      <c r="S145" s="144">
        <v>0</v>
      </c>
      <c r="T145" s="145">
        <f>S145*H145</f>
        <v>0</v>
      </c>
      <c r="AR145" s="139" t="s">
        <v>130</v>
      </c>
      <c r="AT145" s="139" t="s">
        <v>127</v>
      </c>
      <c r="AU145" s="139" t="s">
        <v>83</v>
      </c>
      <c r="AY145" s="13" t="s">
        <v>124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3" t="s">
        <v>81</v>
      </c>
      <c r="BK145" s="140">
        <f>ROUND(I145*H145,2)</f>
        <v>0</v>
      </c>
      <c r="BL145" s="13" t="s">
        <v>130</v>
      </c>
      <c r="BM145" s="139" t="s">
        <v>164</v>
      </c>
    </row>
    <row r="146" spans="2:65" s="1" customFormat="1" ht="6.95" customHeight="1" x14ac:dyDescent="0.2">
      <c r="B146" s="39"/>
      <c r="C146" s="40"/>
      <c r="D146" s="40"/>
      <c r="E146" s="40"/>
      <c r="F146" s="40"/>
      <c r="G146" s="40"/>
      <c r="H146" s="40"/>
      <c r="I146" s="40"/>
      <c r="J146" s="40"/>
      <c r="K146" s="40"/>
      <c r="L146" s="28"/>
    </row>
  </sheetData>
  <sheetProtection algorithmName="SHA-512" hashValue="KhO9vKNLGNI42PzcV103Gmh95UP7LPYlEdGu4OxqGu6jwU1ox0tywdY67xHRNex0XY8i+C+XaBrwy7mGJSIABg==" saltValue="wnFblV4icV9TtdJjg0mkNEc68P9r0Ubh+RBNGDzfI/uARiiJXk+G0f0gcDoWOJUPX3Yjg0ldSNPku01Wz3dUmw==" spinCount="100000" sheet="1" objects="1" scenarios="1" formatColumns="0" formatRows="0" autoFilter="0"/>
  <autoFilter ref="C125:K145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5"/>
  <sheetViews>
    <sheetView showGridLines="0" topLeftCell="A108" workbookViewId="0">
      <selection activeCell="H122" sqref="H122"/>
    </sheetView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AT2" s="13" t="s">
        <v>86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5" customHeight="1" x14ac:dyDescent="0.2">
      <c r="B4" s="16"/>
      <c r="D4" s="17" t="s">
        <v>90</v>
      </c>
      <c r="L4" s="16"/>
      <c r="M4" s="82" t="s">
        <v>10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16</v>
      </c>
      <c r="L6" s="16"/>
    </row>
    <row r="7" spans="2:46" ht="16.5" customHeight="1" x14ac:dyDescent="0.2">
      <c r="B7" s="16"/>
      <c r="E7" s="186" t="str">
        <f>'Rekapitulace stavby'!K6</f>
        <v>FVE Starý Matéřov - Rozpočet</v>
      </c>
      <c r="F7" s="187"/>
      <c r="G7" s="187"/>
      <c r="H7" s="187"/>
      <c r="L7" s="16"/>
    </row>
    <row r="8" spans="2:46" s="1" customFormat="1" ht="12" customHeight="1" x14ac:dyDescent="0.2">
      <c r="B8" s="28"/>
      <c r="D8" s="23" t="s">
        <v>91</v>
      </c>
      <c r="L8" s="28"/>
    </row>
    <row r="9" spans="2:46" s="1" customFormat="1" ht="16.5" customHeight="1" x14ac:dyDescent="0.2">
      <c r="B9" s="28"/>
      <c r="E9" s="172" t="s">
        <v>165</v>
      </c>
      <c r="F9" s="185"/>
      <c r="G9" s="185"/>
      <c r="H9" s="185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18</v>
      </c>
      <c r="F11" s="21" t="s">
        <v>1</v>
      </c>
      <c r="I11" s="23" t="s">
        <v>19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20</v>
      </c>
      <c r="F12" s="21" t="s">
        <v>21</v>
      </c>
      <c r="I12" s="23" t="s">
        <v>22</v>
      </c>
      <c r="J12" s="47" t="str">
        <f>'Rekapitulace stavby'!AN8</f>
        <v>18. 4. 2024</v>
      </c>
      <c r="L12" s="28"/>
    </row>
    <row r="13" spans="2:46" s="1" customFormat="1" ht="10.7" customHeight="1" x14ac:dyDescent="0.2">
      <c r="B13" s="28"/>
      <c r="L13" s="28"/>
    </row>
    <row r="14" spans="2:46" s="1" customFormat="1" ht="12" customHeight="1" x14ac:dyDescent="0.2">
      <c r="B14" s="28"/>
      <c r="D14" s="23" t="s">
        <v>24</v>
      </c>
      <c r="I14" s="23" t="s">
        <v>25</v>
      </c>
      <c r="J14" s="21" t="str">
        <f>IF('Rekapitulace stavby'!AN10="","",'Rekapitulace stavby'!AN10)</f>
        <v/>
      </c>
      <c r="L14" s="28"/>
    </row>
    <row r="15" spans="2:46" s="1" customFormat="1" ht="18" customHeight="1" x14ac:dyDescent="0.2">
      <c r="B15" s="28"/>
      <c r="E15" s="21" t="str">
        <f>IF('Rekapitulace stavby'!E11="","",'Rekapitulace stavby'!E11)</f>
        <v xml:space="preserve"> </v>
      </c>
      <c r="I15" s="23" t="s">
        <v>26</v>
      </c>
      <c r="J15" s="21" t="str">
        <f>IF('Rekapitulace stavby'!AN11="","",'Rekapitulace stavby'!AN11)</f>
        <v/>
      </c>
      <c r="L15" s="28"/>
    </row>
    <row r="16" spans="2:46" s="1" customFormat="1" ht="6.95" customHeight="1" x14ac:dyDescent="0.2">
      <c r="B16" s="28"/>
      <c r="L16" s="28"/>
    </row>
    <row r="17" spans="2:12" s="1" customFormat="1" ht="12" customHeight="1" x14ac:dyDescent="0.2">
      <c r="B17" s="28"/>
      <c r="D17" s="23" t="s">
        <v>27</v>
      </c>
      <c r="I17" s="23" t="s">
        <v>25</v>
      </c>
      <c r="J17" s="24" t="str">
        <f>'Rekapitulace stavby'!AN13</f>
        <v>Vyplň údaj</v>
      </c>
      <c r="L17" s="28"/>
    </row>
    <row r="18" spans="2:12" s="1" customFormat="1" ht="18" customHeight="1" x14ac:dyDescent="0.2">
      <c r="B18" s="28"/>
      <c r="E18" s="188" t="str">
        <f>'Rekapitulace stavby'!E14</f>
        <v>Vyplň údaj</v>
      </c>
      <c r="F18" s="153"/>
      <c r="G18" s="153"/>
      <c r="H18" s="153"/>
      <c r="I18" s="23" t="s">
        <v>26</v>
      </c>
      <c r="J18" s="24" t="str">
        <f>'Rekapitulace stavby'!AN14</f>
        <v>Vyplň údaj</v>
      </c>
      <c r="L18" s="28"/>
    </row>
    <row r="19" spans="2:12" s="1" customFormat="1" ht="6.95" customHeight="1" x14ac:dyDescent="0.2">
      <c r="B19" s="28"/>
      <c r="L19" s="28"/>
    </row>
    <row r="20" spans="2:12" s="1" customFormat="1" ht="12" customHeight="1" x14ac:dyDescent="0.2">
      <c r="B20" s="28"/>
      <c r="D20" s="23" t="s">
        <v>29</v>
      </c>
      <c r="I20" s="23" t="s">
        <v>25</v>
      </c>
      <c r="J20" s="21" t="str">
        <f>IF('Rekapitulace stavby'!AN16="","",'Rekapitulace stavby'!AN16)</f>
        <v/>
      </c>
      <c r="L20" s="28"/>
    </row>
    <row r="21" spans="2:12" s="1" customFormat="1" ht="18" customHeight="1" x14ac:dyDescent="0.2">
      <c r="B21" s="28"/>
      <c r="E21" s="21" t="str">
        <f>IF('Rekapitulace stavby'!E17="","",'Rekapitulace stavby'!E17)</f>
        <v xml:space="preserve"> </v>
      </c>
      <c r="I21" s="23" t="s">
        <v>26</v>
      </c>
      <c r="J21" s="21" t="str">
        <f>IF('Rekapitulace stavby'!AN17="","",'Rekapitulace stavby'!AN17)</f>
        <v/>
      </c>
      <c r="L21" s="28"/>
    </row>
    <row r="22" spans="2:12" s="1" customFormat="1" ht="6.95" customHeight="1" x14ac:dyDescent="0.2">
      <c r="B22" s="28"/>
      <c r="L22" s="28"/>
    </row>
    <row r="23" spans="2:12" s="1" customFormat="1" ht="12" customHeight="1" x14ac:dyDescent="0.2">
      <c r="B23" s="28"/>
      <c r="D23" s="23" t="s">
        <v>31</v>
      </c>
      <c r="I23" s="23" t="s">
        <v>25</v>
      </c>
      <c r="J23" s="21" t="str">
        <f>IF('Rekapitulace stavby'!AN19="","",'Rekapitulace stavby'!AN19)</f>
        <v/>
      </c>
      <c r="L23" s="28"/>
    </row>
    <row r="24" spans="2:12" s="1" customFormat="1" ht="18" customHeight="1" x14ac:dyDescent="0.2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6.95" customHeight="1" x14ac:dyDescent="0.2">
      <c r="B25" s="28"/>
      <c r="L25" s="28"/>
    </row>
    <row r="26" spans="2:12" s="1" customFormat="1" ht="12" customHeight="1" x14ac:dyDescent="0.2">
      <c r="B26" s="28"/>
      <c r="D26" s="23" t="s">
        <v>32</v>
      </c>
      <c r="L26" s="28"/>
    </row>
    <row r="27" spans="2:12" s="7" customFormat="1" ht="16.5" customHeight="1" x14ac:dyDescent="0.2">
      <c r="B27" s="83"/>
      <c r="E27" s="158" t="s">
        <v>1</v>
      </c>
      <c r="F27" s="158"/>
      <c r="G27" s="158"/>
      <c r="H27" s="158"/>
      <c r="L27" s="83"/>
    </row>
    <row r="28" spans="2:12" s="1" customFormat="1" ht="6.95" customHeight="1" x14ac:dyDescent="0.2">
      <c r="B28" s="28"/>
      <c r="L28" s="28"/>
    </row>
    <row r="29" spans="2:12" s="1" customFormat="1" ht="6.95" customHeight="1" x14ac:dyDescent="0.2">
      <c r="B29" s="28"/>
      <c r="D29" s="48"/>
      <c r="E29" s="48"/>
      <c r="F29" s="48"/>
      <c r="G29" s="48"/>
      <c r="H29" s="48"/>
      <c r="I29" s="48"/>
      <c r="J29" s="48"/>
      <c r="K29" s="48"/>
      <c r="L29" s="28"/>
    </row>
    <row r="30" spans="2:12" s="1" customFormat="1" ht="25.5" customHeight="1" x14ac:dyDescent="0.2">
      <c r="B30" s="28"/>
      <c r="D30" s="84" t="s">
        <v>33</v>
      </c>
      <c r="J30" s="60">
        <f>ROUND(J116, 2)</f>
        <v>0</v>
      </c>
      <c r="L30" s="28"/>
    </row>
    <row r="31" spans="2:12" s="1" customFormat="1" ht="6.95" customHeight="1" x14ac:dyDescent="0.2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14.45" customHeight="1" x14ac:dyDescent="0.2">
      <c r="B32" s="28"/>
      <c r="F32" s="85" t="s">
        <v>35</v>
      </c>
      <c r="I32" s="85" t="s">
        <v>34</v>
      </c>
      <c r="J32" s="85" t="s">
        <v>36</v>
      </c>
      <c r="L32" s="28"/>
    </row>
    <row r="33" spans="2:12" s="1" customFormat="1" ht="14.45" customHeight="1" x14ac:dyDescent="0.2">
      <c r="B33" s="28"/>
      <c r="D33" s="86" t="s">
        <v>37</v>
      </c>
      <c r="E33" s="23" t="s">
        <v>38</v>
      </c>
      <c r="F33" s="87">
        <f>ROUND((SUM(BE116:BE124)),  2)</f>
        <v>0</v>
      </c>
      <c r="I33" s="88">
        <v>0.21</v>
      </c>
      <c r="J33" s="87">
        <f>ROUND(((SUM(BE116:BE124))*I33),  2)</f>
        <v>0</v>
      </c>
      <c r="L33" s="28"/>
    </row>
    <row r="34" spans="2:12" s="1" customFormat="1" ht="14.45" customHeight="1" x14ac:dyDescent="0.2">
      <c r="B34" s="28"/>
      <c r="E34" s="23" t="s">
        <v>39</v>
      </c>
      <c r="F34" s="87">
        <f>ROUND((SUM(BF116:BF124)),  2)</f>
        <v>0</v>
      </c>
      <c r="I34" s="88">
        <v>0.12</v>
      </c>
      <c r="J34" s="87">
        <f>ROUND(((SUM(BF116:BF124))*I34),  2)</f>
        <v>0</v>
      </c>
      <c r="L34" s="28"/>
    </row>
    <row r="35" spans="2:12" s="1" customFormat="1" ht="14.45" hidden="1" customHeight="1" x14ac:dyDescent="0.2">
      <c r="B35" s="28"/>
      <c r="E35" s="23" t="s">
        <v>40</v>
      </c>
      <c r="F35" s="87">
        <f>ROUND((SUM(BG116:BG124)),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 x14ac:dyDescent="0.2">
      <c r="B36" s="28"/>
      <c r="E36" s="23" t="s">
        <v>41</v>
      </c>
      <c r="F36" s="87">
        <f>ROUND((SUM(BH116:BH124)),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 x14ac:dyDescent="0.2">
      <c r="B37" s="28"/>
      <c r="E37" s="23" t="s">
        <v>42</v>
      </c>
      <c r="F37" s="87">
        <f>ROUND((SUM(BI116:BI124)),  2)</f>
        <v>0</v>
      </c>
      <c r="I37" s="88">
        <v>0</v>
      </c>
      <c r="J37" s="87">
        <f>0</f>
        <v>0</v>
      </c>
      <c r="L37" s="28"/>
    </row>
    <row r="38" spans="2:12" s="1" customFormat="1" ht="6.95" customHeight="1" x14ac:dyDescent="0.2">
      <c r="B38" s="28"/>
      <c r="L38" s="28"/>
    </row>
    <row r="39" spans="2:12" s="1" customFormat="1" ht="25.5" customHeight="1" x14ac:dyDescent="0.2">
      <c r="B39" s="28"/>
      <c r="C39" s="89"/>
      <c r="D39" s="90" t="s">
        <v>43</v>
      </c>
      <c r="E39" s="51"/>
      <c r="F39" s="51"/>
      <c r="G39" s="91" t="s">
        <v>44</v>
      </c>
      <c r="H39" s="92" t="s">
        <v>45</v>
      </c>
      <c r="I39" s="51"/>
      <c r="J39" s="93">
        <f>SUM(J30:J37)</f>
        <v>0</v>
      </c>
      <c r="K39" s="94"/>
      <c r="L39" s="28"/>
    </row>
    <row r="40" spans="2:12" s="1" customFormat="1" ht="14.45" customHeight="1" x14ac:dyDescent="0.2">
      <c r="B40" s="28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8" t="s">
        <v>48</v>
      </c>
      <c r="E61" s="30"/>
      <c r="F61" s="95" t="s">
        <v>49</v>
      </c>
      <c r="G61" s="38" t="s">
        <v>48</v>
      </c>
      <c r="H61" s="30"/>
      <c r="I61" s="30"/>
      <c r="J61" s="96" t="s">
        <v>49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8" t="s">
        <v>48</v>
      </c>
      <c r="E76" s="30"/>
      <c r="F76" s="95" t="s">
        <v>49</v>
      </c>
      <c r="G76" s="38" t="s">
        <v>48</v>
      </c>
      <c r="H76" s="30"/>
      <c r="I76" s="30"/>
      <c r="J76" s="96" t="s">
        <v>49</v>
      </c>
      <c r="K76" s="30"/>
      <c r="L76" s="28"/>
    </row>
    <row r="77" spans="2:12" s="1" customFormat="1" ht="14.45" customHeight="1" x14ac:dyDescent="0.2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47" s="1" customFormat="1" ht="6.95" customHeight="1" x14ac:dyDescent="0.2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47" s="1" customFormat="1" ht="24.95" customHeight="1" x14ac:dyDescent="0.2">
      <c r="B82" s="28"/>
      <c r="C82" s="17" t="s">
        <v>93</v>
      </c>
      <c r="L82" s="28"/>
    </row>
    <row r="83" spans="2:47" s="1" customFormat="1" ht="6.95" customHeight="1" x14ac:dyDescent="0.2">
      <c r="B83" s="28"/>
      <c r="L83" s="28"/>
    </row>
    <row r="84" spans="2:47" s="1" customFormat="1" ht="12" customHeight="1" x14ac:dyDescent="0.2">
      <c r="B84" s="28"/>
      <c r="C84" s="23" t="s">
        <v>16</v>
      </c>
      <c r="L84" s="28"/>
    </row>
    <row r="85" spans="2:47" s="1" customFormat="1" ht="16.5" customHeight="1" x14ac:dyDescent="0.2">
      <c r="B85" s="28"/>
      <c r="E85" s="186" t="str">
        <f>E7</f>
        <v>FVE Starý Matéřov - Rozpočet</v>
      </c>
      <c r="F85" s="187"/>
      <c r="G85" s="187"/>
      <c r="H85" s="187"/>
      <c r="L85" s="28"/>
    </row>
    <row r="86" spans="2:47" s="1" customFormat="1" ht="12" customHeight="1" x14ac:dyDescent="0.2">
      <c r="B86" s="28"/>
      <c r="C86" s="23" t="s">
        <v>91</v>
      </c>
      <c r="L86" s="28"/>
    </row>
    <row r="87" spans="2:47" s="1" customFormat="1" ht="16.5" customHeight="1" x14ac:dyDescent="0.2">
      <c r="B87" s="28"/>
      <c r="E87" s="172" t="str">
        <f>E9</f>
        <v>01 - Elektroinstalace</v>
      </c>
      <c r="F87" s="185"/>
      <c r="G87" s="185"/>
      <c r="H87" s="185"/>
      <c r="L87" s="28"/>
    </row>
    <row r="88" spans="2:47" s="1" customFormat="1" ht="6.95" customHeight="1" x14ac:dyDescent="0.2">
      <c r="B88" s="28"/>
      <c r="L88" s="28"/>
    </row>
    <row r="89" spans="2:47" s="1" customFormat="1" ht="12" customHeight="1" x14ac:dyDescent="0.2">
      <c r="B89" s="28"/>
      <c r="C89" s="23" t="s">
        <v>20</v>
      </c>
      <c r="F89" s="21" t="str">
        <f>F12</f>
        <v xml:space="preserve"> </v>
      </c>
      <c r="I89" s="23" t="s">
        <v>22</v>
      </c>
      <c r="J89" s="47" t="str">
        <f>IF(J12="","",J12)</f>
        <v>18. 4. 2024</v>
      </c>
      <c r="L89" s="28"/>
    </row>
    <row r="90" spans="2:47" s="1" customFormat="1" ht="6.95" customHeight="1" x14ac:dyDescent="0.2">
      <c r="B90" s="28"/>
      <c r="L90" s="28"/>
    </row>
    <row r="91" spans="2:47" s="1" customFormat="1" ht="15.2" customHeight="1" x14ac:dyDescent="0.2">
      <c r="B91" s="28"/>
      <c r="C91" s="23" t="s">
        <v>24</v>
      </c>
      <c r="F91" s="21" t="str">
        <f>E15</f>
        <v xml:space="preserve"> </v>
      </c>
      <c r="I91" s="23" t="s">
        <v>29</v>
      </c>
      <c r="J91" s="26" t="str">
        <f>E21</f>
        <v xml:space="preserve"> </v>
      </c>
      <c r="L91" s="28"/>
    </row>
    <row r="92" spans="2:47" s="1" customFormat="1" ht="15.2" customHeight="1" x14ac:dyDescent="0.2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L93" s="28"/>
    </row>
    <row r="94" spans="2:47" s="1" customFormat="1" ht="29.25" customHeight="1" x14ac:dyDescent="0.2">
      <c r="B94" s="28"/>
      <c r="C94" s="97" t="s">
        <v>94</v>
      </c>
      <c r="D94" s="89"/>
      <c r="E94" s="89"/>
      <c r="F94" s="89"/>
      <c r="G94" s="89"/>
      <c r="H94" s="89"/>
      <c r="I94" s="89"/>
      <c r="J94" s="98" t="s">
        <v>95</v>
      </c>
      <c r="K94" s="89"/>
      <c r="L94" s="28"/>
    </row>
    <row r="95" spans="2:47" s="1" customFormat="1" ht="10.35" customHeight="1" x14ac:dyDescent="0.2">
      <c r="B95" s="28"/>
      <c r="L95" s="28"/>
    </row>
    <row r="96" spans="2:47" s="1" customFormat="1" ht="22.7" customHeight="1" x14ac:dyDescent="0.2">
      <c r="B96" s="28"/>
      <c r="C96" s="99" t="s">
        <v>96</v>
      </c>
      <c r="J96" s="60">
        <f>J116</f>
        <v>0</v>
      </c>
      <c r="L96" s="28"/>
      <c r="AU96" s="13" t="s">
        <v>97</v>
      </c>
    </row>
    <row r="97" spans="2:12" s="1" customFormat="1" ht="21.75" customHeight="1" x14ac:dyDescent="0.2">
      <c r="B97" s="28"/>
      <c r="L97" s="28"/>
    </row>
    <row r="98" spans="2:12" s="1" customFormat="1" ht="6.95" customHeight="1" x14ac:dyDescent="0.2"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28"/>
    </row>
    <row r="102" spans="2:12" s="1" customFormat="1" ht="6.95" customHeight="1" x14ac:dyDescent="0.2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8"/>
    </row>
    <row r="103" spans="2:12" s="1" customFormat="1" ht="24.95" customHeight="1" x14ac:dyDescent="0.2">
      <c r="B103" s="28"/>
      <c r="C103" s="17" t="s">
        <v>108</v>
      </c>
      <c r="L103" s="28"/>
    </row>
    <row r="104" spans="2:12" s="1" customFormat="1" ht="6.95" customHeight="1" x14ac:dyDescent="0.2">
      <c r="B104" s="28"/>
      <c r="L104" s="28"/>
    </row>
    <row r="105" spans="2:12" s="1" customFormat="1" ht="12" customHeight="1" x14ac:dyDescent="0.2">
      <c r="B105" s="28"/>
      <c r="C105" s="23" t="s">
        <v>16</v>
      </c>
      <c r="L105" s="28"/>
    </row>
    <row r="106" spans="2:12" s="1" customFormat="1" ht="16.5" customHeight="1" x14ac:dyDescent="0.2">
      <c r="B106" s="28"/>
      <c r="E106" s="186" t="str">
        <f>E7</f>
        <v>FVE Starý Matéřov - Rozpočet</v>
      </c>
      <c r="F106" s="187"/>
      <c r="G106" s="187"/>
      <c r="H106" s="187"/>
      <c r="L106" s="28"/>
    </row>
    <row r="107" spans="2:12" s="1" customFormat="1" ht="12" customHeight="1" x14ac:dyDescent="0.2">
      <c r="B107" s="28"/>
      <c r="C107" s="23" t="s">
        <v>91</v>
      </c>
      <c r="L107" s="28"/>
    </row>
    <row r="108" spans="2:12" s="1" customFormat="1" ht="16.5" customHeight="1" x14ac:dyDescent="0.2">
      <c r="B108" s="28"/>
      <c r="E108" s="172" t="str">
        <f>E9</f>
        <v>01 - Elektroinstalace</v>
      </c>
      <c r="F108" s="185"/>
      <c r="G108" s="185"/>
      <c r="H108" s="185"/>
      <c r="L108" s="28"/>
    </row>
    <row r="109" spans="2:12" s="1" customFormat="1" ht="6.95" customHeight="1" x14ac:dyDescent="0.2">
      <c r="B109" s="28"/>
      <c r="L109" s="28"/>
    </row>
    <row r="110" spans="2:12" s="1" customFormat="1" ht="12" customHeight="1" x14ac:dyDescent="0.2">
      <c r="B110" s="28"/>
      <c r="C110" s="23" t="s">
        <v>20</v>
      </c>
      <c r="F110" s="21" t="str">
        <f>F12</f>
        <v xml:space="preserve"> </v>
      </c>
      <c r="I110" s="23" t="s">
        <v>22</v>
      </c>
      <c r="J110" s="47" t="str">
        <f>IF(J12="","",J12)</f>
        <v>18. 4. 2024</v>
      </c>
      <c r="L110" s="28"/>
    </row>
    <row r="111" spans="2:12" s="1" customFormat="1" ht="6.95" customHeight="1" x14ac:dyDescent="0.2">
      <c r="B111" s="28"/>
      <c r="L111" s="28"/>
    </row>
    <row r="112" spans="2:12" s="1" customFormat="1" ht="15.2" customHeight="1" x14ac:dyDescent="0.2">
      <c r="B112" s="28"/>
      <c r="C112" s="23" t="s">
        <v>24</v>
      </c>
      <c r="F112" s="21" t="str">
        <f>E15</f>
        <v xml:space="preserve"> </v>
      </c>
      <c r="I112" s="23" t="s">
        <v>29</v>
      </c>
      <c r="J112" s="26" t="str">
        <f>E21</f>
        <v xml:space="preserve"> </v>
      </c>
      <c r="L112" s="28"/>
    </row>
    <row r="113" spans="2:65" s="1" customFormat="1" ht="15.2" customHeight="1" x14ac:dyDescent="0.2">
      <c r="B113" s="28"/>
      <c r="C113" s="23" t="s">
        <v>27</v>
      </c>
      <c r="F113" s="21" t="str">
        <f>IF(E18="","",E18)</f>
        <v>Vyplň údaj</v>
      </c>
      <c r="I113" s="23" t="s">
        <v>31</v>
      </c>
      <c r="J113" s="26" t="str">
        <f>E24</f>
        <v xml:space="preserve"> </v>
      </c>
      <c r="L113" s="28"/>
    </row>
    <row r="114" spans="2:65" s="1" customFormat="1" ht="10.35" customHeight="1" x14ac:dyDescent="0.2">
      <c r="B114" s="28"/>
      <c r="L114" s="28"/>
    </row>
    <row r="115" spans="2:65" s="10" customFormat="1" ht="29.25" customHeight="1" x14ac:dyDescent="0.2">
      <c r="B115" s="108"/>
      <c r="C115" s="109" t="s">
        <v>109</v>
      </c>
      <c r="D115" s="110" t="s">
        <v>58</v>
      </c>
      <c r="E115" s="110" t="s">
        <v>54</v>
      </c>
      <c r="F115" s="110" t="s">
        <v>55</v>
      </c>
      <c r="G115" s="110" t="s">
        <v>110</v>
      </c>
      <c r="H115" s="110" t="s">
        <v>111</v>
      </c>
      <c r="I115" s="110" t="s">
        <v>112</v>
      </c>
      <c r="J115" s="110" t="s">
        <v>95</v>
      </c>
      <c r="K115" s="111" t="s">
        <v>113</v>
      </c>
      <c r="L115" s="108"/>
      <c r="M115" s="53" t="s">
        <v>1</v>
      </c>
      <c r="N115" s="54" t="s">
        <v>37</v>
      </c>
      <c r="O115" s="54" t="s">
        <v>114</v>
      </c>
      <c r="P115" s="54" t="s">
        <v>115</v>
      </c>
      <c r="Q115" s="54" t="s">
        <v>116</v>
      </c>
      <c r="R115" s="54" t="s">
        <v>117</v>
      </c>
      <c r="S115" s="54" t="s">
        <v>118</v>
      </c>
      <c r="T115" s="55" t="s">
        <v>119</v>
      </c>
    </row>
    <row r="116" spans="2:65" s="1" customFormat="1" ht="22.7" customHeight="1" x14ac:dyDescent="0.25">
      <c r="B116" s="28"/>
      <c r="C116" s="58" t="s">
        <v>120</v>
      </c>
      <c r="J116" s="112">
        <f>BK116</f>
        <v>0</v>
      </c>
      <c r="L116" s="28"/>
      <c r="M116" s="56"/>
      <c r="N116" s="48"/>
      <c r="O116" s="48"/>
      <c r="P116" s="113">
        <f>SUM(P117:P124)</f>
        <v>0</v>
      </c>
      <c r="Q116" s="48"/>
      <c r="R116" s="113">
        <f>SUM(R117:R124)</f>
        <v>0</v>
      </c>
      <c r="S116" s="48"/>
      <c r="T116" s="114">
        <f>SUM(T117:T124)</f>
        <v>0</v>
      </c>
      <c r="AT116" s="13" t="s">
        <v>72</v>
      </c>
      <c r="AU116" s="13" t="s">
        <v>97</v>
      </c>
      <c r="BK116" s="115">
        <f>SUM(BK117:BK124)</f>
        <v>0</v>
      </c>
    </row>
    <row r="117" spans="2:65" s="1" customFormat="1" ht="16.5" customHeight="1" x14ac:dyDescent="0.2">
      <c r="B117" s="28"/>
      <c r="C117" s="128" t="s">
        <v>81</v>
      </c>
      <c r="D117" s="128" t="s">
        <v>127</v>
      </c>
      <c r="E117" s="129" t="s">
        <v>166</v>
      </c>
      <c r="F117" s="130" t="s">
        <v>167</v>
      </c>
      <c r="G117" s="131" t="s">
        <v>168</v>
      </c>
      <c r="H117" s="132">
        <v>1</v>
      </c>
      <c r="I117" s="133"/>
      <c r="J117" s="134">
        <f t="shared" ref="J117:J124" si="0">ROUND(I117*H117,2)</f>
        <v>0</v>
      </c>
      <c r="K117" s="130" t="s">
        <v>1</v>
      </c>
      <c r="L117" s="28"/>
      <c r="M117" s="135" t="s">
        <v>1</v>
      </c>
      <c r="N117" s="136" t="s">
        <v>38</v>
      </c>
      <c r="P117" s="137">
        <f t="shared" ref="P117:P124" si="1">O117*H117</f>
        <v>0</v>
      </c>
      <c r="Q117" s="137">
        <v>0</v>
      </c>
      <c r="R117" s="137">
        <f t="shared" ref="R117:R124" si="2">Q117*H117</f>
        <v>0</v>
      </c>
      <c r="S117" s="137">
        <v>0</v>
      </c>
      <c r="T117" s="138">
        <f t="shared" ref="T117:T124" si="3">S117*H117</f>
        <v>0</v>
      </c>
      <c r="AR117" s="139" t="s">
        <v>130</v>
      </c>
      <c r="AT117" s="139" t="s">
        <v>127</v>
      </c>
      <c r="AU117" s="139" t="s">
        <v>73</v>
      </c>
      <c r="AY117" s="13" t="s">
        <v>124</v>
      </c>
      <c r="BE117" s="140">
        <f t="shared" ref="BE117:BE124" si="4">IF(N117="základní",J117,0)</f>
        <v>0</v>
      </c>
      <c r="BF117" s="140">
        <f t="shared" ref="BF117:BF124" si="5">IF(N117="snížená",J117,0)</f>
        <v>0</v>
      </c>
      <c r="BG117" s="140">
        <f t="shared" ref="BG117:BG124" si="6">IF(N117="zákl. přenesená",J117,0)</f>
        <v>0</v>
      </c>
      <c r="BH117" s="140">
        <f t="shared" ref="BH117:BH124" si="7">IF(N117="sníž. přenesená",J117,0)</f>
        <v>0</v>
      </c>
      <c r="BI117" s="140">
        <f t="shared" ref="BI117:BI124" si="8">IF(N117="nulová",J117,0)</f>
        <v>0</v>
      </c>
      <c r="BJ117" s="13" t="s">
        <v>81</v>
      </c>
      <c r="BK117" s="140">
        <f t="shared" ref="BK117:BK124" si="9">ROUND(I117*H117,2)</f>
        <v>0</v>
      </c>
      <c r="BL117" s="13" t="s">
        <v>130</v>
      </c>
      <c r="BM117" s="139" t="s">
        <v>83</v>
      </c>
    </row>
    <row r="118" spans="2:65" s="1" customFormat="1" ht="16.5" customHeight="1" x14ac:dyDescent="0.2">
      <c r="B118" s="28"/>
      <c r="C118" s="128" t="s">
        <v>83</v>
      </c>
      <c r="D118" s="128" t="s">
        <v>127</v>
      </c>
      <c r="E118" s="129" t="s">
        <v>169</v>
      </c>
      <c r="F118" s="130" t="s">
        <v>170</v>
      </c>
      <c r="G118" s="131" t="s">
        <v>171</v>
      </c>
      <c r="H118" s="132">
        <v>1</v>
      </c>
      <c r="I118" s="133"/>
      <c r="J118" s="134">
        <f t="shared" si="0"/>
        <v>0</v>
      </c>
      <c r="K118" s="130" t="s">
        <v>1</v>
      </c>
      <c r="L118" s="28"/>
      <c r="M118" s="135" t="s">
        <v>1</v>
      </c>
      <c r="N118" s="136" t="s">
        <v>38</v>
      </c>
      <c r="P118" s="137">
        <f t="shared" si="1"/>
        <v>0</v>
      </c>
      <c r="Q118" s="137">
        <v>0</v>
      </c>
      <c r="R118" s="137">
        <f t="shared" si="2"/>
        <v>0</v>
      </c>
      <c r="S118" s="137">
        <v>0</v>
      </c>
      <c r="T118" s="138">
        <f t="shared" si="3"/>
        <v>0</v>
      </c>
      <c r="AR118" s="139" t="s">
        <v>130</v>
      </c>
      <c r="AT118" s="139" t="s">
        <v>127</v>
      </c>
      <c r="AU118" s="139" t="s">
        <v>73</v>
      </c>
      <c r="AY118" s="13" t="s">
        <v>124</v>
      </c>
      <c r="BE118" s="140">
        <f t="shared" si="4"/>
        <v>0</v>
      </c>
      <c r="BF118" s="140">
        <f t="shared" si="5"/>
        <v>0</v>
      </c>
      <c r="BG118" s="140">
        <f t="shared" si="6"/>
        <v>0</v>
      </c>
      <c r="BH118" s="140">
        <f t="shared" si="7"/>
        <v>0</v>
      </c>
      <c r="BI118" s="140">
        <f t="shared" si="8"/>
        <v>0</v>
      </c>
      <c r="BJ118" s="13" t="s">
        <v>81</v>
      </c>
      <c r="BK118" s="140">
        <f t="shared" si="9"/>
        <v>0</v>
      </c>
      <c r="BL118" s="13" t="s">
        <v>130</v>
      </c>
      <c r="BM118" s="139" t="s">
        <v>130</v>
      </c>
    </row>
    <row r="119" spans="2:65" s="1" customFormat="1" ht="16.5" customHeight="1" x14ac:dyDescent="0.2">
      <c r="B119" s="28"/>
      <c r="C119" s="128" t="s">
        <v>136</v>
      </c>
      <c r="D119" s="128" t="s">
        <v>127</v>
      </c>
      <c r="E119" s="129" t="s">
        <v>172</v>
      </c>
      <c r="F119" s="130" t="s">
        <v>173</v>
      </c>
      <c r="G119" s="131" t="s">
        <v>168</v>
      </c>
      <c r="H119" s="132">
        <v>1</v>
      </c>
      <c r="I119" s="133"/>
      <c r="J119" s="134">
        <f t="shared" si="0"/>
        <v>0</v>
      </c>
      <c r="K119" s="130" t="s">
        <v>1</v>
      </c>
      <c r="L119" s="28"/>
      <c r="M119" s="135" t="s">
        <v>1</v>
      </c>
      <c r="N119" s="136" t="s">
        <v>38</v>
      </c>
      <c r="P119" s="137">
        <f t="shared" si="1"/>
        <v>0</v>
      </c>
      <c r="Q119" s="137">
        <v>0</v>
      </c>
      <c r="R119" s="137">
        <f t="shared" si="2"/>
        <v>0</v>
      </c>
      <c r="S119" s="137">
        <v>0</v>
      </c>
      <c r="T119" s="138">
        <f t="shared" si="3"/>
        <v>0</v>
      </c>
      <c r="AR119" s="139" t="s">
        <v>130</v>
      </c>
      <c r="AT119" s="139" t="s">
        <v>127</v>
      </c>
      <c r="AU119" s="139" t="s">
        <v>73</v>
      </c>
      <c r="AY119" s="13" t="s">
        <v>124</v>
      </c>
      <c r="BE119" s="140">
        <f t="shared" si="4"/>
        <v>0</v>
      </c>
      <c r="BF119" s="140">
        <f t="shared" si="5"/>
        <v>0</v>
      </c>
      <c r="BG119" s="140">
        <f t="shared" si="6"/>
        <v>0</v>
      </c>
      <c r="BH119" s="140">
        <f t="shared" si="7"/>
        <v>0</v>
      </c>
      <c r="BI119" s="140">
        <f t="shared" si="8"/>
        <v>0</v>
      </c>
      <c r="BJ119" s="13" t="s">
        <v>81</v>
      </c>
      <c r="BK119" s="140">
        <f t="shared" si="9"/>
        <v>0</v>
      </c>
      <c r="BL119" s="13" t="s">
        <v>130</v>
      </c>
      <c r="BM119" s="139" t="s">
        <v>138</v>
      </c>
    </row>
    <row r="120" spans="2:65" s="1" customFormat="1" ht="16.5" customHeight="1" x14ac:dyDescent="0.2">
      <c r="B120" s="28"/>
      <c r="C120" s="128" t="s">
        <v>130</v>
      </c>
      <c r="D120" s="128" t="s">
        <v>127</v>
      </c>
      <c r="E120" s="129" t="s">
        <v>174</v>
      </c>
      <c r="F120" s="130" t="s">
        <v>175</v>
      </c>
      <c r="G120" s="131" t="s">
        <v>171</v>
      </c>
      <c r="H120" s="132">
        <v>1</v>
      </c>
      <c r="I120" s="133"/>
      <c r="J120" s="134">
        <f t="shared" si="0"/>
        <v>0</v>
      </c>
      <c r="K120" s="130" t="s">
        <v>1</v>
      </c>
      <c r="L120" s="28"/>
      <c r="M120" s="135" t="s">
        <v>1</v>
      </c>
      <c r="N120" s="136" t="s">
        <v>38</v>
      </c>
      <c r="P120" s="137">
        <f t="shared" si="1"/>
        <v>0</v>
      </c>
      <c r="Q120" s="137">
        <v>0</v>
      </c>
      <c r="R120" s="137">
        <f t="shared" si="2"/>
        <v>0</v>
      </c>
      <c r="S120" s="137">
        <v>0</v>
      </c>
      <c r="T120" s="138">
        <f t="shared" si="3"/>
        <v>0</v>
      </c>
      <c r="AR120" s="139" t="s">
        <v>130</v>
      </c>
      <c r="AT120" s="139" t="s">
        <v>127</v>
      </c>
      <c r="AU120" s="139" t="s">
        <v>73</v>
      </c>
      <c r="AY120" s="13" t="s">
        <v>124</v>
      </c>
      <c r="BE120" s="140">
        <f t="shared" si="4"/>
        <v>0</v>
      </c>
      <c r="BF120" s="140">
        <f t="shared" si="5"/>
        <v>0</v>
      </c>
      <c r="BG120" s="140">
        <f t="shared" si="6"/>
        <v>0</v>
      </c>
      <c r="BH120" s="140">
        <f t="shared" si="7"/>
        <v>0</v>
      </c>
      <c r="BI120" s="140">
        <f t="shared" si="8"/>
        <v>0</v>
      </c>
      <c r="BJ120" s="13" t="s">
        <v>81</v>
      </c>
      <c r="BK120" s="140">
        <f t="shared" si="9"/>
        <v>0</v>
      </c>
      <c r="BL120" s="13" t="s">
        <v>130</v>
      </c>
      <c r="BM120" s="139" t="s">
        <v>142</v>
      </c>
    </row>
    <row r="121" spans="2:65" s="1" customFormat="1" ht="16.5" customHeight="1" x14ac:dyDescent="0.2">
      <c r="B121" s="28"/>
      <c r="C121" s="128" t="s">
        <v>123</v>
      </c>
      <c r="D121" s="128" t="s">
        <v>127</v>
      </c>
      <c r="E121" s="129" t="s">
        <v>176</v>
      </c>
      <c r="F121" s="130" t="s">
        <v>177</v>
      </c>
      <c r="G121" s="131" t="s">
        <v>168</v>
      </c>
      <c r="H121" s="132">
        <v>1</v>
      </c>
      <c r="I121" s="133"/>
      <c r="J121" s="134">
        <f t="shared" si="0"/>
        <v>0</v>
      </c>
      <c r="K121" s="130" t="s">
        <v>1</v>
      </c>
      <c r="L121" s="28"/>
      <c r="M121" s="135" t="s">
        <v>1</v>
      </c>
      <c r="N121" s="136" t="s">
        <v>38</v>
      </c>
      <c r="P121" s="137">
        <f t="shared" si="1"/>
        <v>0</v>
      </c>
      <c r="Q121" s="137">
        <v>0</v>
      </c>
      <c r="R121" s="137">
        <f t="shared" si="2"/>
        <v>0</v>
      </c>
      <c r="S121" s="137">
        <v>0</v>
      </c>
      <c r="T121" s="138">
        <f t="shared" si="3"/>
        <v>0</v>
      </c>
      <c r="AR121" s="139" t="s">
        <v>130</v>
      </c>
      <c r="AT121" s="139" t="s">
        <v>127</v>
      </c>
      <c r="AU121" s="139" t="s">
        <v>73</v>
      </c>
      <c r="AY121" s="13" t="s">
        <v>124</v>
      </c>
      <c r="BE121" s="140">
        <f t="shared" si="4"/>
        <v>0</v>
      </c>
      <c r="BF121" s="140">
        <f t="shared" si="5"/>
        <v>0</v>
      </c>
      <c r="BG121" s="140">
        <f t="shared" si="6"/>
        <v>0</v>
      </c>
      <c r="BH121" s="140">
        <f t="shared" si="7"/>
        <v>0</v>
      </c>
      <c r="BI121" s="140">
        <f t="shared" si="8"/>
        <v>0</v>
      </c>
      <c r="BJ121" s="13" t="s">
        <v>81</v>
      </c>
      <c r="BK121" s="140">
        <f t="shared" si="9"/>
        <v>0</v>
      </c>
      <c r="BL121" s="13" t="s">
        <v>130</v>
      </c>
      <c r="BM121" s="139" t="s">
        <v>146</v>
      </c>
    </row>
    <row r="122" spans="2:65" s="1" customFormat="1" ht="16.5" customHeight="1" x14ac:dyDescent="0.2">
      <c r="B122" s="28"/>
      <c r="C122" s="128" t="s">
        <v>138</v>
      </c>
      <c r="D122" s="128" t="s">
        <v>127</v>
      </c>
      <c r="E122" s="129" t="s">
        <v>178</v>
      </c>
      <c r="F122" s="130" t="s">
        <v>179</v>
      </c>
      <c r="G122" s="131" t="s">
        <v>168</v>
      </c>
      <c r="H122" s="132">
        <v>1</v>
      </c>
      <c r="I122" s="133"/>
      <c r="J122" s="134">
        <f t="shared" si="0"/>
        <v>0</v>
      </c>
      <c r="K122" s="130" t="s">
        <v>1</v>
      </c>
      <c r="L122" s="28"/>
      <c r="M122" s="135" t="s">
        <v>1</v>
      </c>
      <c r="N122" s="136" t="s">
        <v>38</v>
      </c>
      <c r="P122" s="137">
        <f t="shared" si="1"/>
        <v>0</v>
      </c>
      <c r="Q122" s="137">
        <v>0</v>
      </c>
      <c r="R122" s="137">
        <f t="shared" si="2"/>
        <v>0</v>
      </c>
      <c r="S122" s="137">
        <v>0</v>
      </c>
      <c r="T122" s="138">
        <f t="shared" si="3"/>
        <v>0</v>
      </c>
      <c r="AR122" s="139" t="s">
        <v>130</v>
      </c>
      <c r="AT122" s="139" t="s">
        <v>127</v>
      </c>
      <c r="AU122" s="139" t="s">
        <v>73</v>
      </c>
      <c r="AY122" s="13" t="s">
        <v>124</v>
      </c>
      <c r="BE122" s="140">
        <f t="shared" si="4"/>
        <v>0</v>
      </c>
      <c r="BF122" s="140">
        <f t="shared" si="5"/>
        <v>0</v>
      </c>
      <c r="BG122" s="140">
        <f t="shared" si="6"/>
        <v>0</v>
      </c>
      <c r="BH122" s="140">
        <f t="shared" si="7"/>
        <v>0</v>
      </c>
      <c r="BI122" s="140">
        <f t="shared" si="8"/>
        <v>0</v>
      </c>
      <c r="BJ122" s="13" t="s">
        <v>81</v>
      </c>
      <c r="BK122" s="140">
        <f t="shared" si="9"/>
        <v>0</v>
      </c>
      <c r="BL122" s="13" t="s">
        <v>130</v>
      </c>
      <c r="BM122" s="139" t="s">
        <v>8</v>
      </c>
    </row>
    <row r="123" spans="2:65" s="1" customFormat="1" ht="16.5" customHeight="1" x14ac:dyDescent="0.2">
      <c r="B123" s="28"/>
      <c r="C123" s="128" t="s">
        <v>152</v>
      </c>
      <c r="D123" s="128" t="s">
        <v>127</v>
      </c>
      <c r="E123" s="129" t="s">
        <v>125</v>
      </c>
      <c r="F123" s="130" t="s">
        <v>180</v>
      </c>
      <c r="G123" s="131" t="s">
        <v>181</v>
      </c>
      <c r="H123" s="132">
        <v>1</v>
      </c>
      <c r="I123" s="133"/>
      <c r="J123" s="134">
        <f t="shared" si="0"/>
        <v>0</v>
      </c>
      <c r="K123" s="130" t="s">
        <v>1</v>
      </c>
      <c r="L123" s="28"/>
      <c r="M123" s="135" t="s">
        <v>1</v>
      </c>
      <c r="N123" s="136" t="s">
        <v>38</v>
      </c>
      <c r="P123" s="137">
        <f t="shared" si="1"/>
        <v>0</v>
      </c>
      <c r="Q123" s="137">
        <v>0</v>
      </c>
      <c r="R123" s="137">
        <f t="shared" si="2"/>
        <v>0</v>
      </c>
      <c r="S123" s="137">
        <v>0</v>
      </c>
      <c r="T123" s="138">
        <f t="shared" si="3"/>
        <v>0</v>
      </c>
      <c r="AR123" s="139" t="s">
        <v>130</v>
      </c>
      <c r="AT123" s="139" t="s">
        <v>127</v>
      </c>
      <c r="AU123" s="139" t="s">
        <v>73</v>
      </c>
      <c r="AY123" s="13" t="s">
        <v>124</v>
      </c>
      <c r="BE123" s="140">
        <f t="shared" si="4"/>
        <v>0</v>
      </c>
      <c r="BF123" s="140">
        <f t="shared" si="5"/>
        <v>0</v>
      </c>
      <c r="BG123" s="140">
        <f t="shared" si="6"/>
        <v>0</v>
      </c>
      <c r="BH123" s="140">
        <f t="shared" si="7"/>
        <v>0</v>
      </c>
      <c r="BI123" s="140">
        <f t="shared" si="8"/>
        <v>0</v>
      </c>
      <c r="BJ123" s="13" t="s">
        <v>81</v>
      </c>
      <c r="BK123" s="140">
        <f t="shared" si="9"/>
        <v>0</v>
      </c>
      <c r="BL123" s="13" t="s">
        <v>130</v>
      </c>
      <c r="BM123" s="139" t="s">
        <v>154</v>
      </c>
    </row>
    <row r="124" spans="2:65" s="1" customFormat="1" ht="16.5" customHeight="1" x14ac:dyDescent="0.2">
      <c r="B124" s="28"/>
      <c r="C124" s="128" t="s">
        <v>142</v>
      </c>
      <c r="D124" s="128" t="s">
        <v>127</v>
      </c>
      <c r="E124" s="129" t="s">
        <v>131</v>
      </c>
      <c r="F124" s="130" t="s">
        <v>182</v>
      </c>
      <c r="G124" s="131" t="s">
        <v>181</v>
      </c>
      <c r="H124" s="132">
        <v>1</v>
      </c>
      <c r="I124" s="133"/>
      <c r="J124" s="134">
        <f t="shared" si="0"/>
        <v>0</v>
      </c>
      <c r="K124" s="130" t="s">
        <v>1</v>
      </c>
      <c r="L124" s="28"/>
      <c r="M124" s="141" t="s">
        <v>1</v>
      </c>
      <c r="N124" s="142" t="s">
        <v>38</v>
      </c>
      <c r="O124" s="143"/>
      <c r="P124" s="144">
        <f t="shared" si="1"/>
        <v>0</v>
      </c>
      <c r="Q124" s="144">
        <v>0</v>
      </c>
      <c r="R124" s="144">
        <f t="shared" si="2"/>
        <v>0</v>
      </c>
      <c r="S124" s="144">
        <v>0</v>
      </c>
      <c r="T124" s="145">
        <f t="shared" si="3"/>
        <v>0</v>
      </c>
      <c r="AR124" s="139" t="s">
        <v>130</v>
      </c>
      <c r="AT124" s="139" t="s">
        <v>127</v>
      </c>
      <c r="AU124" s="139" t="s">
        <v>73</v>
      </c>
      <c r="AY124" s="13" t="s">
        <v>124</v>
      </c>
      <c r="BE124" s="140">
        <f t="shared" si="4"/>
        <v>0</v>
      </c>
      <c r="BF124" s="140">
        <f t="shared" si="5"/>
        <v>0</v>
      </c>
      <c r="BG124" s="140">
        <f t="shared" si="6"/>
        <v>0</v>
      </c>
      <c r="BH124" s="140">
        <f t="shared" si="7"/>
        <v>0</v>
      </c>
      <c r="BI124" s="140">
        <f t="shared" si="8"/>
        <v>0</v>
      </c>
      <c r="BJ124" s="13" t="s">
        <v>81</v>
      </c>
      <c r="BK124" s="140">
        <f t="shared" si="9"/>
        <v>0</v>
      </c>
      <c r="BL124" s="13" t="s">
        <v>130</v>
      </c>
      <c r="BM124" s="139" t="s">
        <v>159</v>
      </c>
    </row>
    <row r="125" spans="2:65" s="1" customFormat="1" ht="6.95" customHeight="1" x14ac:dyDescent="0.2"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28"/>
    </row>
  </sheetData>
  <sheetProtection algorithmName="SHA-512" hashValue="WKCUDd0gDC5L008myx+4MgtScFXHa9deMJU9ielpj1K7QyylsbBYieK8j6z92ksVXRGHRZ9DzjK5zvKHn0x+ag==" saltValue="RlLkSd+QKVIujz+LaUYHxCelSFbpm2gFotSuYRr9tW11C4wk8tQxdN2Aifiho5lwNShluue+CBUua5iBPpxjEw==" spinCount="100000" sheet="1" objects="1" scenarios="1" formatColumns="0" formatRows="0" autoFilter="0"/>
  <autoFilter ref="C115:K124" xr:uid="{00000000-0009-0000-0000-000002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3"/>
  <sheetViews>
    <sheetView showGridLines="0" topLeftCell="A96" workbookViewId="0">
      <selection activeCell="H123" sqref="H123"/>
    </sheetView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AT2" s="13" t="s">
        <v>89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5" customHeight="1" x14ac:dyDescent="0.2">
      <c r="B4" s="16"/>
      <c r="D4" s="17" t="s">
        <v>90</v>
      </c>
      <c r="L4" s="16"/>
      <c r="M4" s="82" t="s">
        <v>10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3" t="s">
        <v>16</v>
      </c>
      <c r="L6" s="16"/>
    </row>
    <row r="7" spans="2:46" ht="16.5" customHeight="1" x14ac:dyDescent="0.2">
      <c r="B7" s="16"/>
      <c r="E7" s="186" t="str">
        <f>'Rekapitulace stavby'!K6</f>
        <v>FVE Starý Matéřov - Rozpočet</v>
      </c>
      <c r="F7" s="187"/>
      <c r="G7" s="187"/>
      <c r="H7" s="187"/>
      <c r="L7" s="16"/>
    </row>
    <row r="8" spans="2:46" s="1" customFormat="1" ht="12" customHeight="1" x14ac:dyDescent="0.2">
      <c r="B8" s="28"/>
      <c r="D8" s="23" t="s">
        <v>91</v>
      </c>
      <c r="L8" s="28"/>
    </row>
    <row r="9" spans="2:46" s="1" customFormat="1" ht="16.5" customHeight="1" x14ac:dyDescent="0.2">
      <c r="B9" s="28"/>
      <c r="E9" s="172" t="s">
        <v>183</v>
      </c>
      <c r="F9" s="185"/>
      <c r="G9" s="185"/>
      <c r="H9" s="185"/>
      <c r="L9" s="28"/>
    </row>
    <row r="10" spans="2:46" s="1" customFormat="1" x14ac:dyDescent="0.2">
      <c r="B10" s="28"/>
      <c r="L10" s="28"/>
    </row>
    <row r="11" spans="2:46" s="1" customFormat="1" ht="12" customHeight="1" x14ac:dyDescent="0.2">
      <c r="B11" s="28"/>
      <c r="D11" s="23" t="s">
        <v>18</v>
      </c>
      <c r="F11" s="21" t="s">
        <v>1</v>
      </c>
      <c r="I11" s="23" t="s">
        <v>19</v>
      </c>
      <c r="J11" s="21" t="s">
        <v>1</v>
      </c>
      <c r="L11" s="28"/>
    </row>
    <row r="12" spans="2:46" s="1" customFormat="1" ht="12" customHeight="1" x14ac:dyDescent="0.2">
      <c r="B12" s="28"/>
      <c r="D12" s="23" t="s">
        <v>20</v>
      </c>
      <c r="F12" s="21" t="s">
        <v>21</v>
      </c>
      <c r="I12" s="23" t="s">
        <v>22</v>
      </c>
      <c r="J12" s="47" t="str">
        <f>'Rekapitulace stavby'!AN8</f>
        <v>18. 4. 2024</v>
      </c>
      <c r="L12" s="28"/>
    </row>
    <row r="13" spans="2:46" s="1" customFormat="1" ht="10.7" customHeight="1" x14ac:dyDescent="0.2">
      <c r="B13" s="28"/>
      <c r="L13" s="28"/>
    </row>
    <row r="14" spans="2:46" s="1" customFormat="1" ht="12" customHeight="1" x14ac:dyDescent="0.2">
      <c r="B14" s="28"/>
      <c r="D14" s="23" t="s">
        <v>24</v>
      </c>
      <c r="I14" s="23" t="s">
        <v>25</v>
      </c>
      <c r="J14" s="21" t="str">
        <f>IF('Rekapitulace stavby'!AN10="","",'Rekapitulace stavby'!AN10)</f>
        <v/>
      </c>
      <c r="L14" s="28"/>
    </row>
    <row r="15" spans="2:46" s="1" customFormat="1" ht="18" customHeight="1" x14ac:dyDescent="0.2">
      <c r="B15" s="28"/>
      <c r="E15" s="21" t="str">
        <f>IF('Rekapitulace stavby'!E11="","",'Rekapitulace stavby'!E11)</f>
        <v xml:space="preserve"> </v>
      </c>
      <c r="I15" s="23" t="s">
        <v>26</v>
      </c>
      <c r="J15" s="21" t="str">
        <f>IF('Rekapitulace stavby'!AN11="","",'Rekapitulace stavby'!AN11)</f>
        <v/>
      </c>
      <c r="L15" s="28"/>
    </row>
    <row r="16" spans="2:46" s="1" customFormat="1" ht="6.95" customHeight="1" x14ac:dyDescent="0.2">
      <c r="B16" s="28"/>
      <c r="L16" s="28"/>
    </row>
    <row r="17" spans="2:12" s="1" customFormat="1" ht="12" customHeight="1" x14ac:dyDescent="0.2">
      <c r="B17" s="28"/>
      <c r="D17" s="23" t="s">
        <v>27</v>
      </c>
      <c r="I17" s="23" t="s">
        <v>25</v>
      </c>
      <c r="J17" s="24" t="str">
        <f>'Rekapitulace stavby'!AN13</f>
        <v>Vyplň údaj</v>
      </c>
      <c r="L17" s="28"/>
    </row>
    <row r="18" spans="2:12" s="1" customFormat="1" ht="18" customHeight="1" x14ac:dyDescent="0.2">
      <c r="B18" s="28"/>
      <c r="E18" s="188" t="str">
        <f>'Rekapitulace stavby'!E14</f>
        <v>Vyplň údaj</v>
      </c>
      <c r="F18" s="153"/>
      <c r="G18" s="153"/>
      <c r="H18" s="153"/>
      <c r="I18" s="23" t="s">
        <v>26</v>
      </c>
      <c r="J18" s="24" t="str">
        <f>'Rekapitulace stavby'!AN14</f>
        <v>Vyplň údaj</v>
      </c>
      <c r="L18" s="28"/>
    </row>
    <row r="19" spans="2:12" s="1" customFormat="1" ht="6.95" customHeight="1" x14ac:dyDescent="0.2">
      <c r="B19" s="28"/>
      <c r="L19" s="28"/>
    </row>
    <row r="20" spans="2:12" s="1" customFormat="1" ht="12" customHeight="1" x14ac:dyDescent="0.2">
      <c r="B20" s="28"/>
      <c r="D20" s="23" t="s">
        <v>29</v>
      </c>
      <c r="I20" s="23" t="s">
        <v>25</v>
      </c>
      <c r="J20" s="21" t="str">
        <f>IF('Rekapitulace stavby'!AN16="","",'Rekapitulace stavby'!AN16)</f>
        <v/>
      </c>
      <c r="L20" s="28"/>
    </row>
    <row r="21" spans="2:12" s="1" customFormat="1" ht="18" customHeight="1" x14ac:dyDescent="0.2">
      <c r="B21" s="28"/>
      <c r="E21" s="21" t="str">
        <f>IF('Rekapitulace stavby'!E17="","",'Rekapitulace stavby'!E17)</f>
        <v xml:space="preserve"> </v>
      </c>
      <c r="I21" s="23" t="s">
        <v>26</v>
      </c>
      <c r="J21" s="21" t="str">
        <f>IF('Rekapitulace stavby'!AN17="","",'Rekapitulace stavby'!AN17)</f>
        <v/>
      </c>
      <c r="L21" s="28"/>
    </row>
    <row r="22" spans="2:12" s="1" customFormat="1" ht="6.95" customHeight="1" x14ac:dyDescent="0.2">
      <c r="B22" s="28"/>
      <c r="L22" s="28"/>
    </row>
    <row r="23" spans="2:12" s="1" customFormat="1" ht="12" customHeight="1" x14ac:dyDescent="0.2">
      <c r="B23" s="28"/>
      <c r="D23" s="23" t="s">
        <v>31</v>
      </c>
      <c r="I23" s="23" t="s">
        <v>25</v>
      </c>
      <c r="J23" s="21" t="str">
        <f>IF('Rekapitulace stavby'!AN19="","",'Rekapitulace stavby'!AN19)</f>
        <v/>
      </c>
      <c r="L23" s="28"/>
    </row>
    <row r="24" spans="2:12" s="1" customFormat="1" ht="18" customHeight="1" x14ac:dyDescent="0.2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6.95" customHeight="1" x14ac:dyDescent="0.2">
      <c r="B25" s="28"/>
      <c r="L25" s="28"/>
    </row>
    <row r="26" spans="2:12" s="1" customFormat="1" ht="12" customHeight="1" x14ac:dyDescent="0.2">
      <c r="B26" s="28"/>
      <c r="D26" s="23" t="s">
        <v>32</v>
      </c>
      <c r="L26" s="28"/>
    </row>
    <row r="27" spans="2:12" s="7" customFormat="1" ht="16.5" customHeight="1" x14ac:dyDescent="0.2">
      <c r="B27" s="83"/>
      <c r="E27" s="158" t="s">
        <v>1</v>
      </c>
      <c r="F27" s="158"/>
      <c r="G27" s="158"/>
      <c r="H27" s="158"/>
      <c r="L27" s="83"/>
    </row>
    <row r="28" spans="2:12" s="1" customFormat="1" ht="6.95" customHeight="1" x14ac:dyDescent="0.2">
      <c r="B28" s="28"/>
      <c r="L28" s="28"/>
    </row>
    <row r="29" spans="2:12" s="1" customFormat="1" ht="6.95" customHeight="1" x14ac:dyDescent="0.2">
      <c r="B29" s="28"/>
      <c r="D29" s="48"/>
      <c r="E29" s="48"/>
      <c r="F29" s="48"/>
      <c r="G29" s="48"/>
      <c r="H29" s="48"/>
      <c r="I29" s="48"/>
      <c r="J29" s="48"/>
      <c r="K29" s="48"/>
      <c r="L29" s="28"/>
    </row>
    <row r="30" spans="2:12" s="1" customFormat="1" ht="25.5" customHeight="1" x14ac:dyDescent="0.2">
      <c r="B30" s="28"/>
      <c r="D30" s="84" t="s">
        <v>33</v>
      </c>
      <c r="J30" s="60">
        <f>ROUND(J116, 2)</f>
        <v>0</v>
      </c>
      <c r="L30" s="28"/>
    </row>
    <row r="31" spans="2:12" s="1" customFormat="1" ht="6.95" customHeight="1" x14ac:dyDescent="0.2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14.45" customHeight="1" x14ac:dyDescent="0.2">
      <c r="B32" s="28"/>
      <c r="F32" s="85" t="s">
        <v>35</v>
      </c>
      <c r="I32" s="85" t="s">
        <v>34</v>
      </c>
      <c r="J32" s="85" t="s">
        <v>36</v>
      </c>
      <c r="L32" s="28"/>
    </row>
    <row r="33" spans="2:12" s="1" customFormat="1" ht="14.45" customHeight="1" x14ac:dyDescent="0.2">
      <c r="B33" s="28"/>
      <c r="D33" s="86" t="s">
        <v>37</v>
      </c>
      <c r="E33" s="23" t="s">
        <v>38</v>
      </c>
      <c r="F33" s="87">
        <f>ROUND((SUM(BE116:BE142)),  2)</f>
        <v>0</v>
      </c>
      <c r="I33" s="88">
        <v>0.21</v>
      </c>
      <c r="J33" s="87">
        <f>ROUND(((SUM(BE116:BE142))*I33),  2)</f>
        <v>0</v>
      </c>
      <c r="L33" s="28"/>
    </row>
    <row r="34" spans="2:12" s="1" customFormat="1" ht="14.45" customHeight="1" x14ac:dyDescent="0.2">
      <c r="B34" s="28"/>
      <c r="E34" s="23" t="s">
        <v>39</v>
      </c>
      <c r="F34" s="87">
        <f>ROUND((SUM(BF116:BF142)),  2)</f>
        <v>0</v>
      </c>
      <c r="I34" s="88">
        <v>0.12</v>
      </c>
      <c r="J34" s="87">
        <f>ROUND(((SUM(BF116:BF142))*I34),  2)</f>
        <v>0</v>
      </c>
      <c r="L34" s="28"/>
    </row>
    <row r="35" spans="2:12" s="1" customFormat="1" ht="14.45" hidden="1" customHeight="1" x14ac:dyDescent="0.2">
      <c r="B35" s="28"/>
      <c r="E35" s="23" t="s">
        <v>40</v>
      </c>
      <c r="F35" s="87">
        <f>ROUND((SUM(BG116:BG142)),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 x14ac:dyDescent="0.2">
      <c r="B36" s="28"/>
      <c r="E36" s="23" t="s">
        <v>41</v>
      </c>
      <c r="F36" s="87">
        <f>ROUND((SUM(BH116:BH142)),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 x14ac:dyDescent="0.2">
      <c r="B37" s="28"/>
      <c r="E37" s="23" t="s">
        <v>42</v>
      </c>
      <c r="F37" s="87">
        <f>ROUND((SUM(BI116:BI142)),  2)</f>
        <v>0</v>
      </c>
      <c r="I37" s="88">
        <v>0</v>
      </c>
      <c r="J37" s="87">
        <f>0</f>
        <v>0</v>
      </c>
      <c r="L37" s="28"/>
    </row>
    <row r="38" spans="2:12" s="1" customFormat="1" ht="6.95" customHeight="1" x14ac:dyDescent="0.2">
      <c r="B38" s="28"/>
      <c r="L38" s="28"/>
    </row>
    <row r="39" spans="2:12" s="1" customFormat="1" ht="25.5" customHeight="1" x14ac:dyDescent="0.2">
      <c r="B39" s="28"/>
      <c r="C39" s="89"/>
      <c r="D39" s="90" t="s">
        <v>43</v>
      </c>
      <c r="E39" s="51"/>
      <c r="F39" s="51"/>
      <c r="G39" s="91" t="s">
        <v>44</v>
      </c>
      <c r="H39" s="92" t="s">
        <v>45</v>
      </c>
      <c r="I39" s="51"/>
      <c r="J39" s="93">
        <f>SUM(J30:J37)</f>
        <v>0</v>
      </c>
      <c r="K39" s="94"/>
      <c r="L39" s="28"/>
    </row>
    <row r="40" spans="2:12" s="1" customFormat="1" ht="14.45" customHeight="1" x14ac:dyDescent="0.2">
      <c r="B40" s="28"/>
      <c r="L40" s="28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8"/>
      <c r="D61" s="38" t="s">
        <v>48</v>
      </c>
      <c r="E61" s="30"/>
      <c r="F61" s="95" t="s">
        <v>49</v>
      </c>
      <c r="G61" s="38" t="s">
        <v>48</v>
      </c>
      <c r="H61" s="30"/>
      <c r="I61" s="30"/>
      <c r="J61" s="96" t="s">
        <v>49</v>
      </c>
      <c r="K61" s="30"/>
      <c r="L61" s="28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8"/>
      <c r="D76" s="38" t="s">
        <v>48</v>
      </c>
      <c r="E76" s="30"/>
      <c r="F76" s="95" t="s">
        <v>49</v>
      </c>
      <c r="G76" s="38" t="s">
        <v>48</v>
      </c>
      <c r="H76" s="30"/>
      <c r="I76" s="30"/>
      <c r="J76" s="96" t="s">
        <v>49</v>
      </c>
      <c r="K76" s="30"/>
      <c r="L76" s="28"/>
    </row>
    <row r="77" spans="2:12" s="1" customFormat="1" ht="14.45" customHeight="1" x14ac:dyDescent="0.2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47" s="1" customFormat="1" ht="6.95" customHeight="1" x14ac:dyDescent="0.2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47" s="1" customFormat="1" ht="24.95" customHeight="1" x14ac:dyDescent="0.2">
      <c r="B82" s="28"/>
      <c r="C82" s="17" t="s">
        <v>93</v>
      </c>
      <c r="L82" s="28"/>
    </row>
    <row r="83" spans="2:47" s="1" customFormat="1" ht="6.95" customHeight="1" x14ac:dyDescent="0.2">
      <c r="B83" s="28"/>
      <c r="L83" s="28"/>
    </row>
    <row r="84" spans="2:47" s="1" customFormat="1" ht="12" customHeight="1" x14ac:dyDescent="0.2">
      <c r="B84" s="28"/>
      <c r="C84" s="23" t="s">
        <v>16</v>
      </c>
      <c r="L84" s="28"/>
    </row>
    <row r="85" spans="2:47" s="1" customFormat="1" ht="16.5" customHeight="1" x14ac:dyDescent="0.2">
      <c r="B85" s="28"/>
      <c r="E85" s="186" t="str">
        <f>E7</f>
        <v>FVE Starý Matéřov - Rozpočet</v>
      </c>
      <c r="F85" s="187"/>
      <c r="G85" s="187"/>
      <c r="H85" s="187"/>
      <c r="L85" s="28"/>
    </row>
    <row r="86" spans="2:47" s="1" customFormat="1" ht="12" customHeight="1" x14ac:dyDescent="0.2">
      <c r="B86" s="28"/>
      <c r="C86" s="23" t="s">
        <v>91</v>
      </c>
      <c r="L86" s="28"/>
    </row>
    <row r="87" spans="2:47" s="1" customFormat="1" ht="16.5" customHeight="1" x14ac:dyDescent="0.2">
      <c r="B87" s="28"/>
      <c r="E87" s="172" t="str">
        <f>E9</f>
        <v>02 - Fotovoltaický systém...</v>
      </c>
      <c r="F87" s="185"/>
      <c r="G87" s="185"/>
      <c r="H87" s="185"/>
      <c r="L87" s="28"/>
    </row>
    <row r="88" spans="2:47" s="1" customFormat="1" ht="6.95" customHeight="1" x14ac:dyDescent="0.2">
      <c r="B88" s="28"/>
      <c r="L88" s="28"/>
    </row>
    <row r="89" spans="2:47" s="1" customFormat="1" ht="12" customHeight="1" x14ac:dyDescent="0.2">
      <c r="B89" s="28"/>
      <c r="C89" s="23" t="s">
        <v>20</v>
      </c>
      <c r="F89" s="21" t="str">
        <f>F12</f>
        <v xml:space="preserve"> </v>
      </c>
      <c r="I89" s="23" t="s">
        <v>22</v>
      </c>
      <c r="J89" s="47" t="str">
        <f>IF(J12="","",J12)</f>
        <v>18. 4. 2024</v>
      </c>
      <c r="L89" s="28"/>
    </row>
    <row r="90" spans="2:47" s="1" customFormat="1" ht="6.95" customHeight="1" x14ac:dyDescent="0.2">
      <c r="B90" s="28"/>
      <c r="L90" s="28"/>
    </row>
    <row r="91" spans="2:47" s="1" customFormat="1" ht="15.2" customHeight="1" x14ac:dyDescent="0.2">
      <c r="B91" s="28"/>
      <c r="C91" s="23" t="s">
        <v>24</v>
      </c>
      <c r="F91" s="21" t="str">
        <f>E15</f>
        <v xml:space="preserve"> </v>
      </c>
      <c r="I91" s="23" t="s">
        <v>29</v>
      </c>
      <c r="J91" s="26" t="str">
        <f>E21</f>
        <v xml:space="preserve"> </v>
      </c>
      <c r="L91" s="28"/>
    </row>
    <row r="92" spans="2:47" s="1" customFormat="1" ht="15.2" customHeight="1" x14ac:dyDescent="0.2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 x14ac:dyDescent="0.2">
      <c r="B93" s="28"/>
      <c r="L93" s="28"/>
    </row>
    <row r="94" spans="2:47" s="1" customFormat="1" ht="29.25" customHeight="1" x14ac:dyDescent="0.2">
      <c r="B94" s="28"/>
      <c r="C94" s="97" t="s">
        <v>94</v>
      </c>
      <c r="D94" s="89"/>
      <c r="E94" s="89"/>
      <c r="F94" s="89"/>
      <c r="G94" s="89"/>
      <c r="H94" s="89"/>
      <c r="I94" s="89"/>
      <c r="J94" s="98" t="s">
        <v>95</v>
      </c>
      <c r="K94" s="89"/>
      <c r="L94" s="28"/>
    </row>
    <row r="95" spans="2:47" s="1" customFormat="1" ht="10.35" customHeight="1" x14ac:dyDescent="0.2">
      <c r="B95" s="28"/>
      <c r="L95" s="28"/>
    </row>
    <row r="96" spans="2:47" s="1" customFormat="1" ht="22.7" customHeight="1" x14ac:dyDescent="0.2">
      <c r="B96" s="28"/>
      <c r="C96" s="99" t="s">
        <v>96</v>
      </c>
      <c r="J96" s="60">
        <f>J116</f>
        <v>0</v>
      </c>
      <c r="L96" s="28"/>
      <c r="AU96" s="13" t="s">
        <v>97</v>
      </c>
    </row>
    <row r="97" spans="2:12" s="1" customFormat="1" ht="21.75" customHeight="1" x14ac:dyDescent="0.2">
      <c r="B97" s="28"/>
      <c r="L97" s="28"/>
    </row>
    <row r="98" spans="2:12" s="1" customFormat="1" ht="6.95" customHeight="1" x14ac:dyDescent="0.2"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28"/>
    </row>
    <row r="102" spans="2:12" s="1" customFormat="1" ht="6.95" customHeight="1" x14ac:dyDescent="0.2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8"/>
    </row>
    <row r="103" spans="2:12" s="1" customFormat="1" ht="24.95" customHeight="1" x14ac:dyDescent="0.2">
      <c r="B103" s="28"/>
      <c r="C103" s="17" t="s">
        <v>108</v>
      </c>
      <c r="L103" s="28"/>
    </row>
    <row r="104" spans="2:12" s="1" customFormat="1" ht="6.95" customHeight="1" x14ac:dyDescent="0.2">
      <c r="B104" s="28"/>
      <c r="L104" s="28"/>
    </row>
    <row r="105" spans="2:12" s="1" customFormat="1" ht="12" customHeight="1" x14ac:dyDescent="0.2">
      <c r="B105" s="28"/>
      <c r="C105" s="23" t="s">
        <v>16</v>
      </c>
      <c r="L105" s="28"/>
    </row>
    <row r="106" spans="2:12" s="1" customFormat="1" ht="16.5" customHeight="1" x14ac:dyDescent="0.2">
      <c r="B106" s="28"/>
      <c r="E106" s="186" t="str">
        <f>E7</f>
        <v>FVE Starý Matéřov - Rozpočet</v>
      </c>
      <c r="F106" s="187"/>
      <c r="G106" s="187"/>
      <c r="H106" s="187"/>
      <c r="L106" s="28"/>
    </row>
    <row r="107" spans="2:12" s="1" customFormat="1" ht="12" customHeight="1" x14ac:dyDescent="0.2">
      <c r="B107" s="28"/>
      <c r="C107" s="23" t="s">
        <v>91</v>
      </c>
      <c r="L107" s="28"/>
    </row>
    <row r="108" spans="2:12" s="1" customFormat="1" ht="16.5" customHeight="1" x14ac:dyDescent="0.2">
      <c r="B108" s="28"/>
      <c r="E108" s="172" t="str">
        <f>E9</f>
        <v>02 - Fotovoltaický systém...</v>
      </c>
      <c r="F108" s="185"/>
      <c r="G108" s="185"/>
      <c r="H108" s="185"/>
      <c r="L108" s="28"/>
    </row>
    <row r="109" spans="2:12" s="1" customFormat="1" ht="6.95" customHeight="1" x14ac:dyDescent="0.2">
      <c r="B109" s="28"/>
      <c r="L109" s="28"/>
    </row>
    <row r="110" spans="2:12" s="1" customFormat="1" ht="12" customHeight="1" x14ac:dyDescent="0.2">
      <c r="B110" s="28"/>
      <c r="C110" s="23" t="s">
        <v>20</v>
      </c>
      <c r="F110" s="21" t="str">
        <f>F12</f>
        <v xml:space="preserve"> </v>
      </c>
      <c r="I110" s="23" t="s">
        <v>22</v>
      </c>
      <c r="J110" s="47" t="str">
        <f>IF(J12="","",J12)</f>
        <v>18. 4. 2024</v>
      </c>
      <c r="L110" s="28"/>
    </row>
    <row r="111" spans="2:12" s="1" customFormat="1" ht="6.95" customHeight="1" x14ac:dyDescent="0.2">
      <c r="B111" s="28"/>
      <c r="L111" s="28"/>
    </row>
    <row r="112" spans="2:12" s="1" customFormat="1" ht="15.2" customHeight="1" x14ac:dyDescent="0.2">
      <c r="B112" s="28"/>
      <c r="C112" s="23" t="s">
        <v>24</v>
      </c>
      <c r="F112" s="21" t="str">
        <f>E15</f>
        <v xml:space="preserve"> </v>
      </c>
      <c r="I112" s="23" t="s">
        <v>29</v>
      </c>
      <c r="J112" s="26" t="str">
        <f>E21</f>
        <v xml:space="preserve"> </v>
      </c>
      <c r="L112" s="28"/>
    </row>
    <row r="113" spans="2:65" s="1" customFormat="1" ht="15.2" customHeight="1" x14ac:dyDescent="0.2">
      <c r="B113" s="28"/>
      <c r="C113" s="23" t="s">
        <v>27</v>
      </c>
      <c r="F113" s="21" t="str">
        <f>IF(E18="","",E18)</f>
        <v>Vyplň údaj</v>
      </c>
      <c r="I113" s="23" t="s">
        <v>31</v>
      </c>
      <c r="J113" s="26" t="str">
        <f>E24</f>
        <v xml:space="preserve"> </v>
      </c>
      <c r="L113" s="28"/>
    </row>
    <row r="114" spans="2:65" s="1" customFormat="1" ht="10.35" customHeight="1" x14ac:dyDescent="0.2">
      <c r="B114" s="28"/>
      <c r="L114" s="28"/>
    </row>
    <row r="115" spans="2:65" s="10" customFormat="1" ht="29.25" customHeight="1" x14ac:dyDescent="0.2">
      <c r="B115" s="108"/>
      <c r="C115" s="109" t="s">
        <v>109</v>
      </c>
      <c r="D115" s="110" t="s">
        <v>58</v>
      </c>
      <c r="E115" s="110" t="s">
        <v>54</v>
      </c>
      <c r="F115" s="110" t="s">
        <v>55</v>
      </c>
      <c r="G115" s="110" t="s">
        <v>110</v>
      </c>
      <c r="H115" s="110" t="s">
        <v>111</v>
      </c>
      <c r="I115" s="110" t="s">
        <v>112</v>
      </c>
      <c r="J115" s="110" t="s">
        <v>95</v>
      </c>
      <c r="K115" s="111" t="s">
        <v>113</v>
      </c>
      <c r="L115" s="108"/>
      <c r="M115" s="53" t="s">
        <v>1</v>
      </c>
      <c r="N115" s="54" t="s">
        <v>37</v>
      </c>
      <c r="O115" s="54" t="s">
        <v>114</v>
      </c>
      <c r="P115" s="54" t="s">
        <v>115</v>
      </c>
      <c r="Q115" s="54" t="s">
        <v>116</v>
      </c>
      <c r="R115" s="54" t="s">
        <v>117</v>
      </c>
      <c r="S115" s="54" t="s">
        <v>118</v>
      </c>
      <c r="T115" s="55" t="s">
        <v>119</v>
      </c>
    </row>
    <row r="116" spans="2:65" s="1" customFormat="1" ht="22.7" customHeight="1" x14ac:dyDescent="0.25">
      <c r="B116" s="28"/>
      <c r="C116" s="58" t="s">
        <v>120</v>
      </c>
      <c r="J116" s="112">
        <f>BK116</f>
        <v>0</v>
      </c>
      <c r="L116" s="28"/>
      <c r="M116" s="56"/>
      <c r="N116" s="48"/>
      <c r="O116" s="48"/>
      <c r="P116" s="113">
        <f>SUM(P117:P142)</f>
        <v>0</v>
      </c>
      <c r="Q116" s="48"/>
      <c r="R116" s="113">
        <f>SUM(R117:R142)</f>
        <v>0</v>
      </c>
      <c r="S116" s="48"/>
      <c r="T116" s="114">
        <f>SUM(T117:T142)</f>
        <v>0</v>
      </c>
      <c r="AT116" s="13" t="s">
        <v>72</v>
      </c>
      <c r="AU116" s="13" t="s">
        <v>97</v>
      </c>
      <c r="BK116" s="115">
        <f>SUM(BK117:BK142)</f>
        <v>0</v>
      </c>
    </row>
    <row r="117" spans="2:65" s="1" customFormat="1" ht="16.5" customHeight="1" x14ac:dyDescent="0.2">
      <c r="B117" s="28"/>
      <c r="C117" s="128" t="s">
        <v>81</v>
      </c>
      <c r="D117" s="128" t="s">
        <v>127</v>
      </c>
      <c r="E117" s="129" t="s">
        <v>184</v>
      </c>
      <c r="F117" s="130" t="s">
        <v>185</v>
      </c>
      <c r="G117" s="131" t="s">
        <v>171</v>
      </c>
      <c r="H117" s="132">
        <v>44</v>
      </c>
      <c r="I117" s="133"/>
      <c r="J117" s="134">
        <f t="shared" ref="J117:J142" si="0">ROUND(I117*H117,2)</f>
        <v>0</v>
      </c>
      <c r="K117" s="130" t="s">
        <v>1</v>
      </c>
      <c r="L117" s="28"/>
      <c r="M117" s="135" t="s">
        <v>1</v>
      </c>
      <c r="N117" s="136" t="s">
        <v>38</v>
      </c>
      <c r="P117" s="137">
        <f t="shared" ref="P117:P142" si="1">O117*H117</f>
        <v>0</v>
      </c>
      <c r="Q117" s="137">
        <v>0</v>
      </c>
      <c r="R117" s="137">
        <f t="shared" ref="R117:R142" si="2">Q117*H117</f>
        <v>0</v>
      </c>
      <c r="S117" s="137">
        <v>0</v>
      </c>
      <c r="T117" s="138">
        <f t="shared" ref="T117:T142" si="3">S117*H117</f>
        <v>0</v>
      </c>
      <c r="AR117" s="139" t="s">
        <v>130</v>
      </c>
      <c r="AT117" s="139" t="s">
        <v>127</v>
      </c>
      <c r="AU117" s="139" t="s">
        <v>73</v>
      </c>
      <c r="AY117" s="13" t="s">
        <v>124</v>
      </c>
      <c r="BE117" s="140">
        <f t="shared" ref="BE117:BE142" si="4">IF(N117="základní",J117,0)</f>
        <v>0</v>
      </c>
      <c r="BF117" s="140">
        <f t="shared" ref="BF117:BF142" si="5">IF(N117="snížená",J117,0)</f>
        <v>0</v>
      </c>
      <c r="BG117" s="140">
        <f t="shared" ref="BG117:BG142" si="6">IF(N117="zákl. přenesená",J117,0)</f>
        <v>0</v>
      </c>
      <c r="BH117" s="140">
        <f t="shared" ref="BH117:BH142" si="7">IF(N117="sníž. přenesená",J117,0)</f>
        <v>0</v>
      </c>
      <c r="BI117" s="140">
        <f t="shared" ref="BI117:BI142" si="8">IF(N117="nulová",J117,0)</f>
        <v>0</v>
      </c>
      <c r="BJ117" s="13" t="s">
        <v>81</v>
      </c>
      <c r="BK117" s="140">
        <f t="shared" ref="BK117:BK142" si="9">ROUND(I117*H117,2)</f>
        <v>0</v>
      </c>
      <c r="BL117" s="13" t="s">
        <v>130</v>
      </c>
      <c r="BM117" s="139" t="s">
        <v>83</v>
      </c>
    </row>
    <row r="118" spans="2:65" s="1" customFormat="1" ht="16.5" customHeight="1" x14ac:dyDescent="0.2">
      <c r="B118" s="28"/>
      <c r="C118" s="128" t="s">
        <v>83</v>
      </c>
      <c r="D118" s="128" t="s">
        <v>127</v>
      </c>
      <c r="E118" s="129" t="s">
        <v>186</v>
      </c>
      <c r="F118" s="130" t="s">
        <v>187</v>
      </c>
      <c r="G118" s="131" t="s">
        <v>171</v>
      </c>
      <c r="H118" s="132">
        <v>44</v>
      </c>
      <c r="I118" s="133"/>
      <c r="J118" s="134">
        <f t="shared" si="0"/>
        <v>0</v>
      </c>
      <c r="K118" s="130" t="s">
        <v>1</v>
      </c>
      <c r="L118" s="28"/>
      <c r="M118" s="135" t="s">
        <v>1</v>
      </c>
      <c r="N118" s="136" t="s">
        <v>38</v>
      </c>
      <c r="P118" s="137">
        <f t="shared" si="1"/>
        <v>0</v>
      </c>
      <c r="Q118" s="137">
        <v>0</v>
      </c>
      <c r="R118" s="137">
        <f t="shared" si="2"/>
        <v>0</v>
      </c>
      <c r="S118" s="137">
        <v>0</v>
      </c>
      <c r="T118" s="138">
        <f t="shared" si="3"/>
        <v>0</v>
      </c>
      <c r="AR118" s="139" t="s">
        <v>130</v>
      </c>
      <c r="AT118" s="139" t="s">
        <v>127</v>
      </c>
      <c r="AU118" s="139" t="s">
        <v>73</v>
      </c>
      <c r="AY118" s="13" t="s">
        <v>124</v>
      </c>
      <c r="BE118" s="140">
        <f t="shared" si="4"/>
        <v>0</v>
      </c>
      <c r="BF118" s="140">
        <f t="shared" si="5"/>
        <v>0</v>
      </c>
      <c r="BG118" s="140">
        <f t="shared" si="6"/>
        <v>0</v>
      </c>
      <c r="BH118" s="140">
        <f t="shared" si="7"/>
        <v>0</v>
      </c>
      <c r="BI118" s="140">
        <f t="shared" si="8"/>
        <v>0</v>
      </c>
      <c r="BJ118" s="13" t="s">
        <v>81</v>
      </c>
      <c r="BK118" s="140">
        <f t="shared" si="9"/>
        <v>0</v>
      </c>
      <c r="BL118" s="13" t="s">
        <v>130</v>
      </c>
      <c r="BM118" s="139" t="s">
        <v>130</v>
      </c>
    </row>
    <row r="119" spans="2:65" s="1" customFormat="1" ht="16.5" customHeight="1" x14ac:dyDescent="0.2">
      <c r="B119" s="28"/>
      <c r="C119" s="128" t="s">
        <v>136</v>
      </c>
      <c r="D119" s="128" t="s">
        <v>127</v>
      </c>
      <c r="E119" s="129" t="s">
        <v>188</v>
      </c>
      <c r="F119" s="130" t="s">
        <v>189</v>
      </c>
      <c r="G119" s="131" t="s">
        <v>171</v>
      </c>
      <c r="H119" s="132">
        <v>2</v>
      </c>
      <c r="I119" s="133"/>
      <c r="J119" s="134">
        <f t="shared" si="0"/>
        <v>0</v>
      </c>
      <c r="K119" s="130" t="s">
        <v>1</v>
      </c>
      <c r="L119" s="28"/>
      <c r="M119" s="135" t="s">
        <v>1</v>
      </c>
      <c r="N119" s="136" t="s">
        <v>38</v>
      </c>
      <c r="P119" s="137">
        <f t="shared" si="1"/>
        <v>0</v>
      </c>
      <c r="Q119" s="137">
        <v>0</v>
      </c>
      <c r="R119" s="137">
        <f t="shared" si="2"/>
        <v>0</v>
      </c>
      <c r="S119" s="137">
        <v>0</v>
      </c>
      <c r="T119" s="138">
        <f t="shared" si="3"/>
        <v>0</v>
      </c>
      <c r="AR119" s="139" t="s">
        <v>130</v>
      </c>
      <c r="AT119" s="139" t="s">
        <v>127</v>
      </c>
      <c r="AU119" s="139" t="s">
        <v>73</v>
      </c>
      <c r="AY119" s="13" t="s">
        <v>124</v>
      </c>
      <c r="BE119" s="140">
        <f t="shared" si="4"/>
        <v>0</v>
      </c>
      <c r="BF119" s="140">
        <f t="shared" si="5"/>
        <v>0</v>
      </c>
      <c r="BG119" s="140">
        <f t="shared" si="6"/>
        <v>0</v>
      </c>
      <c r="BH119" s="140">
        <f t="shared" si="7"/>
        <v>0</v>
      </c>
      <c r="BI119" s="140">
        <f t="shared" si="8"/>
        <v>0</v>
      </c>
      <c r="BJ119" s="13" t="s">
        <v>81</v>
      </c>
      <c r="BK119" s="140">
        <f t="shared" si="9"/>
        <v>0</v>
      </c>
      <c r="BL119" s="13" t="s">
        <v>130</v>
      </c>
      <c r="BM119" s="139" t="s">
        <v>138</v>
      </c>
    </row>
    <row r="120" spans="2:65" s="1" customFormat="1" ht="16.5" customHeight="1" x14ac:dyDescent="0.2">
      <c r="B120" s="28"/>
      <c r="C120" s="128" t="s">
        <v>130</v>
      </c>
      <c r="D120" s="128" t="s">
        <v>127</v>
      </c>
      <c r="E120" s="129" t="s">
        <v>166</v>
      </c>
      <c r="F120" s="130" t="s">
        <v>245</v>
      </c>
      <c r="G120" s="131" t="s">
        <v>190</v>
      </c>
      <c r="H120" s="132">
        <v>100</v>
      </c>
      <c r="I120" s="133"/>
      <c r="J120" s="134">
        <f t="shared" si="0"/>
        <v>0</v>
      </c>
      <c r="K120" s="130" t="s">
        <v>1</v>
      </c>
      <c r="L120" s="28"/>
      <c r="M120" s="135" t="s">
        <v>1</v>
      </c>
      <c r="N120" s="136" t="s">
        <v>38</v>
      </c>
      <c r="P120" s="137">
        <f t="shared" si="1"/>
        <v>0</v>
      </c>
      <c r="Q120" s="137">
        <v>0</v>
      </c>
      <c r="R120" s="137">
        <f t="shared" si="2"/>
        <v>0</v>
      </c>
      <c r="S120" s="137">
        <v>0</v>
      </c>
      <c r="T120" s="138">
        <f t="shared" si="3"/>
        <v>0</v>
      </c>
      <c r="AR120" s="139" t="s">
        <v>130</v>
      </c>
      <c r="AT120" s="139" t="s">
        <v>127</v>
      </c>
      <c r="AU120" s="139" t="s">
        <v>73</v>
      </c>
      <c r="AY120" s="13" t="s">
        <v>124</v>
      </c>
      <c r="BE120" s="140">
        <f t="shared" si="4"/>
        <v>0</v>
      </c>
      <c r="BF120" s="140">
        <f t="shared" si="5"/>
        <v>0</v>
      </c>
      <c r="BG120" s="140">
        <f t="shared" si="6"/>
        <v>0</v>
      </c>
      <c r="BH120" s="140">
        <f t="shared" si="7"/>
        <v>0</v>
      </c>
      <c r="BI120" s="140">
        <f t="shared" si="8"/>
        <v>0</v>
      </c>
      <c r="BJ120" s="13" t="s">
        <v>81</v>
      </c>
      <c r="BK120" s="140">
        <f t="shared" si="9"/>
        <v>0</v>
      </c>
      <c r="BL120" s="13" t="s">
        <v>130</v>
      </c>
      <c r="BM120" s="139" t="s">
        <v>142</v>
      </c>
    </row>
    <row r="121" spans="2:65" s="1" customFormat="1" ht="16.5" customHeight="1" x14ac:dyDescent="0.2">
      <c r="B121" s="28"/>
      <c r="C121" s="128" t="s">
        <v>123</v>
      </c>
      <c r="D121" s="128" t="s">
        <v>127</v>
      </c>
      <c r="E121" s="129" t="s">
        <v>191</v>
      </c>
      <c r="F121" s="130" t="s">
        <v>192</v>
      </c>
      <c r="G121" s="131" t="s">
        <v>168</v>
      </c>
      <c r="H121" s="132">
        <v>1</v>
      </c>
      <c r="I121" s="133"/>
      <c r="J121" s="134">
        <f t="shared" si="0"/>
        <v>0</v>
      </c>
      <c r="K121" s="130" t="s">
        <v>1</v>
      </c>
      <c r="L121" s="28"/>
      <c r="M121" s="135" t="s">
        <v>1</v>
      </c>
      <c r="N121" s="136" t="s">
        <v>38</v>
      </c>
      <c r="P121" s="137">
        <f t="shared" si="1"/>
        <v>0</v>
      </c>
      <c r="Q121" s="137">
        <v>0</v>
      </c>
      <c r="R121" s="137">
        <f t="shared" si="2"/>
        <v>0</v>
      </c>
      <c r="S121" s="137">
        <v>0</v>
      </c>
      <c r="T121" s="138">
        <f t="shared" si="3"/>
        <v>0</v>
      </c>
      <c r="AR121" s="139" t="s">
        <v>130</v>
      </c>
      <c r="AT121" s="139" t="s">
        <v>127</v>
      </c>
      <c r="AU121" s="139" t="s">
        <v>73</v>
      </c>
      <c r="AY121" s="13" t="s">
        <v>124</v>
      </c>
      <c r="BE121" s="140">
        <f t="shared" si="4"/>
        <v>0</v>
      </c>
      <c r="BF121" s="140">
        <f t="shared" si="5"/>
        <v>0</v>
      </c>
      <c r="BG121" s="140">
        <f t="shared" si="6"/>
        <v>0</v>
      </c>
      <c r="BH121" s="140">
        <f t="shared" si="7"/>
        <v>0</v>
      </c>
      <c r="BI121" s="140">
        <f t="shared" si="8"/>
        <v>0</v>
      </c>
      <c r="BJ121" s="13" t="s">
        <v>81</v>
      </c>
      <c r="BK121" s="140">
        <f t="shared" si="9"/>
        <v>0</v>
      </c>
      <c r="BL121" s="13" t="s">
        <v>130</v>
      </c>
      <c r="BM121" s="139" t="s">
        <v>146</v>
      </c>
    </row>
    <row r="122" spans="2:65" s="1" customFormat="1" ht="16.5" customHeight="1" x14ac:dyDescent="0.2">
      <c r="B122" s="28"/>
      <c r="C122" s="128" t="s">
        <v>138</v>
      </c>
      <c r="D122" s="128" t="s">
        <v>127</v>
      </c>
      <c r="E122" s="129" t="s">
        <v>193</v>
      </c>
      <c r="F122" s="130" t="s">
        <v>194</v>
      </c>
      <c r="G122" s="131" t="s">
        <v>190</v>
      </c>
      <c r="H122" s="132">
        <v>100</v>
      </c>
      <c r="I122" s="133"/>
      <c r="J122" s="134">
        <f t="shared" si="0"/>
        <v>0</v>
      </c>
      <c r="K122" s="130" t="s">
        <v>1</v>
      </c>
      <c r="L122" s="28"/>
      <c r="M122" s="135" t="s">
        <v>1</v>
      </c>
      <c r="N122" s="136" t="s">
        <v>38</v>
      </c>
      <c r="P122" s="137">
        <f t="shared" si="1"/>
        <v>0</v>
      </c>
      <c r="Q122" s="137">
        <v>0</v>
      </c>
      <c r="R122" s="137">
        <f t="shared" si="2"/>
        <v>0</v>
      </c>
      <c r="S122" s="137">
        <v>0</v>
      </c>
      <c r="T122" s="138">
        <f t="shared" si="3"/>
        <v>0</v>
      </c>
      <c r="AR122" s="139" t="s">
        <v>130</v>
      </c>
      <c r="AT122" s="139" t="s">
        <v>127</v>
      </c>
      <c r="AU122" s="139" t="s">
        <v>73</v>
      </c>
      <c r="AY122" s="13" t="s">
        <v>124</v>
      </c>
      <c r="BE122" s="140">
        <f t="shared" si="4"/>
        <v>0</v>
      </c>
      <c r="BF122" s="140">
        <f t="shared" si="5"/>
        <v>0</v>
      </c>
      <c r="BG122" s="140">
        <f t="shared" si="6"/>
        <v>0</v>
      </c>
      <c r="BH122" s="140">
        <f t="shared" si="7"/>
        <v>0</v>
      </c>
      <c r="BI122" s="140">
        <f t="shared" si="8"/>
        <v>0</v>
      </c>
      <c r="BJ122" s="13" t="s">
        <v>81</v>
      </c>
      <c r="BK122" s="140">
        <f t="shared" si="9"/>
        <v>0</v>
      </c>
      <c r="BL122" s="13" t="s">
        <v>130</v>
      </c>
      <c r="BM122" s="139" t="s">
        <v>8</v>
      </c>
    </row>
    <row r="123" spans="2:65" s="1" customFormat="1" ht="16.5" customHeight="1" x14ac:dyDescent="0.2">
      <c r="B123" s="28"/>
      <c r="C123" s="128" t="s">
        <v>152</v>
      </c>
      <c r="D123" s="128" t="s">
        <v>127</v>
      </c>
      <c r="E123" s="129" t="s">
        <v>195</v>
      </c>
      <c r="F123" s="130" t="s">
        <v>196</v>
      </c>
      <c r="G123" s="131" t="s">
        <v>171</v>
      </c>
      <c r="H123" s="132">
        <v>44</v>
      </c>
      <c r="I123" s="133"/>
      <c r="J123" s="134">
        <f t="shared" si="0"/>
        <v>0</v>
      </c>
      <c r="K123" s="130" t="s">
        <v>1</v>
      </c>
      <c r="L123" s="28"/>
      <c r="M123" s="135" t="s">
        <v>1</v>
      </c>
      <c r="N123" s="136" t="s">
        <v>38</v>
      </c>
      <c r="P123" s="137">
        <f t="shared" si="1"/>
        <v>0</v>
      </c>
      <c r="Q123" s="137">
        <v>0</v>
      </c>
      <c r="R123" s="137">
        <f t="shared" si="2"/>
        <v>0</v>
      </c>
      <c r="S123" s="137">
        <v>0</v>
      </c>
      <c r="T123" s="138">
        <f t="shared" si="3"/>
        <v>0</v>
      </c>
      <c r="AR123" s="139" t="s">
        <v>130</v>
      </c>
      <c r="AT123" s="139" t="s">
        <v>127</v>
      </c>
      <c r="AU123" s="139" t="s">
        <v>73</v>
      </c>
      <c r="AY123" s="13" t="s">
        <v>124</v>
      </c>
      <c r="BE123" s="140">
        <f t="shared" si="4"/>
        <v>0</v>
      </c>
      <c r="BF123" s="140">
        <f t="shared" si="5"/>
        <v>0</v>
      </c>
      <c r="BG123" s="140">
        <f t="shared" si="6"/>
        <v>0</v>
      </c>
      <c r="BH123" s="140">
        <f t="shared" si="7"/>
        <v>0</v>
      </c>
      <c r="BI123" s="140">
        <f t="shared" si="8"/>
        <v>0</v>
      </c>
      <c r="BJ123" s="13" t="s">
        <v>81</v>
      </c>
      <c r="BK123" s="140">
        <f t="shared" si="9"/>
        <v>0</v>
      </c>
      <c r="BL123" s="13" t="s">
        <v>130</v>
      </c>
      <c r="BM123" s="139" t="s">
        <v>154</v>
      </c>
    </row>
    <row r="124" spans="2:65" s="1" customFormat="1" ht="16.5" customHeight="1" x14ac:dyDescent="0.2">
      <c r="B124" s="28"/>
      <c r="C124" s="128" t="s">
        <v>142</v>
      </c>
      <c r="D124" s="128" t="s">
        <v>127</v>
      </c>
      <c r="E124" s="129" t="s">
        <v>169</v>
      </c>
      <c r="F124" s="130" t="s">
        <v>170</v>
      </c>
      <c r="G124" s="131" t="s">
        <v>171</v>
      </c>
      <c r="H124" s="132">
        <v>1</v>
      </c>
      <c r="I124" s="133"/>
      <c r="J124" s="134">
        <f t="shared" si="0"/>
        <v>0</v>
      </c>
      <c r="K124" s="130" t="s">
        <v>1</v>
      </c>
      <c r="L124" s="28"/>
      <c r="M124" s="135" t="s">
        <v>1</v>
      </c>
      <c r="N124" s="136" t="s">
        <v>38</v>
      </c>
      <c r="P124" s="137">
        <f t="shared" si="1"/>
        <v>0</v>
      </c>
      <c r="Q124" s="137">
        <v>0</v>
      </c>
      <c r="R124" s="137">
        <f t="shared" si="2"/>
        <v>0</v>
      </c>
      <c r="S124" s="137">
        <v>0</v>
      </c>
      <c r="T124" s="138">
        <f t="shared" si="3"/>
        <v>0</v>
      </c>
      <c r="AR124" s="139" t="s">
        <v>130</v>
      </c>
      <c r="AT124" s="139" t="s">
        <v>127</v>
      </c>
      <c r="AU124" s="139" t="s">
        <v>73</v>
      </c>
      <c r="AY124" s="13" t="s">
        <v>124</v>
      </c>
      <c r="BE124" s="140">
        <f t="shared" si="4"/>
        <v>0</v>
      </c>
      <c r="BF124" s="140">
        <f t="shared" si="5"/>
        <v>0</v>
      </c>
      <c r="BG124" s="140">
        <f t="shared" si="6"/>
        <v>0</v>
      </c>
      <c r="BH124" s="140">
        <f t="shared" si="7"/>
        <v>0</v>
      </c>
      <c r="BI124" s="140">
        <f t="shared" si="8"/>
        <v>0</v>
      </c>
      <c r="BJ124" s="13" t="s">
        <v>81</v>
      </c>
      <c r="BK124" s="140">
        <f t="shared" si="9"/>
        <v>0</v>
      </c>
      <c r="BL124" s="13" t="s">
        <v>130</v>
      </c>
      <c r="BM124" s="139" t="s">
        <v>159</v>
      </c>
    </row>
    <row r="125" spans="2:65" s="1" customFormat="1" ht="16.5" customHeight="1" x14ac:dyDescent="0.2">
      <c r="B125" s="28"/>
      <c r="C125" s="128" t="s">
        <v>162</v>
      </c>
      <c r="D125" s="128" t="s">
        <v>127</v>
      </c>
      <c r="E125" s="129" t="s">
        <v>172</v>
      </c>
      <c r="F125" s="130" t="s">
        <v>197</v>
      </c>
      <c r="G125" s="131" t="s">
        <v>198</v>
      </c>
      <c r="H125" s="132">
        <v>6</v>
      </c>
      <c r="I125" s="133"/>
      <c r="J125" s="134">
        <f t="shared" si="0"/>
        <v>0</v>
      </c>
      <c r="K125" s="130" t="s">
        <v>1</v>
      </c>
      <c r="L125" s="28"/>
      <c r="M125" s="135" t="s">
        <v>1</v>
      </c>
      <c r="N125" s="136" t="s">
        <v>38</v>
      </c>
      <c r="P125" s="137">
        <f t="shared" si="1"/>
        <v>0</v>
      </c>
      <c r="Q125" s="137">
        <v>0</v>
      </c>
      <c r="R125" s="137">
        <f t="shared" si="2"/>
        <v>0</v>
      </c>
      <c r="S125" s="137">
        <v>0</v>
      </c>
      <c r="T125" s="138">
        <f t="shared" si="3"/>
        <v>0</v>
      </c>
      <c r="AR125" s="139" t="s">
        <v>130</v>
      </c>
      <c r="AT125" s="139" t="s">
        <v>127</v>
      </c>
      <c r="AU125" s="139" t="s">
        <v>73</v>
      </c>
      <c r="AY125" s="13" t="s">
        <v>124</v>
      </c>
      <c r="BE125" s="140">
        <f t="shared" si="4"/>
        <v>0</v>
      </c>
      <c r="BF125" s="140">
        <f t="shared" si="5"/>
        <v>0</v>
      </c>
      <c r="BG125" s="140">
        <f t="shared" si="6"/>
        <v>0</v>
      </c>
      <c r="BH125" s="140">
        <f t="shared" si="7"/>
        <v>0</v>
      </c>
      <c r="BI125" s="140">
        <f t="shared" si="8"/>
        <v>0</v>
      </c>
      <c r="BJ125" s="13" t="s">
        <v>81</v>
      </c>
      <c r="BK125" s="140">
        <f t="shared" si="9"/>
        <v>0</v>
      </c>
      <c r="BL125" s="13" t="s">
        <v>130</v>
      </c>
      <c r="BM125" s="139" t="s">
        <v>164</v>
      </c>
    </row>
    <row r="126" spans="2:65" s="1" customFormat="1" ht="16.5" customHeight="1" x14ac:dyDescent="0.2">
      <c r="B126" s="28"/>
      <c r="C126" s="128" t="s">
        <v>146</v>
      </c>
      <c r="D126" s="128" t="s">
        <v>127</v>
      </c>
      <c r="E126" s="129" t="s">
        <v>174</v>
      </c>
      <c r="F126" s="130" t="s">
        <v>173</v>
      </c>
      <c r="G126" s="131" t="s">
        <v>168</v>
      </c>
      <c r="H126" s="132">
        <v>1</v>
      </c>
      <c r="I126" s="133"/>
      <c r="J126" s="134">
        <f t="shared" si="0"/>
        <v>0</v>
      </c>
      <c r="K126" s="130" t="s">
        <v>1</v>
      </c>
      <c r="L126" s="28"/>
      <c r="M126" s="135" t="s">
        <v>1</v>
      </c>
      <c r="N126" s="136" t="s">
        <v>38</v>
      </c>
      <c r="P126" s="137">
        <f t="shared" si="1"/>
        <v>0</v>
      </c>
      <c r="Q126" s="137">
        <v>0</v>
      </c>
      <c r="R126" s="137">
        <f t="shared" si="2"/>
        <v>0</v>
      </c>
      <c r="S126" s="137">
        <v>0</v>
      </c>
      <c r="T126" s="138">
        <f t="shared" si="3"/>
        <v>0</v>
      </c>
      <c r="AR126" s="139" t="s">
        <v>130</v>
      </c>
      <c r="AT126" s="139" t="s">
        <v>127</v>
      </c>
      <c r="AU126" s="139" t="s">
        <v>73</v>
      </c>
      <c r="AY126" s="13" t="s">
        <v>124</v>
      </c>
      <c r="BE126" s="140">
        <f t="shared" si="4"/>
        <v>0</v>
      </c>
      <c r="BF126" s="140">
        <f t="shared" si="5"/>
        <v>0</v>
      </c>
      <c r="BG126" s="140">
        <f t="shared" si="6"/>
        <v>0</v>
      </c>
      <c r="BH126" s="140">
        <f t="shared" si="7"/>
        <v>0</v>
      </c>
      <c r="BI126" s="140">
        <f t="shared" si="8"/>
        <v>0</v>
      </c>
      <c r="BJ126" s="13" t="s">
        <v>81</v>
      </c>
      <c r="BK126" s="140">
        <f t="shared" si="9"/>
        <v>0</v>
      </c>
      <c r="BL126" s="13" t="s">
        <v>130</v>
      </c>
      <c r="BM126" s="139" t="s">
        <v>199</v>
      </c>
    </row>
    <row r="127" spans="2:65" s="1" customFormat="1" ht="16.5" customHeight="1" x14ac:dyDescent="0.2">
      <c r="B127" s="28"/>
      <c r="C127" s="128" t="s">
        <v>200</v>
      </c>
      <c r="D127" s="128" t="s">
        <v>127</v>
      </c>
      <c r="E127" s="129" t="s">
        <v>201</v>
      </c>
      <c r="F127" s="130" t="s">
        <v>202</v>
      </c>
      <c r="G127" s="131" t="s">
        <v>168</v>
      </c>
      <c r="H127" s="132">
        <v>1</v>
      </c>
      <c r="I127" s="133"/>
      <c r="J127" s="134">
        <f t="shared" si="0"/>
        <v>0</v>
      </c>
      <c r="K127" s="130" t="s">
        <v>1</v>
      </c>
      <c r="L127" s="28"/>
      <c r="M127" s="135" t="s">
        <v>1</v>
      </c>
      <c r="N127" s="136" t="s">
        <v>38</v>
      </c>
      <c r="P127" s="137">
        <f t="shared" si="1"/>
        <v>0</v>
      </c>
      <c r="Q127" s="137">
        <v>0</v>
      </c>
      <c r="R127" s="137">
        <f t="shared" si="2"/>
        <v>0</v>
      </c>
      <c r="S127" s="137">
        <v>0</v>
      </c>
      <c r="T127" s="138">
        <f t="shared" si="3"/>
        <v>0</v>
      </c>
      <c r="AR127" s="139" t="s">
        <v>130</v>
      </c>
      <c r="AT127" s="139" t="s">
        <v>127</v>
      </c>
      <c r="AU127" s="139" t="s">
        <v>73</v>
      </c>
      <c r="AY127" s="13" t="s">
        <v>124</v>
      </c>
      <c r="BE127" s="140">
        <f t="shared" si="4"/>
        <v>0</v>
      </c>
      <c r="BF127" s="140">
        <f t="shared" si="5"/>
        <v>0</v>
      </c>
      <c r="BG127" s="140">
        <f t="shared" si="6"/>
        <v>0</v>
      </c>
      <c r="BH127" s="140">
        <f t="shared" si="7"/>
        <v>0</v>
      </c>
      <c r="BI127" s="140">
        <f t="shared" si="8"/>
        <v>0</v>
      </c>
      <c r="BJ127" s="13" t="s">
        <v>81</v>
      </c>
      <c r="BK127" s="140">
        <f t="shared" si="9"/>
        <v>0</v>
      </c>
      <c r="BL127" s="13" t="s">
        <v>130</v>
      </c>
      <c r="BM127" s="139" t="s">
        <v>203</v>
      </c>
    </row>
    <row r="128" spans="2:65" s="1" customFormat="1" ht="16.5" customHeight="1" x14ac:dyDescent="0.2">
      <c r="B128" s="28"/>
      <c r="C128" s="128" t="s">
        <v>8</v>
      </c>
      <c r="D128" s="128" t="s">
        <v>127</v>
      </c>
      <c r="E128" s="129" t="s">
        <v>204</v>
      </c>
      <c r="F128" s="130" t="s">
        <v>175</v>
      </c>
      <c r="G128" s="131" t="s">
        <v>171</v>
      </c>
      <c r="H128" s="132">
        <v>1</v>
      </c>
      <c r="I128" s="133"/>
      <c r="J128" s="134">
        <f t="shared" si="0"/>
        <v>0</v>
      </c>
      <c r="K128" s="130" t="s">
        <v>1</v>
      </c>
      <c r="L128" s="28"/>
      <c r="M128" s="135" t="s">
        <v>1</v>
      </c>
      <c r="N128" s="136" t="s">
        <v>38</v>
      </c>
      <c r="P128" s="137">
        <f t="shared" si="1"/>
        <v>0</v>
      </c>
      <c r="Q128" s="137">
        <v>0</v>
      </c>
      <c r="R128" s="137">
        <f t="shared" si="2"/>
        <v>0</v>
      </c>
      <c r="S128" s="137">
        <v>0</v>
      </c>
      <c r="T128" s="138">
        <f t="shared" si="3"/>
        <v>0</v>
      </c>
      <c r="AR128" s="139" t="s">
        <v>130</v>
      </c>
      <c r="AT128" s="139" t="s">
        <v>127</v>
      </c>
      <c r="AU128" s="139" t="s">
        <v>73</v>
      </c>
      <c r="AY128" s="13" t="s">
        <v>124</v>
      </c>
      <c r="BE128" s="140">
        <f t="shared" si="4"/>
        <v>0</v>
      </c>
      <c r="BF128" s="140">
        <f t="shared" si="5"/>
        <v>0</v>
      </c>
      <c r="BG128" s="140">
        <f t="shared" si="6"/>
        <v>0</v>
      </c>
      <c r="BH128" s="140">
        <f t="shared" si="7"/>
        <v>0</v>
      </c>
      <c r="BI128" s="140">
        <f t="shared" si="8"/>
        <v>0</v>
      </c>
      <c r="BJ128" s="13" t="s">
        <v>81</v>
      </c>
      <c r="BK128" s="140">
        <f t="shared" si="9"/>
        <v>0</v>
      </c>
      <c r="BL128" s="13" t="s">
        <v>130</v>
      </c>
      <c r="BM128" s="139" t="s">
        <v>205</v>
      </c>
    </row>
    <row r="129" spans="2:65" s="1" customFormat="1" ht="408.95" customHeight="1" x14ac:dyDescent="0.2">
      <c r="B129" s="28"/>
      <c r="C129" s="128" t="s">
        <v>206</v>
      </c>
      <c r="D129" s="128" t="s">
        <v>127</v>
      </c>
      <c r="E129" s="129" t="s">
        <v>207</v>
      </c>
      <c r="F129" s="146" t="s">
        <v>246</v>
      </c>
      <c r="G129" s="131" t="s">
        <v>171</v>
      </c>
      <c r="H129" s="132">
        <v>2</v>
      </c>
      <c r="I129" s="133"/>
      <c r="J129" s="134">
        <f t="shared" si="0"/>
        <v>0</v>
      </c>
      <c r="K129" s="130" t="s">
        <v>1</v>
      </c>
      <c r="L129" s="28"/>
      <c r="M129" s="135" t="s">
        <v>1</v>
      </c>
      <c r="N129" s="136" t="s">
        <v>38</v>
      </c>
      <c r="P129" s="137">
        <f t="shared" si="1"/>
        <v>0</v>
      </c>
      <c r="Q129" s="137">
        <v>0</v>
      </c>
      <c r="R129" s="137">
        <f t="shared" si="2"/>
        <v>0</v>
      </c>
      <c r="S129" s="137">
        <v>0</v>
      </c>
      <c r="T129" s="138">
        <f t="shared" si="3"/>
        <v>0</v>
      </c>
      <c r="AR129" s="139" t="s">
        <v>130</v>
      </c>
      <c r="AT129" s="139" t="s">
        <v>127</v>
      </c>
      <c r="AU129" s="139" t="s">
        <v>73</v>
      </c>
      <c r="AY129" s="13" t="s">
        <v>124</v>
      </c>
      <c r="BE129" s="140">
        <f t="shared" si="4"/>
        <v>0</v>
      </c>
      <c r="BF129" s="140">
        <f t="shared" si="5"/>
        <v>0</v>
      </c>
      <c r="BG129" s="140">
        <f t="shared" si="6"/>
        <v>0</v>
      </c>
      <c r="BH129" s="140">
        <f t="shared" si="7"/>
        <v>0</v>
      </c>
      <c r="BI129" s="140">
        <f t="shared" si="8"/>
        <v>0</v>
      </c>
      <c r="BJ129" s="13" t="s">
        <v>81</v>
      </c>
      <c r="BK129" s="140">
        <f t="shared" si="9"/>
        <v>0</v>
      </c>
      <c r="BL129" s="13" t="s">
        <v>130</v>
      </c>
      <c r="BM129" s="139" t="s">
        <v>208</v>
      </c>
    </row>
    <row r="130" spans="2:65" s="1" customFormat="1" ht="33.950000000000003" customHeight="1" x14ac:dyDescent="0.2">
      <c r="B130" s="28"/>
      <c r="C130" s="128" t="s">
        <v>154</v>
      </c>
      <c r="D130" s="128" t="s">
        <v>127</v>
      </c>
      <c r="E130" s="129" t="s">
        <v>209</v>
      </c>
      <c r="F130" s="130" t="s">
        <v>210</v>
      </c>
      <c r="G130" s="131" t="s">
        <v>171</v>
      </c>
      <c r="H130" s="132">
        <v>2</v>
      </c>
      <c r="I130" s="133"/>
      <c r="J130" s="134">
        <f t="shared" si="0"/>
        <v>0</v>
      </c>
      <c r="K130" s="130" t="s">
        <v>1</v>
      </c>
      <c r="L130" s="28"/>
      <c r="M130" s="135" t="s">
        <v>1</v>
      </c>
      <c r="N130" s="136" t="s">
        <v>38</v>
      </c>
      <c r="P130" s="137">
        <f t="shared" si="1"/>
        <v>0</v>
      </c>
      <c r="Q130" s="137">
        <v>0</v>
      </c>
      <c r="R130" s="137">
        <f t="shared" si="2"/>
        <v>0</v>
      </c>
      <c r="S130" s="137">
        <v>0</v>
      </c>
      <c r="T130" s="138">
        <f t="shared" si="3"/>
        <v>0</v>
      </c>
      <c r="AR130" s="139" t="s">
        <v>130</v>
      </c>
      <c r="AT130" s="139" t="s">
        <v>127</v>
      </c>
      <c r="AU130" s="139" t="s">
        <v>73</v>
      </c>
      <c r="AY130" s="13" t="s">
        <v>124</v>
      </c>
      <c r="BE130" s="140">
        <f t="shared" si="4"/>
        <v>0</v>
      </c>
      <c r="BF130" s="140">
        <f t="shared" si="5"/>
        <v>0</v>
      </c>
      <c r="BG130" s="140">
        <f t="shared" si="6"/>
        <v>0</v>
      </c>
      <c r="BH130" s="140">
        <f t="shared" si="7"/>
        <v>0</v>
      </c>
      <c r="BI130" s="140">
        <f t="shared" si="8"/>
        <v>0</v>
      </c>
      <c r="BJ130" s="13" t="s">
        <v>81</v>
      </c>
      <c r="BK130" s="140">
        <f t="shared" si="9"/>
        <v>0</v>
      </c>
      <c r="BL130" s="13" t="s">
        <v>130</v>
      </c>
      <c r="BM130" s="139" t="s">
        <v>211</v>
      </c>
    </row>
    <row r="131" spans="2:65" s="1" customFormat="1" ht="315" customHeight="1" x14ac:dyDescent="0.2">
      <c r="B131" s="28"/>
      <c r="C131" s="128" t="s">
        <v>212</v>
      </c>
      <c r="D131" s="128" t="s">
        <v>127</v>
      </c>
      <c r="E131" s="129" t="s">
        <v>213</v>
      </c>
      <c r="F131" s="146" t="s">
        <v>247</v>
      </c>
      <c r="G131" s="131" t="s">
        <v>171</v>
      </c>
      <c r="H131" s="132">
        <v>2</v>
      </c>
      <c r="I131" s="133"/>
      <c r="J131" s="134">
        <f t="shared" si="0"/>
        <v>0</v>
      </c>
      <c r="K131" s="130" t="s">
        <v>1</v>
      </c>
      <c r="L131" s="28"/>
      <c r="M131" s="135" t="s">
        <v>1</v>
      </c>
      <c r="N131" s="136" t="s">
        <v>38</v>
      </c>
      <c r="P131" s="137">
        <f t="shared" si="1"/>
        <v>0</v>
      </c>
      <c r="Q131" s="137">
        <v>0</v>
      </c>
      <c r="R131" s="137">
        <f t="shared" si="2"/>
        <v>0</v>
      </c>
      <c r="S131" s="137">
        <v>0</v>
      </c>
      <c r="T131" s="138">
        <f t="shared" si="3"/>
        <v>0</v>
      </c>
      <c r="AR131" s="139" t="s">
        <v>130</v>
      </c>
      <c r="AT131" s="139" t="s">
        <v>127</v>
      </c>
      <c r="AU131" s="139" t="s">
        <v>73</v>
      </c>
      <c r="AY131" s="13" t="s">
        <v>124</v>
      </c>
      <c r="BE131" s="140">
        <f t="shared" si="4"/>
        <v>0</v>
      </c>
      <c r="BF131" s="140">
        <f t="shared" si="5"/>
        <v>0</v>
      </c>
      <c r="BG131" s="140">
        <f t="shared" si="6"/>
        <v>0</v>
      </c>
      <c r="BH131" s="140">
        <f t="shared" si="7"/>
        <v>0</v>
      </c>
      <c r="BI131" s="140">
        <f t="shared" si="8"/>
        <v>0</v>
      </c>
      <c r="BJ131" s="13" t="s">
        <v>81</v>
      </c>
      <c r="BK131" s="140">
        <f t="shared" si="9"/>
        <v>0</v>
      </c>
      <c r="BL131" s="13" t="s">
        <v>130</v>
      </c>
      <c r="BM131" s="139" t="s">
        <v>214</v>
      </c>
    </row>
    <row r="132" spans="2:65" s="1" customFormat="1" ht="16.5" customHeight="1" x14ac:dyDescent="0.2">
      <c r="B132" s="28"/>
      <c r="C132" s="128" t="s">
        <v>159</v>
      </c>
      <c r="D132" s="128" t="s">
        <v>127</v>
      </c>
      <c r="E132" s="129" t="s">
        <v>215</v>
      </c>
      <c r="F132" s="130" t="s">
        <v>216</v>
      </c>
      <c r="G132" s="131" t="s">
        <v>168</v>
      </c>
      <c r="H132" s="132">
        <v>1</v>
      </c>
      <c r="I132" s="133"/>
      <c r="J132" s="134">
        <f t="shared" si="0"/>
        <v>0</v>
      </c>
      <c r="K132" s="130" t="s">
        <v>1</v>
      </c>
      <c r="L132" s="28"/>
      <c r="M132" s="135" t="s">
        <v>1</v>
      </c>
      <c r="N132" s="136" t="s">
        <v>38</v>
      </c>
      <c r="P132" s="137">
        <f t="shared" si="1"/>
        <v>0</v>
      </c>
      <c r="Q132" s="137">
        <v>0</v>
      </c>
      <c r="R132" s="137">
        <f t="shared" si="2"/>
        <v>0</v>
      </c>
      <c r="S132" s="137">
        <v>0</v>
      </c>
      <c r="T132" s="138">
        <f t="shared" si="3"/>
        <v>0</v>
      </c>
      <c r="AR132" s="139" t="s">
        <v>130</v>
      </c>
      <c r="AT132" s="139" t="s">
        <v>127</v>
      </c>
      <c r="AU132" s="139" t="s">
        <v>73</v>
      </c>
      <c r="AY132" s="13" t="s">
        <v>124</v>
      </c>
      <c r="BE132" s="140">
        <f t="shared" si="4"/>
        <v>0</v>
      </c>
      <c r="BF132" s="140">
        <f t="shared" si="5"/>
        <v>0</v>
      </c>
      <c r="BG132" s="140">
        <f t="shared" si="6"/>
        <v>0</v>
      </c>
      <c r="BH132" s="140">
        <f t="shared" si="7"/>
        <v>0</v>
      </c>
      <c r="BI132" s="140">
        <f t="shared" si="8"/>
        <v>0</v>
      </c>
      <c r="BJ132" s="13" t="s">
        <v>81</v>
      </c>
      <c r="BK132" s="140">
        <f t="shared" si="9"/>
        <v>0</v>
      </c>
      <c r="BL132" s="13" t="s">
        <v>130</v>
      </c>
      <c r="BM132" s="139" t="s">
        <v>217</v>
      </c>
    </row>
    <row r="133" spans="2:65" s="1" customFormat="1" ht="111.95" customHeight="1" x14ac:dyDescent="0.2">
      <c r="B133" s="28"/>
      <c r="C133" s="128" t="s">
        <v>218</v>
      </c>
      <c r="D133" s="128" t="s">
        <v>127</v>
      </c>
      <c r="E133" s="129" t="s">
        <v>219</v>
      </c>
      <c r="F133" s="146" t="s">
        <v>248</v>
      </c>
      <c r="G133" s="131" t="s">
        <v>171</v>
      </c>
      <c r="H133" s="132">
        <v>44</v>
      </c>
      <c r="I133" s="133"/>
      <c r="J133" s="134">
        <f t="shared" si="0"/>
        <v>0</v>
      </c>
      <c r="K133" s="130" t="s">
        <v>1</v>
      </c>
      <c r="L133" s="28"/>
      <c r="M133" s="135" t="s">
        <v>1</v>
      </c>
      <c r="N133" s="136" t="s">
        <v>38</v>
      </c>
      <c r="P133" s="137">
        <f t="shared" si="1"/>
        <v>0</v>
      </c>
      <c r="Q133" s="137">
        <v>0</v>
      </c>
      <c r="R133" s="137">
        <f t="shared" si="2"/>
        <v>0</v>
      </c>
      <c r="S133" s="137">
        <v>0</v>
      </c>
      <c r="T133" s="138">
        <f t="shared" si="3"/>
        <v>0</v>
      </c>
      <c r="AR133" s="139" t="s">
        <v>130</v>
      </c>
      <c r="AT133" s="139" t="s">
        <v>127</v>
      </c>
      <c r="AU133" s="139" t="s">
        <v>73</v>
      </c>
      <c r="AY133" s="13" t="s">
        <v>124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3" t="s">
        <v>81</v>
      </c>
      <c r="BK133" s="140">
        <f t="shared" si="9"/>
        <v>0</v>
      </c>
      <c r="BL133" s="13" t="s">
        <v>130</v>
      </c>
      <c r="BM133" s="139" t="s">
        <v>220</v>
      </c>
    </row>
    <row r="134" spans="2:65" s="1" customFormat="1" ht="16.5" customHeight="1" x14ac:dyDescent="0.2">
      <c r="B134" s="28"/>
      <c r="C134" s="128" t="s">
        <v>164</v>
      </c>
      <c r="D134" s="128" t="s">
        <v>127</v>
      </c>
      <c r="E134" s="129" t="s">
        <v>221</v>
      </c>
      <c r="F134" s="130" t="s">
        <v>222</v>
      </c>
      <c r="G134" s="131" t="s">
        <v>171</v>
      </c>
      <c r="H134" s="132">
        <v>2</v>
      </c>
      <c r="I134" s="133"/>
      <c r="J134" s="134">
        <f t="shared" si="0"/>
        <v>0</v>
      </c>
      <c r="K134" s="130" t="s">
        <v>1</v>
      </c>
      <c r="L134" s="28"/>
      <c r="M134" s="135" t="s">
        <v>1</v>
      </c>
      <c r="N134" s="136" t="s">
        <v>38</v>
      </c>
      <c r="P134" s="137">
        <f t="shared" si="1"/>
        <v>0</v>
      </c>
      <c r="Q134" s="137">
        <v>0</v>
      </c>
      <c r="R134" s="137">
        <f t="shared" si="2"/>
        <v>0</v>
      </c>
      <c r="S134" s="137">
        <v>0</v>
      </c>
      <c r="T134" s="138">
        <f t="shared" si="3"/>
        <v>0</v>
      </c>
      <c r="AR134" s="139" t="s">
        <v>130</v>
      </c>
      <c r="AT134" s="139" t="s">
        <v>127</v>
      </c>
      <c r="AU134" s="139" t="s">
        <v>73</v>
      </c>
      <c r="AY134" s="13" t="s">
        <v>124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3" t="s">
        <v>81</v>
      </c>
      <c r="BK134" s="140">
        <f t="shared" si="9"/>
        <v>0</v>
      </c>
      <c r="BL134" s="13" t="s">
        <v>130</v>
      </c>
      <c r="BM134" s="139" t="s">
        <v>223</v>
      </c>
    </row>
    <row r="135" spans="2:65" s="1" customFormat="1" ht="16.5" customHeight="1" x14ac:dyDescent="0.2">
      <c r="B135" s="28"/>
      <c r="C135" s="128" t="s">
        <v>224</v>
      </c>
      <c r="D135" s="128" t="s">
        <v>127</v>
      </c>
      <c r="E135" s="129" t="s">
        <v>225</v>
      </c>
      <c r="F135" s="130" t="s">
        <v>226</v>
      </c>
      <c r="G135" s="131" t="s">
        <v>168</v>
      </c>
      <c r="H135" s="132">
        <v>1</v>
      </c>
      <c r="I135" s="133"/>
      <c r="J135" s="134">
        <f t="shared" si="0"/>
        <v>0</v>
      </c>
      <c r="K135" s="130" t="s">
        <v>1</v>
      </c>
      <c r="L135" s="28"/>
      <c r="M135" s="135" t="s">
        <v>1</v>
      </c>
      <c r="N135" s="136" t="s">
        <v>38</v>
      </c>
      <c r="P135" s="137">
        <f t="shared" si="1"/>
        <v>0</v>
      </c>
      <c r="Q135" s="137">
        <v>0</v>
      </c>
      <c r="R135" s="137">
        <f t="shared" si="2"/>
        <v>0</v>
      </c>
      <c r="S135" s="137">
        <v>0</v>
      </c>
      <c r="T135" s="138">
        <f t="shared" si="3"/>
        <v>0</v>
      </c>
      <c r="AR135" s="139" t="s">
        <v>130</v>
      </c>
      <c r="AT135" s="139" t="s">
        <v>127</v>
      </c>
      <c r="AU135" s="139" t="s">
        <v>73</v>
      </c>
      <c r="AY135" s="13" t="s">
        <v>124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81</v>
      </c>
      <c r="BK135" s="140">
        <f t="shared" si="9"/>
        <v>0</v>
      </c>
      <c r="BL135" s="13" t="s">
        <v>130</v>
      </c>
      <c r="BM135" s="139" t="s">
        <v>227</v>
      </c>
    </row>
    <row r="136" spans="2:65" s="1" customFormat="1" ht="224.1" customHeight="1" x14ac:dyDescent="0.2">
      <c r="B136" s="28"/>
      <c r="C136" s="128" t="s">
        <v>199</v>
      </c>
      <c r="D136" s="128" t="s">
        <v>127</v>
      </c>
      <c r="E136" s="129" t="s">
        <v>228</v>
      </c>
      <c r="F136" s="146" t="s">
        <v>249</v>
      </c>
      <c r="G136" s="131" t="s">
        <v>171</v>
      </c>
      <c r="H136" s="132">
        <v>44</v>
      </c>
      <c r="I136" s="133"/>
      <c r="J136" s="134">
        <f t="shared" si="0"/>
        <v>0</v>
      </c>
      <c r="K136" s="130" t="s">
        <v>1</v>
      </c>
      <c r="L136" s="28"/>
      <c r="M136" s="135" t="s">
        <v>1</v>
      </c>
      <c r="N136" s="136" t="s">
        <v>38</v>
      </c>
      <c r="P136" s="137">
        <f t="shared" si="1"/>
        <v>0</v>
      </c>
      <c r="Q136" s="137">
        <v>0</v>
      </c>
      <c r="R136" s="137">
        <f t="shared" si="2"/>
        <v>0</v>
      </c>
      <c r="S136" s="137">
        <v>0</v>
      </c>
      <c r="T136" s="138">
        <f t="shared" si="3"/>
        <v>0</v>
      </c>
      <c r="AR136" s="139" t="s">
        <v>130</v>
      </c>
      <c r="AT136" s="139" t="s">
        <v>127</v>
      </c>
      <c r="AU136" s="139" t="s">
        <v>73</v>
      </c>
      <c r="AY136" s="13" t="s">
        <v>124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81</v>
      </c>
      <c r="BK136" s="140">
        <f t="shared" si="9"/>
        <v>0</v>
      </c>
      <c r="BL136" s="13" t="s">
        <v>130</v>
      </c>
      <c r="BM136" s="139" t="s">
        <v>229</v>
      </c>
    </row>
    <row r="137" spans="2:65" s="1" customFormat="1" ht="16.5" customHeight="1" x14ac:dyDescent="0.2">
      <c r="B137" s="28"/>
      <c r="C137" s="128" t="s">
        <v>7</v>
      </c>
      <c r="D137" s="128" t="s">
        <v>127</v>
      </c>
      <c r="E137" s="129" t="s">
        <v>230</v>
      </c>
      <c r="F137" s="130" t="s">
        <v>244</v>
      </c>
      <c r="G137" s="131" t="s">
        <v>190</v>
      </c>
      <c r="H137" s="132">
        <v>100</v>
      </c>
      <c r="I137" s="133"/>
      <c r="J137" s="134">
        <f t="shared" si="0"/>
        <v>0</v>
      </c>
      <c r="K137" s="130" t="s">
        <v>1</v>
      </c>
      <c r="L137" s="28"/>
      <c r="M137" s="135" t="s">
        <v>1</v>
      </c>
      <c r="N137" s="136" t="s">
        <v>38</v>
      </c>
      <c r="P137" s="137">
        <f t="shared" si="1"/>
        <v>0</v>
      </c>
      <c r="Q137" s="137">
        <v>0</v>
      </c>
      <c r="R137" s="137">
        <f t="shared" si="2"/>
        <v>0</v>
      </c>
      <c r="S137" s="137">
        <v>0</v>
      </c>
      <c r="T137" s="138">
        <f t="shared" si="3"/>
        <v>0</v>
      </c>
      <c r="AR137" s="139" t="s">
        <v>130</v>
      </c>
      <c r="AT137" s="139" t="s">
        <v>127</v>
      </c>
      <c r="AU137" s="139" t="s">
        <v>73</v>
      </c>
      <c r="AY137" s="13" t="s">
        <v>124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81</v>
      </c>
      <c r="BK137" s="140">
        <f t="shared" si="9"/>
        <v>0</v>
      </c>
      <c r="BL137" s="13" t="s">
        <v>130</v>
      </c>
      <c r="BM137" s="139" t="s">
        <v>231</v>
      </c>
    </row>
    <row r="138" spans="2:65" s="1" customFormat="1" ht="16.5" customHeight="1" x14ac:dyDescent="0.2">
      <c r="B138" s="28"/>
      <c r="C138" s="128" t="s">
        <v>203</v>
      </c>
      <c r="D138" s="128" t="s">
        <v>127</v>
      </c>
      <c r="E138" s="129" t="s">
        <v>232</v>
      </c>
      <c r="F138" s="130" t="s">
        <v>194</v>
      </c>
      <c r="G138" s="131" t="s">
        <v>190</v>
      </c>
      <c r="H138" s="132">
        <v>100</v>
      </c>
      <c r="I138" s="133"/>
      <c r="J138" s="134">
        <f t="shared" si="0"/>
        <v>0</v>
      </c>
      <c r="K138" s="130" t="s">
        <v>1</v>
      </c>
      <c r="L138" s="28"/>
      <c r="M138" s="135" t="s">
        <v>1</v>
      </c>
      <c r="N138" s="136" t="s">
        <v>38</v>
      </c>
      <c r="P138" s="137">
        <f t="shared" si="1"/>
        <v>0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130</v>
      </c>
      <c r="AT138" s="139" t="s">
        <v>127</v>
      </c>
      <c r="AU138" s="139" t="s">
        <v>73</v>
      </c>
      <c r="AY138" s="13" t="s">
        <v>124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81</v>
      </c>
      <c r="BK138" s="140">
        <f t="shared" si="9"/>
        <v>0</v>
      </c>
      <c r="BL138" s="13" t="s">
        <v>130</v>
      </c>
      <c r="BM138" s="139" t="s">
        <v>233</v>
      </c>
    </row>
    <row r="139" spans="2:65" s="1" customFormat="1" ht="16.5" customHeight="1" x14ac:dyDescent="0.2">
      <c r="B139" s="28"/>
      <c r="C139" s="128" t="s">
        <v>234</v>
      </c>
      <c r="D139" s="128" t="s">
        <v>127</v>
      </c>
      <c r="E139" s="129" t="s">
        <v>235</v>
      </c>
      <c r="F139" s="130" t="s">
        <v>236</v>
      </c>
      <c r="G139" s="131" t="s">
        <v>171</v>
      </c>
      <c r="H139" s="132">
        <v>1</v>
      </c>
      <c r="I139" s="133"/>
      <c r="J139" s="134">
        <f t="shared" si="0"/>
        <v>0</v>
      </c>
      <c r="K139" s="130" t="s">
        <v>1</v>
      </c>
      <c r="L139" s="28"/>
      <c r="M139" s="135" t="s">
        <v>1</v>
      </c>
      <c r="N139" s="136" t="s">
        <v>38</v>
      </c>
      <c r="P139" s="137">
        <f t="shared" si="1"/>
        <v>0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130</v>
      </c>
      <c r="AT139" s="139" t="s">
        <v>127</v>
      </c>
      <c r="AU139" s="139" t="s">
        <v>73</v>
      </c>
      <c r="AY139" s="13" t="s">
        <v>124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81</v>
      </c>
      <c r="BK139" s="140">
        <f t="shared" si="9"/>
        <v>0</v>
      </c>
      <c r="BL139" s="13" t="s">
        <v>130</v>
      </c>
      <c r="BM139" s="139" t="s">
        <v>237</v>
      </c>
    </row>
    <row r="140" spans="2:65" s="1" customFormat="1" ht="141.94999999999999" customHeight="1" x14ac:dyDescent="0.2">
      <c r="B140" s="28"/>
      <c r="C140" s="128" t="s">
        <v>205</v>
      </c>
      <c r="D140" s="128" t="s">
        <v>127</v>
      </c>
      <c r="E140" s="129" t="s">
        <v>238</v>
      </c>
      <c r="F140" s="146" t="s">
        <v>239</v>
      </c>
      <c r="G140" s="131" t="s">
        <v>168</v>
      </c>
      <c r="H140" s="132">
        <v>1</v>
      </c>
      <c r="I140" s="133"/>
      <c r="J140" s="134">
        <f t="shared" si="0"/>
        <v>0</v>
      </c>
      <c r="K140" s="130" t="s">
        <v>1</v>
      </c>
      <c r="L140" s="28"/>
      <c r="M140" s="135" t="s">
        <v>1</v>
      </c>
      <c r="N140" s="136" t="s">
        <v>38</v>
      </c>
      <c r="P140" s="137">
        <f t="shared" si="1"/>
        <v>0</v>
      </c>
      <c r="Q140" s="137">
        <v>0</v>
      </c>
      <c r="R140" s="137">
        <f t="shared" si="2"/>
        <v>0</v>
      </c>
      <c r="S140" s="137">
        <v>0</v>
      </c>
      <c r="T140" s="138">
        <f t="shared" si="3"/>
        <v>0</v>
      </c>
      <c r="AR140" s="139" t="s">
        <v>130</v>
      </c>
      <c r="AT140" s="139" t="s">
        <v>127</v>
      </c>
      <c r="AU140" s="139" t="s">
        <v>73</v>
      </c>
      <c r="AY140" s="13" t="s">
        <v>124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81</v>
      </c>
      <c r="BK140" s="140">
        <f t="shared" si="9"/>
        <v>0</v>
      </c>
      <c r="BL140" s="13" t="s">
        <v>130</v>
      </c>
      <c r="BM140" s="139" t="s">
        <v>240</v>
      </c>
    </row>
    <row r="141" spans="2:65" s="1" customFormat="1" ht="16.5" customHeight="1" x14ac:dyDescent="0.2">
      <c r="B141" s="28"/>
      <c r="C141" s="128" t="s">
        <v>241</v>
      </c>
      <c r="D141" s="128" t="s">
        <v>127</v>
      </c>
      <c r="E141" s="129" t="s">
        <v>125</v>
      </c>
      <c r="F141" s="130" t="s">
        <v>180</v>
      </c>
      <c r="G141" s="131" t="s">
        <v>181</v>
      </c>
      <c r="H141" s="132">
        <v>1</v>
      </c>
      <c r="I141" s="133"/>
      <c r="J141" s="134">
        <f t="shared" si="0"/>
        <v>0</v>
      </c>
      <c r="K141" s="130" t="s">
        <v>1</v>
      </c>
      <c r="L141" s="28"/>
      <c r="M141" s="135" t="s">
        <v>1</v>
      </c>
      <c r="N141" s="136" t="s">
        <v>38</v>
      </c>
      <c r="P141" s="137">
        <f t="shared" si="1"/>
        <v>0</v>
      </c>
      <c r="Q141" s="137">
        <v>0</v>
      </c>
      <c r="R141" s="137">
        <f t="shared" si="2"/>
        <v>0</v>
      </c>
      <c r="S141" s="137">
        <v>0</v>
      </c>
      <c r="T141" s="138">
        <f t="shared" si="3"/>
        <v>0</v>
      </c>
      <c r="AR141" s="139" t="s">
        <v>130</v>
      </c>
      <c r="AT141" s="139" t="s">
        <v>127</v>
      </c>
      <c r="AU141" s="139" t="s">
        <v>73</v>
      </c>
      <c r="AY141" s="13" t="s">
        <v>124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81</v>
      </c>
      <c r="BK141" s="140">
        <f t="shared" si="9"/>
        <v>0</v>
      </c>
      <c r="BL141" s="13" t="s">
        <v>130</v>
      </c>
      <c r="BM141" s="139" t="s">
        <v>242</v>
      </c>
    </row>
    <row r="142" spans="2:65" s="1" customFormat="1" ht="16.5" customHeight="1" x14ac:dyDescent="0.2">
      <c r="B142" s="28"/>
      <c r="C142" s="128" t="s">
        <v>208</v>
      </c>
      <c r="D142" s="128" t="s">
        <v>127</v>
      </c>
      <c r="E142" s="129" t="s">
        <v>131</v>
      </c>
      <c r="F142" s="130" t="s">
        <v>182</v>
      </c>
      <c r="G142" s="131" t="s">
        <v>181</v>
      </c>
      <c r="H142" s="132">
        <v>1</v>
      </c>
      <c r="I142" s="133"/>
      <c r="J142" s="134">
        <f t="shared" si="0"/>
        <v>0</v>
      </c>
      <c r="K142" s="130" t="s">
        <v>1</v>
      </c>
      <c r="L142" s="28"/>
      <c r="M142" s="141" t="s">
        <v>1</v>
      </c>
      <c r="N142" s="142" t="s">
        <v>38</v>
      </c>
      <c r="O142" s="143"/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39" t="s">
        <v>130</v>
      </c>
      <c r="AT142" s="139" t="s">
        <v>127</v>
      </c>
      <c r="AU142" s="139" t="s">
        <v>73</v>
      </c>
      <c r="AY142" s="13" t="s">
        <v>124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3" t="s">
        <v>81</v>
      </c>
      <c r="BK142" s="140">
        <f t="shared" si="9"/>
        <v>0</v>
      </c>
      <c r="BL142" s="13" t="s">
        <v>130</v>
      </c>
      <c r="BM142" s="139" t="s">
        <v>243</v>
      </c>
    </row>
    <row r="143" spans="2:65" s="1" customFormat="1" ht="6.95" customHeight="1" x14ac:dyDescent="0.2">
      <c r="B143" s="39"/>
      <c r="C143" s="40"/>
      <c r="D143" s="40"/>
      <c r="E143" s="40"/>
      <c r="F143" s="40"/>
      <c r="G143" s="40"/>
      <c r="H143" s="40"/>
      <c r="I143" s="40"/>
      <c r="J143" s="40"/>
      <c r="K143" s="40"/>
      <c r="L143" s="28"/>
    </row>
  </sheetData>
  <sheetProtection algorithmName="SHA-512" hashValue="JcQdU4YKR68lieRaQwSVsMK5g4Z194vERj0x7jszJnks4z+9T26fbXRW5TCwl4VZIb8lfKAfI3O4hnZynQ7Ehg==" saltValue="ByZ27rmAI5jVyorTOB6/Cg==" spinCount="100000" sheet="1" formatColumns="0" formatRows="0" autoFilter="0"/>
  <protectedRanges>
    <protectedRange sqref="H117 H118 H123 H133 H136" name="Oblast1" securityDescriptor="O:WDG:WDD:(A;;CC;;;LG)"/>
  </protectedRanges>
  <autoFilter ref="C115:K142" xr:uid="{00000000-0009-0000-0000-000003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E4DA0A3A67894BADC8F8EA8CA07CC4" ma:contentTypeVersion="15" ma:contentTypeDescription="Vytvoří nový dokument" ma:contentTypeScope="" ma:versionID="f4769daa44543672f07708303bf88d80">
  <xsd:schema xmlns:xsd="http://www.w3.org/2001/XMLSchema" xmlns:xs="http://www.w3.org/2001/XMLSchema" xmlns:p="http://schemas.microsoft.com/office/2006/metadata/properties" xmlns:ns2="c03dcc2d-00ec-4599-b3dd-6e694807e020" xmlns:ns3="1d4b32a5-dbaf-49bd-9c72-af8c88b6ef1c" targetNamespace="http://schemas.microsoft.com/office/2006/metadata/properties" ma:root="true" ma:fieldsID="01794dfec908b92b5af4d6d03a59e2d1" ns2:_="" ns3:_="">
    <xsd:import namespace="c03dcc2d-00ec-4599-b3dd-6e694807e020"/>
    <xsd:import namespace="1d4b32a5-dbaf-49bd-9c72-af8c88b6ef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cc2d-00ec-4599-b3dd-6e694807e0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79b6866-37ff-4a53-81a4-0a4c729f9f1e}" ma:internalName="TaxCatchAll" ma:showField="CatchAllData" ma:web="c03dcc2d-00ec-4599-b3dd-6e694807e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b32a5-dbaf-49bd-9c72-af8c88b6e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48fbdb8-179a-4c87-87e1-a65fe5d901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B93C90-1DCD-47B2-8577-F5954CFC08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52AF38-0EB6-43F8-83EB-DEB5631709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dcc2d-00ec-4599-b3dd-6e694807e020"/>
    <ds:schemaRef ds:uri="1d4b32a5-dbaf-49bd-9c72-af8c88b6ef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00 - Vedlejší rozpočtové ...</vt:lpstr>
      <vt:lpstr>01 - Elektroinstalace</vt:lpstr>
      <vt:lpstr>02 - Fotovoltaický systém...</vt:lpstr>
      <vt:lpstr>'00 - Vedlejší rozpočtové ...'!Názvy_tisku</vt:lpstr>
      <vt:lpstr>'01 - Elektroinstalace'!Názvy_tisku</vt:lpstr>
      <vt:lpstr>'02 - Fotovoltaický systém...'!Názvy_tisku</vt:lpstr>
      <vt:lpstr>'Rekapitulace stavby'!Názvy_tisku</vt:lpstr>
      <vt:lpstr>'00 - Vedlejší rozpočtové ...'!Oblast_tisku</vt:lpstr>
      <vt:lpstr>'01 - Elektroinstalace'!Oblast_tisku</vt:lpstr>
      <vt:lpstr>'02 - Fotovoltaický systém...'!Oblast_tisku</vt:lpstr>
      <vt:lpstr>'Rekapitulace stavby'!Oblast_tisku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František Klus</dc:creator>
  <cp:keywords/>
  <dc:description/>
  <cp:lastModifiedBy>Lukáš  Dukay</cp:lastModifiedBy>
  <cp:revision/>
  <dcterms:created xsi:type="dcterms:W3CDTF">2024-04-18T07:08:59Z</dcterms:created>
  <dcterms:modified xsi:type="dcterms:W3CDTF">2024-06-03T06:32:36Z</dcterms:modified>
  <cp:category/>
  <cp:contentStatus/>
</cp:coreProperties>
</file>