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01_Máslovice\03_DPS_podkrovi\XX_DOTAZY VZ\"/>
    </mc:Choice>
  </mc:AlternateContent>
  <xr:revisionPtr revIDLastSave="0" documentId="13_ncr:1_{1F5D370B-FE62-4B41-82A7-1B71EADEFD39}" xr6:coauthVersionLast="47" xr6:coauthVersionMax="47" xr10:uidLastSave="{00000000-0000-0000-0000-000000000000}"/>
  <bookViews>
    <workbookView xWindow="28680" yWindow="-120" windowWidth="29040" windowHeight="18240" activeTab="6" xr2:uid="{00000000-000D-0000-FFFF-FFFF00000000}"/>
  </bookViews>
  <sheets>
    <sheet name="Rekapitulace stavby" sheetId="1" r:id="rId1"/>
    <sheet name="Maslovice - Rekonstrukce ..." sheetId="2" r:id="rId2"/>
    <sheet name="TZB - Technické zabezpeče..." sheetId="3" r:id="rId3"/>
    <sheet name="kanalizace" sheetId="6" r:id="rId4"/>
    <sheet name="vodovod" sheetId="7" r:id="rId5"/>
    <sheet name="zařizovací předměty" sheetId="8" r:id="rId6"/>
    <sheet name="vytápění" sheetId="9" r:id="rId7"/>
    <sheet name="ESI" sheetId="10" r:id="rId8"/>
    <sheet name="VZT" sheetId="11" r:id="rId9"/>
    <sheet name="VRN - VRN" sheetId="4" r:id="rId10"/>
    <sheet name="Pokyny pro vyplnění" sheetId="5" r:id="rId11"/>
  </sheets>
  <definedNames>
    <definedName name="_xlnm._FilterDatabase" localSheetId="1" hidden="1">'Maslovice - Rekonstrukce ...'!$C$93:$K$552</definedName>
    <definedName name="_xlnm._FilterDatabase" localSheetId="2" hidden="1">'TZB - Technické zabezpeče...'!$C$83:$K$95</definedName>
    <definedName name="_xlnm._FilterDatabase" localSheetId="9" hidden="1">'VRN - VRN'!$C$84:$K$101</definedName>
    <definedName name="_xlnm.Print_Titles" localSheetId="1">'Maslovice - Rekonstrukce ...'!$93:$93</definedName>
    <definedName name="_xlnm.Print_Titles" localSheetId="0">'Rekapitulace stavby'!$52:$52</definedName>
    <definedName name="_xlnm.Print_Titles" localSheetId="2">'TZB - Technické zabezpeče...'!$83:$83</definedName>
    <definedName name="_xlnm.Print_Titles" localSheetId="9">'VRN - VRN'!$84:$84</definedName>
    <definedName name="_xlnm.Print_Area" localSheetId="7">ESI!$A$1:$T$82</definedName>
    <definedName name="_xlnm.Print_Area" localSheetId="3">kanalizace!$A$1:$Q$65</definedName>
    <definedName name="_xlnm.Print_Area" localSheetId="1">'Maslovice - Rekonstrukce ...'!$C$4:$J$37,'Maslovice - Rekonstrukce ...'!$C$43:$J$77,'Maslovice - Rekonstrukce ...'!$C$83:$K$552</definedName>
    <definedName name="_xlnm.Print_Area" localSheetId="10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stavby'!$C$42:$AQ$58</definedName>
    <definedName name="_xlnm.Print_Area" localSheetId="2">'TZB - Technické zabezpeče...'!$C$4:$J$39,'TZB - Technické zabezpeče...'!$C$45:$J$65,'TZB - Technické zabezpeče...'!$C$71:$K$95</definedName>
    <definedName name="_xlnm.Print_Area" localSheetId="4">vodovod!$A$1:$Q$52</definedName>
    <definedName name="_xlnm.Print_Area" localSheetId="9">'VRN - VRN'!$C$4:$J$39,'VRN - VRN'!$C$45:$J$66,'VRN - VRN'!$C$72:$K$101</definedName>
    <definedName name="_xlnm.Print_Area" localSheetId="6">vytápění!$A$1:$Q$66</definedName>
    <definedName name="_xlnm.Print_Area" localSheetId="8">VZT!$A$1:$Q$67</definedName>
    <definedName name="_xlnm.Print_Area" localSheetId="5">'zařizovací předměty'!$A$1:$Q$46</definedName>
  </definedNames>
  <calcPr calcId="181029"/>
</workbook>
</file>

<file path=xl/calcChain.xml><?xml version="1.0" encoding="utf-8"?>
<calcChain xmlns="http://schemas.openxmlformats.org/spreadsheetml/2006/main">
  <c r="I31" i="8" l="1"/>
  <c r="A31" i="8"/>
  <c r="I30" i="8"/>
  <c r="A30" i="8"/>
  <c r="I29" i="8"/>
  <c r="A29" i="8"/>
  <c r="I25" i="8"/>
  <c r="A25" i="8" l="1"/>
  <c r="G28" i="8"/>
  <c r="I27" i="8"/>
  <c r="A27" i="8"/>
  <c r="I17" i="6" l="1"/>
  <c r="I41" i="9"/>
  <c r="I40" i="7"/>
  <c r="I37" i="6"/>
  <c r="L38" i="10"/>
  <c r="L30" i="10"/>
  <c r="M31" i="11"/>
  <c r="K31" i="11"/>
  <c r="I30" i="11"/>
  <c r="I29" i="11"/>
  <c r="I28" i="11"/>
  <c r="I27" i="11"/>
  <c r="I25" i="11"/>
  <c r="I23" i="11"/>
  <c r="I22" i="11"/>
  <c r="I21" i="11"/>
  <c r="I19" i="11"/>
  <c r="I18" i="11"/>
  <c r="I17" i="11"/>
  <c r="I16" i="11"/>
  <c r="K68" i="10"/>
  <c r="I68" i="10"/>
  <c r="K67" i="10"/>
  <c r="I67" i="10"/>
  <c r="K66" i="10"/>
  <c r="I66" i="10"/>
  <c r="K65" i="10"/>
  <c r="L65" i="10" s="1"/>
  <c r="I65" i="10"/>
  <c r="K64" i="10"/>
  <c r="I64" i="10"/>
  <c r="K59" i="10"/>
  <c r="I59" i="10"/>
  <c r="L59" i="10" s="1"/>
  <c r="K58" i="10"/>
  <c r="I58" i="10"/>
  <c r="K57" i="10"/>
  <c r="I57" i="10"/>
  <c r="K52" i="10"/>
  <c r="I52" i="10"/>
  <c r="K51" i="10"/>
  <c r="I51" i="10"/>
  <c r="K50" i="10"/>
  <c r="I50" i="10"/>
  <c r="K49" i="10"/>
  <c r="I49" i="10"/>
  <c r="L49" i="10" s="1"/>
  <c r="K48" i="10"/>
  <c r="I48" i="10"/>
  <c r="K47" i="10"/>
  <c r="I47" i="10"/>
  <c r="K46" i="10"/>
  <c r="K53" i="10" s="1"/>
  <c r="I46" i="10"/>
  <c r="K42" i="10"/>
  <c r="I42" i="10"/>
  <c r="K41" i="10"/>
  <c r="K43" i="10" s="1"/>
  <c r="I41" i="10"/>
  <c r="K37" i="10"/>
  <c r="K38" i="10" s="1"/>
  <c r="I37" i="10"/>
  <c r="I38" i="10" s="1"/>
  <c r="K36" i="10"/>
  <c r="I36" i="10"/>
  <c r="K35" i="10"/>
  <c r="I35" i="10"/>
  <c r="L35" i="10" s="1"/>
  <c r="K34" i="10"/>
  <c r="I34" i="10"/>
  <c r="K33" i="10"/>
  <c r="I33" i="10"/>
  <c r="K29" i="10"/>
  <c r="I29" i="10"/>
  <c r="K28" i="10"/>
  <c r="I28" i="10"/>
  <c r="K27" i="10"/>
  <c r="I27" i="10"/>
  <c r="K26" i="10"/>
  <c r="I26" i="10"/>
  <c r="L26" i="10" s="1"/>
  <c r="K25" i="10"/>
  <c r="L25" i="10" s="1"/>
  <c r="I25" i="10"/>
  <c r="K20" i="10"/>
  <c r="I20" i="10"/>
  <c r="L20" i="10" s="1"/>
  <c r="K19" i="10"/>
  <c r="K21" i="10" s="1"/>
  <c r="I19" i="10"/>
  <c r="K14" i="10"/>
  <c r="I14" i="10"/>
  <c r="K13" i="10"/>
  <c r="K15" i="10" s="1"/>
  <c r="I13" i="10"/>
  <c r="A40" i="9"/>
  <c r="G39" i="9"/>
  <c r="I39" i="9" s="1"/>
  <c r="A39" i="9"/>
  <c r="G38" i="9"/>
  <c r="I38" i="9" s="1"/>
  <c r="A38" i="9"/>
  <c r="A37" i="9"/>
  <c r="I36" i="9"/>
  <c r="A36" i="9"/>
  <c r="I35" i="9"/>
  <c r="A35" i="9"/>
  <c r="G34" i="9"/>
  <c r="I34" i="9" s="1"/>
  <c r="A34" i="9"/>
  <c r="I33" i="9"/>
  <c r="A33" i="9"/>
  <c r="I32" i="9"/>
  <c r="A32" i="9"/>
  <c r="I31" i="9"/>
  <c r="A31" i="9"/>
  <c r="I30" i="9"/>
  <c r="A30" i="9"/>
  <c r="I29" i="9"/>
  <c r="A29" i="9"/>
  <c r="I28" i="9"/>
  <c r="A28" i="9"/>
  <c r="I27" i="9"/>
  <c r="A27" i="9"/>
  <c r="I26" i="9"/>
  <c r="A26" i="9"/>
  <c r="I25" i="9"/>
  <c r="A25" i="9"/>
  <c r="I24" i="9"/>
  <c r="A24" i="9"/>
  <c r="I23" i="9"/>
  <c r="A23" i="9"/>
  <c r="I22" i="9"/>
  <c r="A22" i="9"/>
  <c r="I21" i="9"/>
  <c r="A21" i="9"/>
  <c r="I20" i="9"/>
  <c r="A20" i="9"/>
  <c r="A36" i="8"/>
  <c r="G35" i="8"/>
  <c r="I35" i="8" s="1"/>
  <c r="A35" i="8"/>
  <c r="I34" i="8"/>
  <c r="A34" i="8"/>
  <c r="I33" i="8"/>
  <c r="A33" i="8"/>
  <c r="I32" i="8"/>
  <c r="A32" i="8"/>
  <c r="I28" i="8"/>
  <c r="A28" i="8"/>
  <c r="I26" i="8"/>
  <c r="A26" i="8"/>
  <c r="I24" i="8"/>
  <c r="A24" i="8"/>
  <c r="I23" i="8"/>
  <c r="A23" i="8"/>
  <c r="I22" i="8"/>
  <c r="A22" i="8"/>
  <c r="I21" i="8"/>
  <c r="A21" i="8"/>
  <c r="I20" i="8"/>
  <c r="A20" i="8"/>
  <c r="A39" i="7"/>
  <c r="A38" i="7"/>
  <c r="A37" i="7"/>
  <c r="G36" i="7"/>
  <c r="I36" i="7" s="1"/>
  <c r="A36" i="7"/>
  <c r="I35" i="7"/>
  <c r="A35" i="7"/>
  <c r="I34" i="7"/>
  <c r="A34" i="7"/>
  <c r="I33" i="7"/>
  <c r="A33" i="7"/>
  <c r="I32" i="7"/>
  <c r="A32" i="7"/>
  <c r="I31" i="7"/>
  <c r="A31" i="7"/>
  <c r="I30" i="7"/>
  <c r="A30" i="7"/>
  <c r="I29" i="7"/>
  <c r="A29" i="7"/>
  <c r="I28" i="7"/>
  <c r="A28" i="7"/>
  <c r="I27" i="7"/>
  <c r="A27" i="7"/>
  <c r="I26" i="7"/>
  <c r="A26" i="7"/>
  <c r="I25" i="7"/>
  <c r="A25" i="7"/>
  <c r="I24" i="7"/>
  <c r="A24" i="7"/>
  <c r="I23" i="7"/>
  <c r="A23" i="7"/>
  <c r="I22" i="7"/>
  <c r="A22" i="7"/>
  <c r="I21" i="7"/>
  <c r="A21" i="7"/>
  <c r="I20" i="7"/>
  <c r="A20" i="7"/>
  <c r="A36" i="6"/>
  <c r="G35" i="6"/>
  <c r="I35" i="6" s="1"/>
  <c r="A35" i="6"/>
  <c r="G34" i="6"/>
  <c r="I34" i="6" s="1"/>
  <c r="A34" i="6"/>
  <c r="I33" i="6"/>
  <c r="A33" i="6"/>
  <c r="I32" i="6"/>
  <c r="A32" i="6"/>
  <c r="I31" i="6"/>
  <c r="A31" i="6"/>
  <c r="I30" i="6"/>
  <c r="A30" i="6"/>
  <c r="I29" i="6"/>
  <c r="A29" i="6"/>
  <c r="I28" i="6"/>
  <c r="A28" i="6"/>
  <c r="I27" i="6"/>
  <c r="A27" i="6"/>
  <c r="I26" i="6"/>
  <c r="A26" i="6"/>
  <c r="I25" i="6"/>
  <c r="A25" i="6"/>
  <c r="I24" i="6"/>
  <c r="A24" i="6"/>
  <c r="I23" i="6"/>
  <c r="A23" i="6"/>
  <c r="I22" i="6"/>
  <c r="A22" i="6"/>
  <c r="I21" i="6"/>
  <c r="A21" i="6"/>
  <c r="I20" i="6"/>
  <c r="A20" i="6"/>
  <c r="I16" i="6"/>
  <c r="I43" i="10" l="1"/>
  <c r="K69" i="10"/>
  <c r="G37" i="9"/>
  <c r="I37" i="9" s="1"/>
  <c r="L33" i="10"/>
  <c r="L52" i="10"/>
  <c r="L66" i="10"/>
  <c r="L47" i="10"/>
  <c r="L48" i="10"/>
  <c r="L50" i="10"/>
  <c r="L68" i="10"/>
  <c r="G37" i="7"/>
  <c r="G38" i="7" s="1"/>
  <c r="I38" i="7" s="1"/>
  <c r="I40" i="9"/>
  <c r="K30" i="10"/>
  <c r="I69" i="10"/>
  <c r="L27" i="10"/>
  <c r="L29" i="10"/>
  <c r="L67" i="10"/>
  <c r="K60" i="10"/>
  <c r="K71" i="10" s="1"/>
  <c r="L58" i="10"/>
  <c r="I60" i="10"/>
  <c r="L51" i="10"/>
  <c r="L41" i="10"/>
  <c r="L42" i="10"/>
  <c r="L36" i="10"/>
  <c r="L34" i="10"/>
  <c r="L28" i="10"/>
  <c r="I21" i="10"/>
  <c r="L14" i="10"/>
  <c r="I15" i="10"/>
  <c r="I31" i="11"/>
  <c r="I95" i="3" s="1"/>
  <c r="I53" i="10"/>
  <c r="I30" i="10"/>
  <c r="L46" i="10"/>
  <c r="L53" i="10" s="1"/>
  <c r="L57" i="10"/>
  <c r="L60" i="10" s="1"/>
  <c r="L64" i="10"/>
  <c r="L69" i="10" s="1"/>
  <c r="L13" i="10"/>
  <c r="L37" i="10"/>
  <c r="L19" i="10"/>
  <c r="L21" i="10" s="1"/>
  <c r="I36" i="8"/>
  <c r="I37" i="8" s="1"/>
  <c r="I37" i="7"/>
  <c r="I36" i="6"/>
  <c r="I87" i="3" s="1"/>
  <c r="L15" i="10" l="1"/>
  <c r="I71" i="10"/>
  <c r="L43" i="10"/>
  <c r="L71" i="10" s="1"/>
  <c r="I93" i="3" s="1"/>
  <c r="I16" i="8"/>
  <c r="I17" i="8" s="1"/>
  <c r="I89" i="3"/>
  <c r="I16" i="9"/>
  <c r="I17" i="9" s="1"/>
  <c r="I91" i="3"/>
  <c r="I39" i="7"/>
  <c r="I16" i="7" l="1"/>
  <c r="I17" i="7" s="1"/>
  <c r="I88" i="3"/>
  <c r="J37" i="4" l="1"/>
  <c r="J36" i="4"/>
  <c r="AY57" i="1"/>
  <c r="J35" i="4"/>
  <c r="AX57" i="1" s="1"/>
  <c r="BI100" i="4"/>
  <c r="BH100" i="4"/>
  <c r="BG100" i="4"/>
  <c r="BF100" i="4"/>
  <c r="T100" i="4"/>
  <c r="T99" i="4" s="1"/>
  <c r="R100" i="4"/>
  <c r="R99" i="4" s="1"/>
  <c r="P100" i="4"/>
  <c r="P99" i="4" s="1"/>
  <c r="BI97" i="4"/>
  <c r="BH97" i="4"/>
  <c r="BG97" i="4"/>
  <c r="BF97" i="4"/>
  <c r="T97" i="4"/>
  <c r="T96" i="4"/>
  <c r="R97" i="4"/>
  <c r="R96" i="4" s="1"/>
  <c r="P97" i="4"/>
  <c r="P96" i="4" s="1"/>
  <c r="BI94" i="4"/>
  <c r="BH94" i="4"/>
  <c r="BG94" i="4"/>
  <c r="BF94" i="4"/>
  <c r="T94" i="4"/>
  <c r="T93" i="4" s="1"/>
  <c r="R94" i="4"/>
  <c r="R93" i="4" s="1"/>
  <c r="P94" i="4"/>
  <c r="P93" i="4" s="1"/>
  <c r="BI91" i="4"/>
  <c r="BH91" i="4"/>
  <c r="BG91" i="4"/>
  <c r="BF91" i="4"/>
  <c r="T91" i="4"/>
  <c r="T90" i="4" s="1"/>
  <c r="R91" i="4"/>
  <c r="R90" i="4"/>
  <c r="P91" i="4"/>
  <c r="P90" i="4" s="1"/>
  <c r="BI88" i="4"/>
  <c r="BH88" i="4"/>
  <c r="BG88" i="4"/>
  <c r="BF88" i="4"/>
  <c r="T88" i="4"/>
  <c r="T87" i="4" s="1"/>
  <c r="R88" i="4"/>
  <c r="R87" i="4"/>
  <c r="P88" i="4"/>
  <c r="P87" i="4" s="1"/>
  <c r="J82" i="4"/>
  <c r="J81" i="4"/>
  <c r="F79" i="4"/>
  <c r="E77" i="4"/>
  <c r="J55" i="4"/>
  <c r="J54" i="4"/>
  <c r="F52" i="4"/>
  <c r="E50" i="4"/>
  <c r="J18" i="4"/>
  <c r="E18" i="4"/>
  <c r="F82" i="4" s="1"/>
  <c r="J17" i="4"/>
  <c r="J15" i="4"/>
  <c r="E15" i="4"/>
  <c r="F54" i="4" s="1"/>
  <c r="J14" i="4"/>
  <c r="J12" i="4"/>
  <c r="J79" i="4" s="1"/>
  <c r="E7" i="4"/>
  <c r="E75" i="4" s="1"/>
  <c r="J37" i="3"/>
  <c r="J36" i="3"/>
  <c r="AY56" i="1"/>
  <c r="J35" i="3"/>
  <c r="AX56" i="1" s="1"/>
  <c r="BI95" i="3"/>
  <c r="BH95" i="3"/>
  <c r="BG95" i="3"/>
  <c r="BF95" i="3"/>
  <c r="T95" i="3"/>
  <c r="T94" i="3" s="1"/>
  <c r="R95" i="3"/>
  <c r="R94" i="3" s="1"/>
  <c r="P95" i="3"/>
  <c r="P94" i="3" s="1"/>
  <c r="BI93" i="3"/>
  <c r="BH93" i="3"/>
  <c r="BG93" i="3"/>
  <c r="BF93" i="3"/>
  <c r="T93" i="3"/>
  <c r="T92" i="3" s="1"/>
  <c r="R93" i="3"/>
  <c r="R92" i="3" s="1"/>
  <c r="P93" i="3"/>
  <c r="P92" i="3" s="1"/>
  <c r="BI91" i="3"/>
  <c r="BH91" i="3"/>
  <c r="BG91" i="3"/>
  <c r="BF91" i="3"/>
  <c r="T91" i="3"/>
  <c r="T90" i="3" s="1"/>
  <c r="R91" i="3"/>
  <c r="R90" i="3" s="1"/>
  <c r="P91" i="3"/>
  <c r="P90" i="3" s="1"/>
  <c r="BI89" i="3"/>
  <c r="BH89" i="3"/>
  <c r="BG89" i="3"/>
  <c r="BF89" i="3"/>
  <c r="T89" i="3"/>
  <c r="R89" i="3"/>
  <c r="P89" i="3"/>
  <c r="BI88" i="3"/>
  <c r="BH88" i="3"/>
  <c r="BG88" i="3"/>
  <c r="BF88" i="3"/>
  <c r="T88" i="3"/>
  <c r="R88" i="3"/>
  <c r="P88" i="3"/>
  <c r="BI87" i="3"/>
  <c r="BH87" i="3"/>
  <c r="BG87" i="3"/>
  <c r="BF87" i="3"/>
  <c r="T87" i="3"/>
  <c r="R87" i="3"/>
  <c r="P87" i="3"/>
  <c r="J81" i="3"/>
  <c r="J80" i="3"/>
  <c r="F78" i="3"/>
  <c r="E76" i="3"/>
  <c r="J55" i="3"/>
  <c r="J54" i="3"/>
  <c r="F52" i="3"/>
  <c r="E50" i="3"/>
  <c r="J18" i="3"/>
  <c r="E18" i="3"/>
  <c r="F55" i="3" s="1"/>
  <c r="J17" i="3"/>
  <c r="J15" i="3"/>
  <c r="E15" i="3"/>
  <c r="F80" i="3" s="1"/>
  <c r="J14" i="3"/>
  <c r="J12" i="3"/>
  <c r="J78" i="3" s="1"/>
  <c r="E7" i="3"/>
  <c r="E74" i="3" s="1"/>
  <c r="J35" i="2"/>
  <c r="J34" i="2"/>
  <c r="AY55" i="1" s="1"/>
  <c r="J33" i="2"/>
  <c r="AX55" i="1" s="1"/>
  <c r="BI551" i="2"/>
  <c r="BH551" i="2"/>
  <c r="BG551" i="2"/>
  <c r="BF551" i="2"/>
  <c r="T551" i="2"/>
  <c r="T550" i="2"/>
  <c r="R551" i="2"/>
  <c r="R550" i="2" s="1"/>
  <c r="P551" i="2"/>
  <c r="P550" i="2"/>
  <c r="BI535" i="2"/>
  <c r="BH535" i="2"/>
  <c r="BG535" i="2"/>
  <c r="BF535" i="2"/>
  <c r="T535" i="2"/>
  <c r="R535" i="2"/>
  <c r="P535" i="2"/>
  <c r="BI528" i="2"/>
  <c r="BH528" i="2"/>
  <c r="BG528" i="2"/>
  <c r="BF528" i="2"/>
  <c r="T528" i="2"/>
  <c r="R528" i="2"/>
  <c r="P528" i="2"/>
  <c r="BI525" i="2"/>
  <c r="BH525" i="2"/>
  <c r="BG525" i="2"/>
  <c r="BF525" i="2"/>
  <c r="T525" i="2"/>
  <c r="R525" i="2"/>
  <c r="P525" i="2"/>
  <c r="BI522" i="2"/>
  <c r="BH522" i="2"/>
  <c r="BG522" i="2"/>
  <c r="BF522" i="2"/>
  <c r="T522" i="2"/>
  <c r="R522" i="2"/>
  <c r="P522" i="2"/>
  <c r="BI520" i="2"/>
  <c r="BH520" i="2"/>
  <c r="BG520" i="2"/>
  <c r="BF520" i="2"/>
  <c r="T520" i="2"/>
  <c r="R520" i="2"/>
  <c r="P520" i="2"/>
  <c r="BI517" i="2"/>
  <c r="BH517" i="2"/>
  <c r="BG517" i="2"/>
  <c r="BF517" i="2"/>
  <c r="T517" i="2"/>
  <c r="R517" i="2"/>
  <c r="P517" i="2"/>
  <c r="BI515" i="2"/>
  <c r="BH515" i="2"/>
  <c r="BG515" i="2"/>
  <c r="BF515" i="2"/>
  <c r="T515" i="2"/>
  <c r="R515" i="2"/>
  <c r="P515" i="2"/>
  <c r="BI513" i="2"/>
  <c r="BH513" i="2"/>
  <c r="BG513" i="2"/>
  <c r="BF513" i="2"/>
  <c r="T513" i="2"/>
  <c r="R513" i="2"/>
  <c r="P513" i="2"/>
  <c r="BI487" i="2"/>
  <c r="BH487" i="2"/>
  <c r="BG487" i="2"/>
  <c r="BF487" i="2"/>
  <c r="T487" i="2"/>
  <c r="R487" i="2"/>
  <c r="P487" i="2"/>
  <c r="BI485" i="2"/>
  <c r="BH485" i="2"/>
  <c r="BG485" i="2"/>
  <c r="BF485" i="2"/>
  <c r="T485" i="2"/>
  <c r="R485" i="2"/>
  <c r="P485" i="2"/>
  <c r="BI482" i="2"/>
  <c r="BH482" i="2"/>
  <c r="BG482" i="2"/>
  <c r="BF482" i="2"/>
  <c r="T482" i="2"/>
  <c r="R482" i="2"/>
  <c r="P482" i="2"/>
  <c r="BI478" i="2"/>
  <c r="BH478" i="2"/>
  <c r="BG478" i="2"/>
  <c r="BF478" i="2"/>
  <c r="T478" i="2"/>
  <c r="R478" i="2"/>
  <c r="P478" i="2"/>
  <c r="BI476" i="2"/>
  <c r="BH476" i="2"/>
  <c r="BG476" i="2"/>
  <c r="BF476" i="2"/>
  <c r="T476" i="2"/>
  <c r="R476" i="2"/>
  <c r="P476" i="2"/>
  <c r="BI468" i="2"/>
  <c r="BH468" i="2"/>
  <c r="BG468" i="2"/>
  <c r="BF468" i="2"/>
  <c r="T468" i="2"/>
  <c r="R468" i="2"/>
  <c r="P468" i="2"/>
  <c r="BI466" i="2"/>
  <c r="BH466" i="2"/>
  <c r="BG466" i="2"/>
  <c r="BF466" i="2"/>
  <c r="T466" i="2"/>
  <c r="R466" i="2"/>
  <c r="P466" i="2"/>
  <c r="BI465" i="2"/>
  <c r="BH465" i="2"/>
  <c r="BG465" i="2"/>
  <c r="BF465" i="2"/>
  <c r="T465" i="2"/>
  <c r="R465" i="2"/>
  <c r="P465" i="2"/>
  <c r="BI464" i="2"/>
  <c r="BH464" i="2"/>
  <c r="BG464" i="2"/>
  <c r="BF464" i="2"/>
  <c r="T464" i="2"/>
  <c r="R464" i="2"/>
  <c r="P464" i="2"/>
  <c r="BI463" i="2"/>
  <c r="BH463" i="2"/>
  <c r="BG463" i="2"/>
  <c r="BF463" i="2"/>
  <c r="T463" i="2"/>
  <c r="R463" i="2"/>
  <c r="P463" i="2"/>
  <c r="BI462" i="2"/>
  <c r="BH462" i="2"/>
  <c r="BG462" i="2"/>
  <c r="BF462" i="2"/>
  <c r="T462" i="2"/>
  <c r="R462" i="2"/>
  <c r="P462" i="2"/>
  <c r="BI461" i="2"/>
  <c r="BH461" i="2"/>
  <c r="BG461" i="2"/>
  <c r="BF461" i="2"/>
  <c r="T461" i="2"/>
  <c r="R461" i="2"/>
  <c r="P461" i="2"/>
  <c r="BI460" i="2"/>
  <c r="BH460" i="2"/>
  <c r="BG460" i="2"/>
  <c r="BF460" i="2"/>
  <c r="T460" i="2"/>
  <c r="R460" i="2"/>
  <c r="P460" i="2"/>
  <c r="BI459" i="2"/>
  <c r="BH459" i="2"/>
  <c r="BG459" i="2"/>
  <c r="BF459" i="2"/>
  <c r="T459" i="2"/>
  <c r="R459" i="2"/>
  <c r="P459" i="2"/>
  <c r="BI458" i="2"/>
  <c r="BH458" i="2"/>
  <c r="BG458" i="2"/>
  <c r="BF458" i="2"/>
  <c r="T458" i="2"/>
  <c r="R458" i="2"/>
  <c r="P458" i="2"/>
  <c r="BI457" i="2"/>
  <c r="BH457" i="2"/>
  <c r="BG457" i="2"/>
  <c r="BF457" i="2"/>
  <c r="T457" i="2"/>
  <c r="R457" i="2"/>
  <c r="P457" i="2"/>
  <c r="BI456" i="2"/>
  <c r="BH456" i="2"/>
  <c r="BG456" i="2"/>
  <c r="BF456" i="2"/>
  <c r="T456" i="2"/>
  <c r="R456" i="2"/>
  <c r="P456" i="2"/>
  <c r="BI455" i="2"/>
  <c r="BH455" i="2"/>
  <c r="BG455" i="2"/>
  <c r="BF455" i="2"/>
  <c r="T455" i="2"/>
  <c r="R455" i="2"/>
  <c r="P455" i="2"/>
  <c r="BI454" i="2"/>
  <c r="BH454" i="2"/>
  <c r="BG454" i="2"/>
  <c r="BF454" i="2"/>
  <c r="T454" i="2"/>
  <c r="R454" i="2"/>
  <c r="P454" i="2"/>
  <c r="BI453" i="2"/>
  <c r="BH453" i="2"/>
  <c r="BG453" i="2"/>
  <c r="BF453" i="2"/>
  <c r="T453" i="2"/>
  <c r="R453" i="2"/>
  <c r="P453" i="2"/>
  <c r="BI452" i="2"/>
  <c r="BH452" i="2"/>
  <c r="BG452" i="2"/>
  <c r="BF452" i="2"/>
  <c r="T452" i="2"/>
  <c r="R452" i="2"/>
  <c r="P452" i="2"/>
  <c r="BI451" i="2"/>
  <c r="BH451" i="2"/>
  <c r="BG451" i="2"/>
  <c r="BF451" i="2"/>
  <c r="T451" i="2"/>
  <c r="R451" i="2"/>
  <c r="P451" i="2"/>
  <c r="BI450" i="2"/>
  <c r="BH450" i="2"/>
  <c r="BG450" i="2"/>
  <c r="BF450" i="2"/>
  <c r="T450" i="2"/>
  <c r="R450" i="2"/>
  <c r="P450" i="2"/>
  <c r="BI449" i="2"/>
  <c r="BH449" i="2"/>
  <c r="BG449" i="2"/>
  <c r="BF449" i="2"/>
  <c r="T449" i="2"/>
  <c r="R449" i="2"/>
  <c r="P449" i="2"/>
  <c r="BI448" i="2"/>
  <c r="BH448" i="2"/>
  <c r="BG448" i="2"/>
  <c r="BF448" i="2"/>
  <c r="T448" i="2"/>
  <c r="R448" i="2"/>
  <c r="P448" i="2"/>
  <c r="BI447" i="2"/>
  <c r="BH447" i="2"/>
  <c r="BG447" i="2"/>
  <c r="BF447" i="2"/>
  <c r="T447" i="2"/>
  <c r="R447" i="2"/>
  <c r="P447" i="2"/>
  <c r="BI446" i="2"/>
  <c r="BH446" i="2"/>
  <c r="BG446" i="2"/>
  <c r="BF446" i="2"/>
  <c r="T446" i="2"/>
  <c r="R446" i="2"/>
  <c r="P446" i="2"/>
  <c r="BI445" i="2"/>
  <c r="BH445" i="2"/>
  <c r="BG445" i="2"/>
  <c r="BF445" i="2"/>
  <c r="T445" i="2"/>
  <c r="R445" i="2"/>
  <c r="P445" i="2"/>
  <c r="BI444" i="2"/>
  <c r="BH444" i="2"/>
  <c r="BG444" i="2"/>
  <c r="BF444" i="2"/>
  <c r="T444" i="2"/>
  <c r="R444" i="2"/>
  <c r="P444" i="2"/>
  <c r="BI441" i="2"/>
  <c r="BH441" i="2"/>
  <c r="BG441" i="2"/>
  <c r="BF441" i="2"/>
  <c r="T441" i="2"/>
  <c r="R441" i="2"/>
  <c r="P441" i="2"/>
  <c r="BI438" i="2"/>
  <c r="BH438" i="2"/>
  <c r="BG438" i="2"/>
  <c r="BF438" i="2"/>
  <c r="T438" i="2"/>
  <c r="R438" i="2"/>
  <c r="P438" i="2"/>
  <c r="BI435" i="2"/>
  <c r="BH435" i="2"/>
  <c r="BG435" i="2"/>
  <c r="BF435" i="2"/>
  <c r="T435" i="2"/>
  <c r="R435" i="2"/>
  <c r="P435" i="2"/>
  <c r="BI433" i="2"/>
  <c r="BH433" i="2"/>
  <c r="BG433" i="2"/>
  <c r="BF433" i="2"/>
  <c r="T433" i="2"/>
  <c r="R433" i="2"/>
  <c r="P433" i="2"/>
  <c r="BI431" i="2"/>
  <c r="BH431" i="2"/>
  <c r="BG431" i="2"/>
  <c r="BF431" i="2"/>
  <c r="T431" i="2"/>
  <c r="T430" i="2" s="1"/>
  <c r="R431" i="2"/>
  <c r="R430" i="2" s="1"/>
  <c r="P431" i="2"/>
  <c r="P430" i="2" s="1"/>
  <c r="BI428" i="2"/>
  <c r="BH428" i="2"/>
  <c r="BG428" i="2"/>
  <c r="BF428" i="2"/>
  <c r="T428" i="2"/>
  <c r="R428" i="2"/>
  <c r="P428" i="2"/>
  <c r="BI423" i="2"/>
  <c r="BH423" i="2"/>
  <c r="BG423" i="2"/>
  <c r="BF423" i="2"/>
  <c r="T423" i="2"/>
  <c r="R423" i="2"/>
  <c r="P423" i="2"/>
  <c r="BI421" i="2"/>
  <c r="BH421" i="2"/>
  <c r="BG421" i="2"/>
  <c r="BF421" i="2"/>
  <c r="T421" i="2"/>
  <c r="R421" i="2"/>
  <c r="P421" i="2"/>
  <c r="BI420" i="2"/>
  <c r="BH420" i="2"/>
  <c r="BG420" i="2"/>
  <c r="BF420" i="2"/>
  <c r="T420" i="2"/>
  <c r="R420" i="2"/>
  <c r="P420" i="2"/>
  <c r="BI414" i="2"/>
  <c r="BH414" i="2"/>
  <c r="BG414" i="2"/>
  <c r="BF414" i="2"/>
  <c r="T414" i="2"/>
  <c r="R414" i="2"/>
  <c r="P414" i="2"/>
  <c r="BI412" i="2"/>
  <c r="BH412" i="2"/>
  <c r="BG412" i="2"/>
  <c r="BF412" i="2"/>
  <c r="T412" i="2"/>
  <c r="R412" i="2"/>
  <c r="P412" i="2"/>
  <c r="BI408" i="2"/>
  <c r="BH408" i="2"/>
  <c r="BG408" i="2"/>
  <c r="BF408" i="2"/>
  <c r="T408" i="2"/>
  <c r="R408" i="2"/>
  <c r="P408" i="2"/>
  <c r="BI406" i="2"/>
  <c r="BH406" i="2"/>
  <c r="BG406" i="2"/>
  <c r="BF406" i="2"/>
  <c r="T406" i="2"/>
  <c r="R406" i="2"/>
  <c r="P406" i="2"/>
  <c r="BI404" i="2"/>
  <c r="BH404" i="2"/>
  <c r="BG404" i="2"/>
  <c r="BF404" i="2"/>
  <c r="T404" i="2"/>
  <c r="R404" i="2"/>
  <c r="P404" i="2"/>
  <c r="BI402" i="2"/>
  <c r="BH402" i="2"/>
  <c r="BG402" i="2"/>
  <c r="BF402" i="2"/>
  <c r="T402" i="2"/>
  <c r="R402" i="2"/>
  <c r="P402" i="2"/>
  <c r="BI395" i="2"/>
  <c r="BH395" i="2"/>
  <c r="BG395" i="2"/>
  <c r="BF395" i="2"/>
  <c r="T395" i="2"/>
  <c r="R395" i="2"/>
  <c r="P395" i="2"/>
  <c r="BI384" i="2"/>
  <c r="BH384" i="2"/>
  <c r="BG384" i="2"/>
  <c r="BF384" i="2"/>
  <c r="T384" i="2"/>
  <c r="R384" i="2"/>
  <c r="P384" i="2"/>
  <c r="BI375" i="2"/>
  <c r="BH375" i="2"/>
  <c r="BG375" i="2"/>
  <c r="BF375" i="2"/>
  <c r="T375" i="2"/>
  <c r="R375" i="2"/>
  <c r="P375" i="2"/>
  <c r="BI365" i="2"/>
  <c r="BH365" i="2"/>
  <c r="BG365" i="2"/>
  <c r="BF365" i="2"/>
  <c r="T365" i="2"/>
  <c r="R365" i="2"/>
  <c r="P365" i="2"/>
  <c r="BI362" i="2"/>
  <c r="BH362" i="2"/>
  <c r="BG362" i="2"/>
  <c r="BF362" i="2"/>
  <c r="T362" i="2"/>
  <c r="R362" i="2"/>
  <c r="P362" i="2"/>
  <c r="BI358" i="2"/>
  <c r="BH358" i="2"/>
  <c r="BG358" i="2"/>
  <c r="BF358" i="2"/>
  <c r="T358" i="2"/>
  <c r="R358" i="2"/>
  <c r="P358" i="2"/>
  <c r="BI354" i="2"/>
  <c r="BH354" i="2"/>
  <c r="BG354" i="2"/>
  <c r="BF354" i="2"/>
  <c r="T354" i="2"/>
  <c r="R354" i="2"/>
  <c r="P354" i="2"/>
  <c r="BI350" i="2"/>
  <c r="BH350" i="2"/>
  <c r="BG350" i="2"/>
  <c r="BF350" i="2"/>
  <c r="T350" i="2"/>
  <c r="R350" i="2"/>
  <c r="P350" i="2"/>
  <c r="BI346" i="2"/>
  <c r="BH346" i="2"/>
  <c r="BG346" i="2"/>
  <c r="BF346" i="2"/>
  <c r="T346" i="2"/>
  <c r="R346" i="2"/>
  <c r="P346" i="2"/>
  <c r="BI342" i="2"/>
  <c r="BH342" i="2"/>
  <c r="BG342" i="2"/>
  <c r="BF342" i="2"/>
  <c r="T342" i="2"/>
  <c r="R342" i="2"/>
  <c r="P342" i="2"/>
  <c r="BI333" i="2"/>
  <c r="BH333" i="2"/>
  <c r="BG333" i="2"/>
  <c r="BF333" i="2"/>
  <c r="T333" i="2"/>
  <c r="R333" i="2"/>
  <c r="P333" i="2"/>
  <c r="BI330" i="2"/>
  <c r="BH330" i="2"/>
  <c r="BG330" i="2"/>
  <c r="BF330" i="2"/>
  <c r="T330" i="2"/>
  <c r="R330" i="2"/>
  <c r="P330" i="2"/>
  <c r="BI326" i="2"/>
  <c r="BH326" i="2"/>
  <c r="BG326" i="2"/>
  <c r="BF326" i="2"/>
  <c r="T326" i="2"/>
  <c r="R326" i="2"/>
  <c r="P326" i="2"/>
  <c r="BI322" i="2"/>
  <c r="BH322" i="2"/>
  <c r="BG322" i="2"/>
  <c r="BF322" i="2"/>
  <c r="T322" i="2"/>
  <c r="R322" i="2"/>
  <c r="P322" i="2"/>
  <c r="BI318" i="2"/>
  <c r="BH318" i="2"/>
  <c r="BG318" i="2"/>
  <c r="BF318" i="2"/>
  <c r="T318" i="2"/>
  <c r="R318" i="2"/>
  <c r="P318" i="2"/>
  <c r="BI314" i="2"/>
  <c r="BH314" i="2"/>
  <c r="BG314" i="2"/>
  <c r="BF314" i="2"/>
  <c r="T314" i="2"/>
  <c r="R314" i="2"/>
  <c r="P314" i="2"/>
  <c r="BI308" i="2"/>
  <c r="BH308" i="2"/>
  <c r="BG308" i="2"/>
  <c r="BF308" i="2"/>
  <c r="T308" i="2"/>
  <c r="R308" i="2"/>
  <c r="P308" i="2"/>
  <c r="BI303" i="2"/>
  <c r="BH303" i="2"/>
  <c r="BG303" i="2"/>
  <c r="BF303" i="2"/>
  <c r="T303" i="2"/>
  <c r="R303" i="2"/>
  <c r="P303" i="2"/>
  <c r="BI297" i="2"/>
  <c r="BH297" i="2"/>
  <c r="BG297" i="2"/>
  <c r="BF297" i="2"/>
  <c r="T297" i="2"/>
  <c r="R297" i="2"/>
  <c r="P297" i="2"/>
  <c r="BI293" i="2"/>
  <c r="BH293" i="2"/>
  <c r="BG293" i="2"/>
  <c r="BF293" i="2"/>
  <c r="T293" i="2"/>
  <c r="R293" i="2"/>
  <c r="P293" i="2"/>
  <c r="BI289" i="2"/>
  <c r="BH289" i="2"/>
  <c r="BG289" i="2"/>
  <c r="BF289" i="2"/>
  <c r="T289" i="2"/>
  <c r="R289" i="2"/>
  <c r="P289" i="2"/>
  <c r="BI283" i="2"/>
  <c r="BH283" i="2"/>
  <c r="BG283" i="2"/>
  <c r="BF283" i="2"/>
  <c r="T283" i="2"/>
  <c r="R283" i="2"/>
  <c r="P283" i="2"/>
  <c r="BI276" i="2"/>
  <c r="BH276" i="2"/>
  <c r="BG276" i="2"/>
  <c r="BF276" i="2"/>
  <c r="T276" i="2"/>
  <c r="R276" i="2"/>
  <c r="P276" i="2"/>
  <c r="BI273" i="2"/>
  <c r="BH273" i="2"/>
  <c r="BG273" i="2"/>
  <c r="BF273" i="2"/>
  <c r="T273" i="2"/>
  <c r="R273" i="2"/>
  <c r="P273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8" i="2"/>
  <c r="BH258" i="2"/>
  <c r="BG258" i="2"/>
  <c r="BF258" i="2"/>
  <c r="T258" i="2"/>
  <c r="R258" i="2"/>
  <c r="P258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T252" i="2" s="1"/>
  <c r="R253" i="2"/>
  <c r="R252" i="2" s="1"/>
  <c r="P253" i="2"/>
  <c r="P252" i="2" s="1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R235" i="2"/>
  <c r="P235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1" i="2"/>
  <c r="BH211" i="2"/>
  <c r="BG211" i="2"/>
  <c r="BF211" i="2"/>
  <c r="T211" i="2"/>
  <c r="R211" i="2"/>
  <c r="P211" i="2"/>
  <c r="BI196" i="2"/>
  <c r="BH196" i="2"/>
  <c r="BG196" i="2"/>
  <c r="BF196" i="2"/>
  <c r="T196" i="2"/>
  <c r="R196" i="2"/>
  <c r="P196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T187" i="2" s="1"/>
  <c r="R188" i="2"/>
  <c r="R187" i="2" s="1"/>
  <c r="P188" i="2"/>
  <c r="P187" i="2" s="1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5" i="2"/>
  <c r="BH175" i="2"/>
  <c r="BG175" i="2"/>
  <c r="BF175" i="2"/>
  <c r="T175" i="2"/>
  <c r="R175" i="2"/>
  <c r="P175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29" i="2"/>
  <c r="BH129" i="2"/>
  <c r="BG129" i="2"/>
  <c r="BF129" i="2"/>
  <c r="T129" i="2"/>
  <c r="R129" i="2"/>
  <c r="P129" i="2"/>
  <c r="BI126" i="2"/>
  <c r="BH126" i="2"/>
  <c r="BG126" i="2"/>
  <c r="BF126" i="2"/>
  <c r="T126" i="2"/>
  <c r="R126" i="2"/>
  <c r="P126" i="2"/>
  <c r="BI122" i="2"/>
  <c r="BH122" i="2"/>
  <c r="BG122" i="2"/>
  <c r="BF122" i="2"/>
  <c r="T122" i="2"/>
  <c r="R122" i="2"/>
  <c r="P122" i="2"/>
  <c r="BI119" i="2"/>
  <c r="BH119" i="2"/>
  <c r="BG119" i="2"/>
  <c r="BF119" i="2"/>
  <c r="T119" i="2"/>
  <c r="R119" i="2"/>
  <c r="P119" i="2"/>
  <c r="BI117" i="2"/>
  <c r="BH117" i="2"/>
  <c r="BG117" i="2"/>
  <c r="BF117" i="2"/>
  <c r="T117" i="2"/>
  <c r="R117" i="2"/>
  <c r="P117" i="2"/>
  <c r="BI115" i="2"/>
  <c r="BH115" i="2"/>
  <c r="BG115" i="2"/>
  <c r="BF115" i="2"/>
  <c r="T115" i="2"/>
  <c r="R115" i="2"/>
  <c r="P115" i="2"/>
  <c r="BI111" i="2"/>
  <c r="BH111" i="2"/>
  <c r="BG111" i="2"/>
  <c r="BF111" i="2"/>
  <c r="T111" i="2"/>
  <c r="R111" i="2"/>
  <c r="P111" i="2"/>
  <c r="BI101" i="2"/>
  <c r="BH101" i="2"/>
  <c r="BG101" i="2"/>
  <c r="BF101" i="2"/>
  <c r="T101" i="2"/>
  <c r="R101" i="2"/>
  <c r="P101" i="2"/>
  <c r="BI99" i="2"/>
  <c r="BH99" i="2"/>
  <c r="BG99" i="2"/>
  <c r="BF99" i="2"/>
  <c r="T99" i="2"/>
  <c r="R99" i="2"/>
  <c r="P99" i="2"/>
  <c r="BI97" i="2"/>
  <c r="BH97" i="2"/>
  <c r="BG97" i="2"/>
  <c r="BF97" i="2"/>
  <c r="T97" i="2"/>
  <c r="T96" i="2" s="1"/>
  <c r="R97" i="2"/>
  <c r="R96" i="2" s="1"/>
  <c r="P97" i="2"/>
  <c r="P96" i="2" s="1"/>
  <c r="J91" i="2"/>
  <c r="J90" i="2"/>
  <c r="F88" i="2"/>
  <c r="E86" i="2"/>
  <c r="J51" i="2"/>
  <c r="J50" i="2"/>
  <c r="F48" i="2"/>
  <c r="E46" i="2"/>
  <c r="J16" i="2"/>
  <c r="E16" i="2"/>
  <c r="F91" i="2" s="1"/>
  <c r="J15" i="2"/>
  <c r="J13" i="2"/>
  <c r="E13" i="2"/>
  <c r="F90" i="2" s="1"/>
  <c r="J12" i="2"/>
  <c r="J10" i="2"/>
  <c r="J48" i="2"/>
  <c r="L50" i="1"/>
  <c r="AM50" i="1"/>
  <c r="AM49" i="1"/>
  <c r="L49" i="1"/>
  <c r="AM47" i="1"/>
  <c r="L47" i="1"/>
  <c r="L45" i="1"/>
  <c r="L44" i="1"/>
  <c r="BK522" i="2"/>
  <c r="BK515" i="2"/>
  <c r="BK478" i="2"/>
  <c r="BK465" i="2"/>
  <c r="J461" i="2"/>
  <c r="J457" i="2"/>
  <c r="BK454" i="2"/>
  <c r="BK449" i="2"/>
  <c r="J445" i="2"/>
  <c r="J438" i="2"/>
  <c r="BK428" i="2"/>
  <c r="J414" i="2"/>
  <c r="BK404" i="2"/>
  <c r="J375" i="2"/>
  <c r="BK350" i="2"/>
  <c r="BK330" i="2"/>
  <c r="J314" i="2"/>
  <c r="BK293" i="2"/>
  <c r="J273" i="2"/>
  <c r="BK264" i="2"/>
  <c r="BK257" i="2"/>
  <c r="BK250" i="2"/>
  <c r="J235" i="2"/>
  <c r="BK214" i="2"/>
  <c r="J188" i="2"/>
  <c r="J178" i="2"/>
  <c r="BK171" i="2"/>
  <c r="BK166" i="2"/>
  <c r="J117" i="2"/>
  <c r="BK97" i="2"/>
  <c r="J551" i="2"/>
  <c r="J528" i="2"/>
  <c r="J522" i="2"/>
  <c r="J515" i="2"/>
  <c r="J482" i="2"/>
  <c r="BK466" i="2"/>
  <c r="BK462" i="2"/>
  <c r="BK458" i="2"/>
  <c r="J454" i="2"/>
  <c r="J449" i="2"/>
  <c r="BK445" i="2"/>
  <c r="J435" i="2"/>
  <c r="J428" i="2"/>
  <c r="BK414" i="2"/>
  <c r="J402" i="2"/>
  <c r="BK365" i="2"/>
  <c r="J350" i="2"/>
  <c r="J330" i="2"/>
  <c r="J322" i="2"/>
  <c r="J303" i="2"/>
  <c r="BK283" i="2"/>
  <c r="J264" i="2"/>
  <c r="BK260" i="2"/>
  <c r="BK255" i="2"/>
  <c r="BK240" i="2"/>
  <c r="J226" i="2"/>
  <c r="BK196" i="2"/>
  <c r="BK182" i="2"/>
  <c r="J172" i="2"/>
  <c r="J167" i="2"/>
  <c r="J163" i="2"/>
  <c r="BK159" i="2"/>
  <c r="J154" i="2"/>
  <c r="BK138" i="2"/>
  <c r="J122" i="2"/>
  <c r="BK111" i="2"/>
  <c r="BK95" i="3"/>
  <c r="J88" i="3"/>
  <c r="J91" i="3"/>
  <c r="J97" i="4"/>
  <c r="BK528" i="2"/>
  <c r="BK517" i="2"/>
  <c r="J485" i="2"/>
  <c r="BK476" i="2"/>
  <c r="J462" i="2"/>
  <c r="J458" i="2"/>
  <c r="BK452" i="2"/>
  <c r="BK448" i="2"/>
  <c r="J444" i="2"/>
  <c r="BK433" i="2"/>
  <c r="J420" i="2"/>
  <c r="J406" i="2"/>
  <c r="J395" i="2"/>
  <c r="J358" i="2"/>
  <c r="BK346" i="2"/>
  <c r="BK326" i="2"/>
  <c r="BK308" i="2"/>
  <c r="BK289" i="2"/>
  <c r="J271" i="2"/>
  <c r="J262" i="2"/>
  <c r="BK258" i="2"/>
  <c r="J253" i="2"/>
  <c r="BK228" i="2"/>
  <c r="J211" i="2"/>
  <c r="J185" i="2"/>
  <c r="J182" i="2"/>
  <c r="J170" i="2"/>
  <c r="J164" i="2"/>
  <c r="J162" i="2"/>
  <c r="BK160" i="2"/>
  <c r="BK158" i="2"/>
  <c r="BK153" i="2"/>
  <c r="J141" i="2"/>
  <c r="BK136" i="2"/>
  <c r="BK126" i="2"/>
  <c r="BK119" i="2"/>
  <c r="J111" i="2"/>
  <c r="AS54" i="1"/>
  <c r="BK468" i="2"/>
  <c r="BK463" i="2"/>
  <c r="BK457" i="2"/>
  <c r="BK453" i="2"/>
  <c r="BK450" i="2"/>
  <c r="BK446" i="2"/>
  <c r="BK438" i="2"/>
  <c r="BK423" i="2"/>
  <c r="BK412" i="2"/>
  <c r="J404" i="2"/>
  <c r="BK375" i="2"/>
  <c r="BK354" i="2"/>
  <c r="BK333" i="2"/>
  <c r="BK318" i="2"/>
  <c r="J297" i="2"/>
  <c r="J276" i="2"/>
  <c r="J265" i="2"/>
  <c r="J259" i="2"/>
  <c r="J256" i="2"/>
  <c r="J248" i="2"/>
  <c r="J228" i="2"/>
  <c r="BK211" i="2"/>
  <c r="BK185" i="2"/>
  <c r="J175" i="2"/>
  <c r="BK168" i="2"/>
  <c r="BK164" i="2"/>
  <c r="J160" i="2"/>
  <c r="BK154" i="2"/>
  <c r="BK141" i="2"/>
  <c r="J126" i="2"/>
  <c r="J115" i="2"/>
  <c r="J97" i="2"/>
  <c r="BK89" i="3"/>
  <c r="J93" i="3"/>
  <c r="J87" i="3"/>
  <c r="BK94" i="4"/>
  <c r="BK100" i="4"/>
  <c r="J94" i="4"/>
  <c r="BK535" i="2"/>
  <c r="BK520" i="2"/>
  <c r="BK487" i="2"/>
  <c r="J468" i="2"/>
  <c r="BK459" i="2"/>
  <c r="J455" i="2"/>
  <c r="BK451" i="2"/>
  <c r="J447" i="2"/>
  <c r="BK441" i="2"/>
  <c r="J431" i="2"/>
  <c r="J421" i="2"/>
  <c r="J408" i="2"/>
  <c r="BK384" i="2"/>
  <c r="J362" i="2"/>
  <c r="J342" i="2"/>
  <c r="BK322" i="2"/>
  <c r="BK303" i="2"/>
  <c r="J283" i="2"/>
  <c r="J268" i="2"/>
  <c r="J261" i="2"/>
  <c r="BK259" i="2"/>
  <c r="J255" i="2"/>
  <c r="J240" i="2"/>
  <c r="BK226" i="2"/>
  <c r="J196" i="2"/>
  <c r="J180" i="2"/>
  <c r="BK172" i="2"/>
  <c r="J168" i="2"/>
  <c r="BK165" i="2"/>
  <c r="BK101" i="2"/>
  <c r="BK551" i="2"/>
  <c r="J535" i="2"/>
  <c r="BK525" i="2"/>
  <c r="J520" i="2"/>
  <c r="J487" i="2"/>
  <c r="J476" i="2"/>
  <c r="J460" i="2"/>
  <c r="BK456" i="2"/>
  <c r="J451" i="2"/>
  <c r="BK447" i="2"/>
  <c r="J441" i="2"/>
  <c r="BK431" i="2"/>
  <c r="BK421" i="2"/>
  <c r="BK408" i="2"/>
  <c r="J384" i="2"/>
  <c r="BK358" i="2"/>
  <c r="BK342" i="2"/>
  <c r="BK314" i="2"/>
  <c r="J293" i="2"/>
  <c r="BK273" i="2"/>
  <c r="BK268" i="2"/>
  <c r="BK261" i="2"/>
  <c r="J257" i="2"/>
  <c r="J250" i="2"/>
  <c r="BK235" i="2"/>
  <c r="J214" i="2"/>
  <c r="BK188" i="2"/>
  <c r="BK178" i="2"/>
  <c r="BK170" i="2"/>
  <c r="J165" i="2"/>
  <c r="BK161" i="2"/>
  <c r="BK157" i="2"/>
  <c r="J145" i="2"/>
  <c r="J129" i="2"/>
  <c r="BK117" i="2"/>
  <c r="BK99" i="2"/>
  <c r="BK91" i="3"/>
  <c r="J95" i="3"/>
  <c r="BK88" i="3"/>
  <c r="BK91" i="4"/>
  <c r="BK88" i="4"/>
  <c r="J525" i="2"/>
  <c r="J513" i="2"/>
  <c r="BK482" i="2"/>
  <c r="BK464" i="2"/>
  <c r="BK460" i="2"/>
  <c r="J456" i="2"/>
  <c r="J453" i="2"/>
  <c r="J450" i="2"/>
  <c r="J446" i="2"/>
  <c r="BK435" i="2"/>
  <c r="J423" i="2"/>
  <c r="J412" i="2"/>
  <c r="BK402" i="2"/>
  <c r="J365" i="2"/>
  <c r="J354" i="2"/>
  <c r="J333" i="2"/>
  <c r="J318" i="2"/>
  <c r="BK297" i="2"/>
  <c r="BK276" i="2"/>
  <c r="BK265" i="2"/>
  <c r="J260" i="2"/>
  <c r="BK256" i="2"/>
  <c r="BK248" i="2"/>
  <c r="BK238" i="2"/>
  <c r="J216" i="2"/>
  <c r="J192" i="2"/>
  <c r="BK175" i="2"/>
  <c r="BK167" i="2"/>
  <c r="BK163" i="2"/>
  <c r="J161" i="2"/>
  <c r="J159" i="2"/>
  <c r="J157" i="2"/>
  <c r="BK145" i="2"/>
  <c r="J138" i="2"/>
  <c r="BK129" i="2"/>
  <c r="BK122" i="2"/>
  <c r="BK115" i="2"/>
  <c r="J99" i="2"/>
  <c r="J517" i="2"/>
  <c r="BK513" i="2"/>
  <c r="BK485" i="2"/>
  <c r="J478" i="2"/>
  <c r="BK461" i="2"/>
  <c r="J459" i="2"/>
  <c r="BK455" i="2"/>
  <c r="J452" i="2"/>
  <c r="J448" i="2"/>
  <c r="BK444" i="2"/>
  <c r="J433" i="2"/>
  <c r="BK420" i="2"/>
  <c r="BK406" i="2"/>
  <c r="BK395" i="2"/>
  <c r="BK362" i="2"/>
  <c r="J346" i="2"/>
  <c r="J326" i="2"/>
  <c r="J308" i="2"/>
  <c r="J289" i="2"/>
  <c r="BK271" i="2"/>
  <c r="BK262" i="2"/>
  <c r="J258" i="2"/>
  <c r="BK253" i="2"/>
  <c r="J238" i="2"/>
  <c r="BK216" i="2"/>
  <c r="BK192" i="2"/>
  <c r="BK180" i="2"/>
  <c r="J171" i="2"/>
  <c r="J166" i="2"/>
  <c r="BK162" i="2"/>
  <c r="J158" i="2"/>
  <c r="J153" i="2"/>
  <c r="J136" i="2"/>
  <c r="J119" i="2"/>
  <c r="J101" i="2"/>
  <c r="BK93" i="3"/>
  <c r="BK87" i="3"/>
  <c r="J89" i="3"/>
  <c r="J100" i="4"/>
  <c r="J88" i="4"/>
  <c r="BK97" i="4"/>
  <c r="J91" i="4"/>
  <c r="R275" i="2" l="1"/>
  <c r="T275" i="2"/>
  <c r="T86" i="4"/>
  <c r="T85" i="4" s="1"/>
  <c r="P86" i="4"/>
  <c r="P85" i="4" s="1"/>
  <c r="AU57" i="1" s="1"/>
  <c r="P275" i="2"/>
  <c r="P524" i="2"/>
  <c r="R524" i="2"/>
  <c r="T524" i="2"/>
  <c r="R86" i="4"/>
  <c r="R85" i="4" s="1"/>
  <c r="BK98" i="2"/>
  <c r="J98" i="2" s="1"/>
  <c r="J58" i="2" s="1"/>
  <c r="R98" i="2"/>
  <c r="T98" i="2"/>
  <c r="P152" i="2"/>
  <c r="T152" i="2"/>
  <c r="P177" i="2"/>
  <c r="R177" i="2"/>
  <c r="BK191" i="2"/>
  <c r="J191" i="2" s="1"/>
  <c r="J63" i="2" s="1"/>
  <c r="T191" i="2"/>
  <c r="P213" i="2"/>
  <c r="T213" i="2"/>
  <c r="BK254" i="2"/>
  <c r="J254" i="2" s="1"/>
  <c r="J66" i="2" s="1"/>
  <c r="R254" i="2"/>
  <c r="BK263" i="2"/>
  <c r="J263" i="2" s="1"/>
  <c r="J67" i="2" s="1"/>
  <c r="R263" i="2"/>
  <c r="BK432" i="2"/>
  <c r="J432" i="2" s="1"/>
  <c r="J70" i="2" s="1"/>
  <c r="R432" i="2"/>
  <c r="BK443" i="2"/>
  <c r="J443" i="2" s="1"/>
  <c r="J71" i="2" s="1"/>
  <c r="R443" i="2"/>
  <c r="BK467" i="2"/>
  <c r="J467" i="2" s="1"/>
  <c r="J72" i="2" s="1"/>
  <c r="R467" i="2"/>
  <c r="BK484" i="2"/>
  <c r="J484" i="2" s="1"/>
  <c r="J73" i="2" s="1"/>
  <c r="T484" i="2"/>
  <c r="P519" i="2"/>
  <c r="T519" i="2"/>
  <c r="P86" i="3"/>
  <c r="P85" i="3" s="1"/>
  <c r="P84" i="3" s="1"/>
  <c r="AU56" i="1" s="1"/>
  <c r="T86" i="3"/>
  <c r="T85" i="3" s="1"/>
  <c r="T84" i="3" s="1"/>
  <c r="P98" i="2"/>
  <c r="P95" i="2" s="1"/>
  <c r="BK152" i="2"/>
  <c r="J152" i="2" s="1"/>
  <c r="J59" i="2" s="1"/>
  <c r="R152" i="2"/>
  <c r="BK177" i="2"/>
  <c r="J177" i="2" s="1"/>
  <c r="J60" i="2" s="1"/>
  <c r="T177" i="2"/>
  <c r="P191" i="2"/>
  <c r="R191" i="2"/>
  <c r="BK213" i="2"/>
  <c r="J213" i="2" s="1"/>
  <c r="J64" i="2" s="1"/>
  <c r="R213" i="2"/>
  <c r="P254" i="2"/>
  <c r="T254" i="2"/>
  <c r="P263" i="2"/>
  <c r="T263" i="2"/>
  <c r="P432" i="2"/>
  <c r="T432" i="2"/>
  <c r="P443" i="2"/>
  <c r="T443" i="2"/>
  <c r="P467" i="2"/>
  <c r="T467" i="2"/>
  <c r="P484" i="2"/>
  <c r="R484" i="2"/>
  <c r="BK519" i="2"/>
  <c r="J519" i="2"/>
  <c r="J74" i="2" s="1"/>
  <c r="R519" i="2"/>
  <c r="BK86" i="3"/>
  <c r="J86" i="3" s="1"/>
  <c r="J61" i="3" s="1"/>
  <c r="R86" i="3"/>
  <c r="R85" i="3" s="1"/>
  <c r="R84" i="3" s="1"/>
  <c r="BK96" i="2"/>
  <c r="J96" i="2" s="1"/>
  <c r="J57" i="2" s="1"/>
  <c r="BK187" i="2"/>
  <c r="J187" i="2" s="1"/>
  <c r="J61" i="2" s="1"/>
  <c r="BK430" i="2"/>
  <c r="BK275" i="2" s="1"/>
  <c r="J275" i="2" s="1"/>
  <c r="J68" i="2" s="1"/>
  <c r="BK550" i="2"/>
  <c r="J550" i="2" s="1"/>
  <c r="J76" i="2" s="1"/>
  <c r="BK87" i="4"/>
  <c r="J87" i="4" s="1"/>
  <c r="J61" i="4" s="1"/>
  <c r="BK93" i="4"/>
  <c r="J93" i="4" s="1"/>
  <c r="J63" i="4" s="1"/>
  <c r="BK96" i="4"/>
  <c r="J96" i="4" s="1"/>
  <c r="J64" i="4" s="1"/>
  <c r="BK252" i="2"/>
  <c r="J252" i="2" s="1"/>
  <c r="J65" i="2" s="1"/>
  <c r="BK524" i="2"/>
  <c r="J524" i="2" s="1"/>
  <c r="J75" i="2" s="1"/>
  <c r="BK90" i="3"/>
  <c r="J90" i="3" s="1"/>
  <c r="J62" i="3" s="1"/>
  <c r="BK92" i="3"/>
  <c r="J92" i="3" s="1"/>
  <c r="J63" i="3" s="1"/>
  <c r="BK94" i="3"/>
  <c r="J94" i="3" s="1"/>
  <c r="J64" i="3" s="1"/>
  <c r="BK90" i="4"/>
  <c r="J90" i="4" s="1"/>
  <c r="J62" i="4" s="1"/>
  <c r="BK99" i="4"/>
  <c r="J99" i="4" s="1"/>
  <c r="J65" i="4" s="1"/>
  <c r="E48" i="4"/>
  <c r="J52" i="4"/>
  <c r="F55" i="4"/>
  <c r="F81" i="4"/>
  <c r="BE91" i="4"/>
  <c r="BE97" i="4"/>
  <c r="BE88" i="4"/>
  <c r="BE94" i="4"/>
  <c r="BE100" i="4"/>
  <c r="E48" i="3"/>
  <c r="F54" i="3"/>
  <c r="F81" i="3"/>
  <c r="BE88" i="3"/>
  <c r="J52" i="3"/>
  <c r="BE87" i="3"/>
  <c r="BE89" i="3"/>
  <c r="BE91" i="3"/>
  <c r="BE93" i="3"/>
  <c r="BE95" i="3"/>
  <c r="F50" i="2"/>
  <c r="F51" i="2"/>
  <c r="J88" i="2"/>
  <c r="BE97" i="2"/>
  <c r="BE99" i="2"/>
  <c r="BE115" i="2"/>
  <c r="BE122" i="2"/>
  <c r="BE136" i="2"/>
  <c r="BE138" i="2"/>
  <c r="BE145" i="2"/>
  <c r="BE153" i="2"/>
  <c r="BE154" i="2"/>
  <c r="BE158" i="2"/>
  <c r="BE159" i="2"/>
  <c r="BE161" i="2"/>
  <c r="BE163" i="2"/>
  <c r="BE167" i="2"/>
  <c r="BE171" i="2"/>
  <c r="BE175" i="2"/>
  <c r="BE178" i="2"/>
  <c r="BE180" i="2"/>
  <c r="BE182" i="2"/>
  <c r="BE185" i="2"/>
  <c r="BE192" i="2"/>
  <c r="BE211" i="2"/>
  <c r="BE214" i="2"/>
  <c r="BE228" i="2"/>
  <c r="BE238" i="2"/>
  <c r="BE253" i="2"/>
  <c r="BE259" i="2"/>
  <c r="BE260" i="2"/>
  <c r="BE262" i="2"/>
  <c r="BE264" i="2"/>
  <c r="BE268" i="2"/>
  <c r="BE271" i="2"/>
  <c r="BE273" i="2"/>
  <c r="BE283" i="2"/>
  <c r="BE308" i="2"/>
  <c r="BE318" i="2"/>
  <c r="BE330" i="2"/>
  <c r="BE333" i="2"/>
  <c r="BE354" i="2"/>
  <c r="BE362" i="2"/>
  <c r="BE365" i="2"/>
  <c r="BE395" i="2"/>
  <c r="BE404" i="2"/>
  <c r="BE406" i="2"/>
  <c r="BE408" i="2"/>
  <c r="BE412" i="2"/>
  <c r="BE414" i="2"/>
  <c r="BE421" i="2"/>
  <c r="BE423" i="2"/>
  <c r="BE431" i="2"/>
  <c r="BE435" i="2"/>
  <c r="BE441" i="2"/>
  <c r="BE445" i="2"/>
  <c r="BE446" i="2"/>
  <c r="BE449" i="2"/>
  <c r="BE452" i="2"/>
  <c r="BE454" i="2"/>
  <c r="BE456" i="2"/>
  <c r="BE457" i="2"/>
  <c r="BE459" i="2"/>
  <c r="BE460" i="2"/>
  <c r="BE461" i="2"/>
  <c r="BE462" i="2"/>
  <c r="BE463" i="2"/>
  <c r="BE465" i="2"/>
  <c r="BE466" i="2"/>
  <c r="BE468" i="2"/>
  <c r="BE482" i="2"/>
  <c r="BE487" i="2"/>
  <c r="BE517" i="2"/>
  <c r="BE522" i="2"/>
  <c r="BE525" i="2"/>
  <c r="BE535" i="2"/>
  <c r="BE551" i="2"/>
  <c r="BE101" i="2"/>
  <c r="BE111" i="2"/>
  <c r="BE117" i="2"/>
  <c r="BE119" i="2"/>
  <c r="BE126" i="2"/>
  <c r="BE129" i="2"/>
  <c r="BE141" i="2"/>
  <c r="BE157" i="2"/>
  <c r="BE160" i="2"/>
  <c r="BE162" i="2"/>
  <c r="BE164" i="2"/>
  <c r="BE165" i="2"/>
  <c r="BE166" i="2"/>
  <c r="BE168" i="2"/>
  <c r="BE170" i="2"/>
  <c r="BE172" i="2"/>
  <c r="BE188" i="2"/>
  <c r="BE196" i="2"/>
  <c r="BE216" i="2"/>
  <c r="BE226" i="2"/>
  <c r="BE235" i="2"/>
  <c r="BE240" i="2"/>
  <c r="BE248" i="2"/>
  <c r="BE250" i="2"/>
  <c r="BE255" i="2"/>
  <c r="BE256" i="2"/>
  <c r="BE257" i="2"/>
  <c r="BE258" i="2"/>
  <c r="BE261" i="2"/>
  <c r="BE265" i="2"/>
  <c r="BE276" i="2"/>
  <c r="BE289" i="2"/>
  <c r="BE293" i="2"/>
  <c r="BE297" i="2"/>
  <c r="BE303" i="2"/>
  <c r="BE314" i="2"/>
  <c r="BE322" i="2"/>
  <c r="BE326" i="2"/>
  <c r="BE342" i="2"/>
  <c r="BE346" i="2"/>
  <c r="BE350" i="2"/>
  <c r="BE358" i="2"/>
  <c r="BE375" i="2"/>
  <c r="BE384" i="2"/>
  <c r="BE402" i="2"/>
  <c r="BE420" i="2"/>
  <c r="BE428" i="2"/>
  <c r="BE433" i="2"/>
  <c r="BE438" i="2"/>
  <c r="BE444" i="2"/>
  <c r="BE447" i="2"/>
  <c r="BE448" i="2"/>
  <c r="BE450" i="2"/>
  <c r="BE451" i="2"/>
  <c r="BE453" i="2"/>
  <c r="BE455" i="2"/>
  <c r="BE458" i="2"/>
  <c r="BE464" i="2"/>
  <c r="BE476" i="2"/>
  <c r="BE478" i="2"/>
  <c r="BE485" i="2"/>
  <c r="BE513" i="2"/>
  <c r="BE515" i="2"/>
  <c r="BE520" i="2"/>
  <c r="BE528" i="2"/>
  <c r="F32" i="2"/>
  <c r="BA55" i="1" s="1"/>
  <c r="F35" i="2"/>
  <c r="BD55" i="1" s="1"/>
  <c r="F34" i="3"/>
  <c r="BA56" i="1" s="1"/>
  <c r="F35" i="3"/>
  <c r="BB56" i="1" s="1"/>
  <c r="F37" i="3"/>
  <c r="BD56" i="1" s="1"/>
  <c r="J34" i="3"/>
  <c r="AW56" i="1" s="1"/>
  <c r="F36" i="3"/>
  <c r="BC56" i="1" s="1"/>
  <c r="F34" i="4"/>
  <c r="BA57" i="1" s="1"/>
  <c r="J34" i="4"/>
  <c r="AW57" i="1" s="1"/>
  <c r="F36" i="4"/>
  <c r="BC57" i="1" s="1"/>
  <c r="F33" i="2"/>
  <c r="BB55" i="1" s="1"/>
  <c r="F35" i="4"/>
  <c r="BB57" i="1" s="1"/>
  <c r="F37" i="4"/>
  <c r="BD57" i="1" s="1"/>
  <c r="J32" i="2"/>
  <c r="AW55" i="1" s="1"/>
  <c r="F34" i="2"/>
  <c r="BC55" i="1" s="1"/>
  <c r="J430" i="2" l="1"/>
  <c r="J69" i="2" s="1"/>
  <c r="R95" i="2"/>
  <c r="T95" i="2"/>
  <c r="P190" i="2"/>
  <c r="P94" i="2" s="1"/>
  <c r="AU55" i="1" s="1"/>
  <c r="AU54" i="1" s="1"/>
  <c r="R190" i="2"/>
  <c r="R94" i="2"/>
  <c r="T190" i="2"/>
  <c r="BK190" i="2"/>
  <c r="J190" i="2" s="1"/>
  <c r="J62" i="2" s="1"/>
  <c r="BK86" i="4"/>
  <c r="J86" i="4"/>
  <c r="J60" i="4" s="1"/>
  <c r="BK95" i="2"/>
  <c r="J95" i="2" s="1"/>
  <c r="J56" i="2" s="1"/>
  <c r="BK85" i="3"/>
  <c r="J85" i="3" s="1"/>
  <c r="J60" i="3" s="1"/>
  <c r="J33" i="3"/>
  <c r="AV56" i="1" s="1"/>
  <c r="AT56" i="1" s="1"/>
  <c r="F33" i="4"/>
  <c r="AZ57" i="1" s="1"/>
  <c r="BA54" i="1"/>
  <c r="W30" i="1" s="1"/>
  <c r="BD54" i="1"/>
  <c r="W33" i="1" s="1"/>
  <c r="J31" i="2"/>
  <c r="AV55" i="1" s="1"/>
  <c r="AT55" i="1" s="1"/>
  <c r="J33" i="4"/>
  <c r="AV57" i="1" s="1"/>
  <c r="AT57" i="1" s="1"/>
  <c r="BB54" i="1"/>
  <c r="W31" i="1" s="1"/>
  <c r="F31" i="2"/>
  <c r="AZ55" i="1" s="1"/>
  <c r="F33" i="3"/>
  <c r="AZ56" i="1" s="1"/>
  <c r="BC54" i="1"/>
  <c r="W32" i="1" s="1"/>
  <c r="T94" i="2" l="1"/>
  <c r="BK94" i="2"/>
  <c r="J94" i="2" s="1"/>
  <c r="J55" i="2" s="1"/>
  <c r="BK84" i="3"/>
  <c r="J84" i="3" s="1"/>
  <c r="J30" i="3" s="1"/>
  <c r="AG56" i="1" s="1"/>
  <c r="BK85" i="4"/>
  <c r="J85" i="4" s="1"/>
  <c r="J30" i="4" s="1"/>
  <c r="AG57" i="1" s="1"/>
  <c r="AZ54" i="1"/>
  <c r="AV54" i="1" s="1"/>
  <c r="AK29" i="1" s="1"/>
  <c r="AX54" i="1"/>
  <c r="AW54" i="1"/>
  <c r="AK30" i="1" s="1"/>
  <c r="AY54" i="1"/>
  <c r="J39" i="4" l="1"/>
  <c r="J39" i="3"/>
  <c r="J59" i="4"/>
  <c r="J59" i="3"/>
  <c r="AN56" i="1"/>
  <c r="AN57" i="1"/>
  <c r="J28" i="2"/>
  <c r="AG55" i="1" s="1"/>
  <c r="AG54" i="1" s="1"/>
  <c r="AK26" i="1" s="1"/>
  <c r="AK35" i="1" s="1"/>
  <c r="AT54" i="1"/>
  <c r="W29" i="1"/>
  <c r="J37" i="2" l="1"/>
  <c r="AN54" i="1"/>
  <c r="AN55" i="1"/>
</calcChain>
</file>

<file path=xl/sharedStrings.xml><?xml version="1.0" encoding="utf-8"?>
<sst xmlns="http://schemas.openxmlformats.org/spreadsheetml/2006/main" count="6475" uniqueCount="1454">
  <si>
    <t>Export Komplet</t>
  </si>
  <si>
    <t>VZ</t>
  </si>
  <si>
    <t>2.0</t>
  </si>
  <si>
    <t/>
  </si>
  <si>
    <t>False</t>
  </si>
  <si>
    <t>{65d7422c-4b9d-4fa5-95ea-6fe24da58e77}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</si>
  <si>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</si>
  <si>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</si>
  <si>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</si>
  <si>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</si>
  <si>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</si>
  <si>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</si>
  <si>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</si>
  <si>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</si>
  <si>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</si>
  <si>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Maslovice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</si>
  <si>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</si>
  <si>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</si>
  <si>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hospody II. etapa - podkroví, Pražská čp.16, Máslovice</t>
  </si>
  <si>
    <t>KSO:</t>
  </si>
  <si>
    <t>CC-CZ:</t>
  </si>
  <si>
    <t>Místo:</t>
  </si>
  <si>
    <t>Pražská čp.16, Máslovice</t>
  </si>
  <si>
    <t>Datum:</t>
  </si>
  <si>
    <t>10. 8. 2022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</si>
  <si>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</si>
  <si>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</si>
  <si>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</si>
  <si>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</si>
  <si>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</si>
  <si>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</si>
  <si>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</si>
  <si>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ATELER BOD ARCHITEKTI S.R.O. Osadní 799/6, Praha 7</t>
  </si>
  <si>
    <t>True</t>
  </si>
  <si>
    <t>Zpracovatel:</t>
  </si>
  <si>
    <t>40055035</t>
  </si>
  <si>
    <t>Hana Pejšová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</si>
  <si>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</si>
  <si>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 Jednotkové ceny v následující nabídce jsou pouze orientační a s ohledem na stále probíhající inflaci budou upřesněny konkrétními cenami daného období při realizaci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</si>
  <si>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</si>
  <si>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</si>
  <si>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</si>
  <si>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</si>
  <si>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</si>
  <si>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</si>
  <si>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</si>
  <si>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</si>
  <si>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</si>
  <si>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</si>
  <si>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</si>
  <si>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</si>
  <si>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</si>
  <si>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</si>
  <si>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</si>
  <si>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</si>
  <si>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</si>
  <si>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</si>
  <si>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</si>
  <si>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</si>
  <si>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</si>
  <si>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</si>
  <si>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</si>
  <si>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</si>
  <si>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</si>
  <si>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</si>
  <si>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</si>
  <si>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</si>
  <si>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</si>
  <si>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</si>
  <si>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</si>
  <si>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</si>
  <si>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</si>
  <si>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</si>
  <si>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</si>
  <si>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</si>
  <si>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</si>
  <si>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</si>
  <si>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</si>
  <si>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</si>
  <si>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</si>
  <si>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TZB</t>
  </si>
  <si>
    <t>Technické zabezpečení staveb</t>
  </si>
  <si>
    <t>{bd91dd2b-b58a-4e71-b4ed-9a04ea1acf17}</t>
  </si>
  <si>
    <t>2</t>
  </si>
  <si>
    <t>VRN</t>
  </si>
  <si>
    <t>{b970533d-d6a5-4646-84e8-b038f5b51346}</t>
  </si>
  <si>
    <t>KRYCÍ LIST SOUPISU PRACÍ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</si>
  <si>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  Jednotkové ceny v následující nabídce jsou pouze orientační a s ohledem na stále probíhající inflaci budou upřesněny konkrétními cenami daného období při realizaci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</si>
  <si>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</si>
  <si>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</si>
  <si>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</si>
  <si>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</si>
  <si>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</si>
  <si>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</si>
  <si>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</si>
  <si>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</si>
  <si>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</si>
  <si>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</si>
  <si>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</si>
  <si>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</si>
  <si>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</si>
  <si>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</si>
  <si>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</si>
  <si>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</si>
  <si>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</si>
  <si>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  767 - Konstrukce zámečnické</t>
  </si>
  <si>
    <t xml:space="preserve">    765 - Krytina skládaná</t>
  </si>
  <si>
    <t xml:space="preserve">    766 - Konstrukce truhlářské</t>
  </si>
  <si>
    <t xml:space="preserve">    775 - Podlahy skládané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</si>
  <si>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</si>
  <si>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</si>
  <si>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</si>
  <si>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</si>
  <si>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</si>
  <si>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</si>
  <si>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</si>
  <si>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</si>
  <si>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</si>
  <si>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</si>
  <si>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</si>
  <si>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</si>
  <si>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</si>
  <si>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</si>
  <si>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</si>
  <si>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</si>
  <si>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</si>
  <si>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</si>
  <si>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</si>
  <si>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</si>
  <si>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</si>
  <si>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</si>
  <si>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</si>
  <si>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31023624R</t>
  </si>
  <si>
    <t>Zazdívka drážky po osazení kastlíku</t>
  </si>
  <si>
    <t>kus</t>
  </si>
  <si>
    <t>4</t>
  </si>
  <si>
    <t>1206007136</t>
  </si>
  <si>
    <t>6</t>
  </si>
  <si>
    <t>Úpravy povrchů, podlahy a osazování výplní</t>
  </si>
  <si>
    <t>612131121</t>
  </si>
  <si>
    <t>Podkladní a spojovací vrstva vnitřních omítaných ploch penetrace disperzní nanášená ručně stěn</t>
  </si>
  <si>
    <t>m2</t>
  </si>
  <si>
    <t>CS ÚRS 2022 02</t>
  </si>
  <si>
    <t>-594515437</t>
  </si>
  <si>
    <t>Online PSC</t>
  </si>
  <si>
    <t>https://podminky.urs.cz/item/CS_URS_2022_02/612131121</t>
  </si>
  <si>
    <t>612321141</t>
  </si>
  <si>
    <t>Omítka vápenocementová vnitřních ploch nanášená ručně dvouvrstvá, tloušťky jádrové omítky do 10 mm a tloušťky štuku do 3 mm štuková svislých konstrukcí stěn</t>
  </si>
  <si>
    <t>-1466349397</t>
  </si>
  <si>
    <t>https://podminky.urs.cz/item/CS_URS_2022_02/612321141</t>
  </si>
  <si>
    <t>VV</t>
  </si>
  <si>
    <t>podezdívka</t>
  </si>
  <si>
    <t>1*(5,255+7,605+6,76+2,73)</t>
  </si>
  <si>
    <t>1*3,905</t>
  </si>
  <si>
    <t>mezi sálem a ubytováním</t>
  </si>
  <si>
    <t>1*8,175+8,175*2,79*0,5</t>
  </si>
  <si>
    <t>u schodiště</t>
  </si>
  <si>
    <t>3,2*7,285-1*2,135</t>
  </si>
  <si>
    <t>Součet</t>
  </si>
  <si>
    <t>631311115</t>
  </si>
  <si>
    <t>Mazanina z betonu prostého bez zvýšených nároků na prostředí tl. přes 50 do 80 mm tř. C 20/25</t>
  </si>
  <si>
    <t>m3</t>
  </si>
  <si>
    <t>1273795222</t>
  </si>
  <si>
    <t>https://podminky.urs.cz/item/CS_URS_2022_02/631311115</t>
  </si>
  <si>
    <t>V1.1</t>
  </si>
  <si>
    <t>18,1*0,061</t>
  </si>
  <si>
    <t>5</t>
  </si>
  <si>
    <t>631319171</t>
  </si>
  <si>
    <t>Příplatek k cenám mazanin za stržení povrchu spodní vrstvy mazaniny latí před vložením výztuže nebo pletiva pro tl. obou vrstev mazaniny přes 50 do 80 mm</t>
  </si>
  <si>
    <t>-1679828232</t>
  </si>
  <si>
    <t>https://podminky.urs.cz/item/CS_URS_2022_02/631319171</t>
  </si>
  <si>
    <t>631319195</t>
  </si>
  <si>
    <t>Příplatek k cenám mazanin za malou plochu do 5 m2 jednotlivě mazanina tl. přes 50 do 80 mm</t>
  </si>
  <si>
    <t>1805777244</t>
  </si>
  <si>
    <t>https://podminky.urs.cz/item/CS_URS_2022_02/631319195</t>
  </si>
  <si>
    <t>7</t>
  </si>
  <si>
    <t>631362021</t>
  </si>
  <si>
    <t>Výztuž mazanin ze svařovaných sítí z drátů typu KARI</t>
  </si>
  <si>
    <t>t</t>
  </si>
  <si>
    <t>876852291</t>
  </si>
  <si>
    <t>https://podminky.urs.cz/item/CS_URS_2022_02/631362021</t>
  </si>
  <si>
    <t>18,1*1,3*0,001353</t>
  </si>
  <si>
    <t>8</t>
  </si>
  <si>
    <t>632441225</t>
  </si>
  <si>
    <t>Potěr anhydritový samonivelační litý tř. CA-C 30-F6, tl. přes 45 do 50 mm</t>
  </si>
  <si>
    <t>61836167</t>
  </si>
  <si>
    <t>https://podminky.urs.cz/item/CS_URS_2022_02/632441225</t>
  </si>
  <si>
    <t>V1.2</t>
  </si>
  <si>
    <t>13,8+30,1+57,9+10-7,742</t>
  </si>
  <si>
    <t>9</t>
  </si>
  <si>
    <t>632441293</t>
  </si>
  <si>
    <t>Potěr anhydritový samonivelační litý Příplatek k cenám za každých dalších i započatých 5 mm tloušťky přes 50 mm tř. CA-C 30-F6 (celkem 63 mm)</t>
  </si>
  <si>
    <t>-704739346</t>
  </si>
  <si>
    <t>https://podminky.urs.cz/item/CS_URS_2022_02/632441293</t>
  </si>
  <si>
    <t>104,058*3</t>
  </si>
  <si>
    <t>10</t>
  </si>
  <si>
    <t>632451022</t>
  </si>
  <si>
    <t>Potěr cementový vyrovnávací z malty (MC-15) v pásu o průměrné (střední) tl.10 - 30 mm</t>
  </si>
  <si>
    <t>-814682429</t>
  </si>
  <si>
    <t>https://podminky.urs.cz/item/CS_URS_2022_02/632451022</t>
  </si>
  <si>
    <t>2,7+3,8+2,2+2,2+1,6+1,7+3,9</t>
  </si>
  <si>
    <t>13,8+30,1+57,9+10</t>
  </si>
  <si>
    <t>11</t>
  </si>
  <si>
    <t>632451103</t>
  </si>
  <si>
    <t>Potěr cementový samonivelační ze suchých směsí tloušťky přes 5 do 10 mm</t>
  </si>
  <si>
    <t>-1049746943</t>
  </si>
  <si>
    <t>https://podminky.urs.cz/item/CS_URS_2022_02/632451103</t>
  </si>
  <si>
    <t>12</t>
  </si>
  <si>
    <t>63245110R</t>
  </si>
  <si>
    <t>Vyrovnávací systémová plnící a opravná zušlechtěná cementová stěrka tl 4 mmy přes 2 do 5 mm</t>
  </si>
  <si>
    <t>-172321430</t>
  </si>
  <si>
    <t>18,1</t>
  </si>
  <si>
    <t>13</t>
  </si>
  <si>
    <t>63247600R</t>
  </si>
  <si>
    <t>Cementová stěrka - Jemná vysoce odolná zušlechtěná cementová stěrka na bázi Wittenského cementu,kompl prov vč transparentního nátěru dle popisu v tabulce D.1.1.104 - PU/1</t>
  </si>
  <si>
    <t>1366653977</t>
  </si>
  <si>
    <t>14</t>
  </si>
  <si>
    <t>632481213</t>
  </si>
  <si>
    <t>Separační vrstva k oddělení podlahových vrstev z polyetylénové fólie PE tl 0,2 mm</t>
  </si>
  <si>
    <t>-2116716564</t>
  </si>
  <si>
    <t>https://podminky.urs.cz/item/CS_URS_2022_02/632481213</t>
  </si>
  <si>
    <t>Ostatní konstrukce a práce, bourání</t>
  </si>
  <si>
    <t>94542111R</t>
  </si>
  <si>
    <t>Vysokozdvižný vozík pro montáž rolety</t>
  </si>
  <si>
    <t>hod</t>
  </si>
  <si>
    <t>-1950001684</t>
  </si>
  <si>
    <t>16</t>
  </si>
  <si>
    <t>952901111</t>
  </si>
  <si>
    <t>Vyčištění budov nebo objektů před předáním do užívání budov bytové nebo občanské výstavby, světlé výšky podlaží do 4 m</t>
  </si>
  <si>
    <t>78305956</t>
  </si>
  <si>
    <t>https://podminky.urs.cz/item/CS_URS_2022_02/952901111</t>
  </si>
  <si>
    <t>15*13</t>
  </si>
  <si>
    <t>17</t>
  </si>
  <si>
    <t>953940R01</t>
  </si>
  <si>
    <t>Doplňky - prvky kompletizované,kompl prov dle podrobného popisu v tabulce - X 01</t>
  </si>
  <si>
    <t>-641530498</t>
  </si>
  <si>
    <t>18</t>
  </si>
  <si>
    <t>953940R02</t>
  </si>
  <si>
    <t>Doplňky - prvky kompletizované,kompl prov dle podrobného popisu v tabulce - X 02</t>
  </si>
  <si>
    <t>-1424784535</t>
  </si>
  <si>
    <t>19</t>
  </si>
  <si>
    <t>953940R03</t>
  </si>
  <si>
    <t>Doplňky - prvky kompletizované,kompl prov dle podrobného popisu v tabulce - X 03</t>
  </si>
  <si>
    <t>1422427827</t>
  </si>
  <si>
    <t>20</t>
  </si>
  <si>
    <t>953940R04</t>
  </si>
  <si>
    <t>Doplňky - prvky kompletizované,kompl prov dle podrobného popisu v tabulce - X 04</t>
  </si>
  <si>
    <t>-330475925</t>
  </si>
  <si>
    <t>953940R05</t>
  </si>
  <si>
    <t>Doplňky - prvky kompletizované,kompl prov dle podrobného popisu v tabulce - X 05</t>
  </si>
  <si>
    <t>-1462396385</t>
  </si>
  <si>
    <t>22</t>
  </si>
  <si>
    <t>953940R06</t>
  </si>
  <si>
    <t>Doplňky - prvky kompletizované,kompl prov dle podrobného popisu v tabulce - X 06</t>
  </si>
  <si>
    <t>1799566744</t>
  </si>
  <si>
    <t>23</t>
  </si>
  <si>
    <t>953940R07</t>
  </si>
  <si>
    <t>Doplňky - prvky kompletizované,kompl prov dle podrobného popisu v tabulce - X 07</t>
  </si>
  <si>
    <t>-1932553790</t>
  </si>
  <si>
    <t>24</t>
  </si>
  <si>
    <t>953940R08</t>
  </si>
  <si>
    <t>Doplňky - prvky kompletizované,kompl prov dle podrobného popisu v tabulce - X 08</t>
  </si>
  <si>
    <t>2067155559</t>
  </si>
  <si>
    <t>25</t>
  </si>
  <si>
    <t>953940R09</t>
  </si>
  <si>
    <t>Doplňky - prvky kompletizované,kompl prov dle podrobného popisu v tabulce - X 09</t>
  </si>
  <si>
    <t>1331380195</t>
  </si>
  <si>
    <t>26</t>
  </si>
  <si>
    <t>953940R10</t>
  </si>
  <si>
    <t>Doplňky - prvky kompletizované,kompl prov dle podrobného popisu v tabulce - X 10</t>
  </si>
  <si>
    <t>-320170483</t>
  </si>
  <si>
    <t>27</t>
  </si>
  <si>
    <t>953940R11</t>
  </si>
  <si>
    <t>Doplňky - prvky kompletizované,kompl prov dle podrobného popisu v tabulce - X 11</t>
  </si>
  <si>
    <t>489063113</t>
  </si>
  <si>
    <t>28</t>
  </si>
  <si>
    <t>953943211</t>
  </si>
  <si>
    <t>Osazování drobných kovových předmětů kotvených do stěny hasicího přístroje</t>
  </si>
  <si>
    <t>-631206677</t>
  </si>
  <si>
    <t>https://podminky.urs.cz/item/CS_URS_2022_02/953943211</t>
  </si>
  <si>
    <t>29</t>
  </si>
  <si>
    <t>M</t>
  </si>
  <si>
    <t>44932114</t>
  </si>
  <si>
    <t>přístroj hasicí ruční práškový PG 6 LE s hasící schpností 21A</t>
  </si>
  <si>
    <t>-1723205152</t>
  </si>
  <si>
    <t>30</t>
  </si>
  <si>
    <t>97304225R</t>
  </si>
  <si>
    <t>Vysekání kapsy v želbet průvlaku pro osazení rolety vč přerušení výzutže</t>
  </si>
  <si>
    <t>-68828032</t>
  </si>
  <si>
    <t>31</t>
  </si>
  <si>
    <t>974031164</t>
  </si>
  <si>
    <t>Vysekání rýh ve zdivu cihelném na maltu vápennou nebo vápenocementovou do hl. 150 mm a šířky do 150 mm pro požární roletu</t>
  </si>
  <si>
    <t>m</t>
  </si>
  <si>
    <t>-883192831</t>
  </si>
  <si>
    <t>https://podminky.urs.cz/item/CS_URS_2022_02/974031164</t>
  </si>
  <si>
    <t>2,65*2</t>
  </si>
  <si>
    <t>32</t>
  </si>
  <si>
    <t>974031167</t>
  </si>
  <si>
    <t>Vysekání rýh ve zdivu cihelném na maltu vápennou nebo vápenocementovou do hl. 150 mm a šířky do 300 mm pro kastlík rolety</t>
  </si>
  <si>
    <t>1393123284</t>
  </si>
  <si>
    <t>https://podminky.urs.cz/item/CS_URS_2022_02/974031167</t>
  </si>
  <si>
    <t>997</t>
  </si>
  <si>
    <t>Přesun sutě</t>
  </si>
  <si>
    <t>33</t>
  </si>
  <si>
    <t>997013211</t>
  </si>
  <si>
    <t>Vnitrostaveništní doprava suti a vybouraných hmot vodorovně do 50 m svisle ručně pro budovy a haly výšky do 6 m</t>
  </si>
  <si>
    <t>-159337161</t>
  </si>
  <si>
    <t>https://podminky.urs.cz/item/CS_URS_2022_02/997013211</t>
  </si>
  <si>
    <t>34</t>
  </si>
  <si>
    <t>997013501</t>
  </si>
  <si>
    <t>Odvoz suti a vybouraných hmot na skládku nebo meziskládku se složením, na vzdálenost do 1 km</t>
  </si>
  <si>
    <t>429233510</t>
  </si>
  <si>
    <t>https://podminky.urs.cz/item/CS_URS_2022_02/997013501</t>
  </si>
  <si>
    <t>35</t>
  </si>
  <si>
    <t>997013509</t>
  </si>
  <si>
    <t>Odvoz suti a vybouraných hmot na skládku nebo meziskládku se složením, na vzdálenost Příplatek k ceně za každý další i započatý 1 km přes 1 km</t>
  </si>
  <si>
    <t>775883185</t>
  </si>
  <si>
    <t>https://podminky.urs.cz/item/CS_URS_2022_02/997013509</t>
  </si>
  <si>
    <t>0,831*14</t>
  </si>
  <si>
    <t>36</t>
  </si>
  <si>
    <t>997013602</t>
  </si>
  <si>
    <t>Poplatek za uložení stavebního odpadu na skládce (skládkovné) z armovaného betonu a cihelného ospadu zatříděného do Katalogu odpadů pod kódem 17 01 01</t>
  </si>
  <si>
    <t>912268283</t>
  </si>
  <si>
    <t>https://podminky.urs.cz/item/CS_URS_2022_02/997013602</t>
  </si>
  <si>
    <t>998</t>
  </si>
  <si>
    <t>Přesun hmot</t>
  </si>
  <si>
    <t>37</t>
  </si>
  <si>
    <t>998017002</t>
  </si>
  <si>
    <t>Přesun hmot pro budovy občanské výstavby, bydlení, výrobu a služby s omezením mechanizace vodorovná dopravní vzdálenost do 100 m pro budovy s jakoukoliv nosnou konstrukcí výšky přes 6 do 12 m</t>
  </si>
  <si>
    <t>28096476</t>
  </si>
  <si>
    <t>https://podminky.urs.cz/item/CS_URS_2022_02/998017002</t>
  </si>
  <si>
    <t>PSV</t>
  </si>
  <si>
    <t>Práce a dodávky PSV</t>
  </si>
  <si>
    <t>711</t>
  </si>
  <si>
    <t>Izolace proti vodě, vlhkosti a plynům</t>
  </si>
  <si>
    <t>38</t>
  </si>
  <si>
    <t>711113117</t>
  </si>
  <si>
    <t>Izolace proti zemní vlhkosti natěradly a tmely za studena na ploše vodorovné V těsnicí stěrkou jednosložkovu na bázi cementu vč syst prvků a doplňků,úprava koutů a rohů</t>
  </si>
  <si>
    <t>-584802479</t>
  </si>
  <si>
    <t>https://podminky.urs.cz/item/CS_URS_2022_02/711113117</t>
  </si>
  <si>
    <t>vč soklu 100 mm</t>
  </si>
  <si>
    <t>18,1+0,1*2*(1,12+2,42+2,12+1,82+1,62*4+1,32*2+0,92+1,115)</t>
  </si>
  <si>
    <t>39</t>
  </si>
  <si>
    <t>711113127</t>
  </si>
  <si>
    <t>Izolace proti zemní vlhkosti natěradly a tmely za studena na ploše svislé S těsnicí stěrkou jednosložkovu na bázi cementu vč syst prvků a doplňků,úprava koutů a rohů</t>
  </si>
  <si>
    <t>1217321901</t>
  </si>
  <si>
    <t>https://podminky.urs.cz/item/CS_URS_2022_02/711113127</t>
  </si>
  <si>
    <t>mč 2.02a</t>
  </si>
  <si>
    <t>(1,82+2,665)*0,5*1,12</t>
  </si>
  <si>
    <t>(1,82+2,665)*0,8</t>
  </si>
  <si>
    <t>mč 2.03a</t>
  </si>
  <si>
    <t>1,7*1,82</t>
  </si>
  <si>
    <t>(2+1,7)*0,5*0,8*2</t>
  </si>
  <si>
    <t>mč 2.06</t>
  </si>
  <si>
    <t>1,9*1,32</t>
  </si>
  <si>
    <t>(2,4+1,9)*0,5*0,8*2</t>
  </si>
  <si>
    <t>mč 2.07</t>
  </si>
  <si>
    <t>40</t>
  </si>
  <si>
    <t>998711202</t>
  </si>
  <si>
    <t>Přesun hmot pro izolace proti vodě, vlhkosti a plynům stanovený procentní sazbou (%) z ceny vodorovná dopravní vzdálenost do 50 m v objektech výšky přes 6 do 12 m</t>
  </si>
  <si>
    <t>%</t>
  </si>
  <si>
    <t>1670851391</t>
  </si>
  <si>
    <t>https://podminky.urs.cz/item/CS_URS_2022_02/998711202</t>
  </si>
  <si>
    <t>713</t>
  </si>
  <si>
    <t>41</t>
  </si>
  <si>
    <t>713110813</t>
  </si>
  <si>
    <t>Odstranění tepelné izolace stropů nebo podhledů z rohoží, pásů, dílců, desek, bloků volně kladených z vláknitých materiálů suchých, tloušťka izolace přes 100 mm pro střešní okna</t>
  </si>
  <si>
    <t>1049340964</t>
  </si>
  <si>
    <t>https://podminky.urs.cz/item/CS_URS_2022_02/713110813</t>
  </si>
  <si>
    <t>42</t>
  </si>
  <si>
    <t>713121111</t>
  </si>
  <si>
    <t>Montáž tepelné izolace podlah deskami (izolační materiál ve specifikaci) kladenými volně jednovrstvá</t>
  </si>
  <si>
    <t>1094052047</t>
  </si>
  <si>
    <t>https://podminky.urs.cz/item/CS_URS_2022_02/713121111</t>
  </si>
  <si>
    <t>niky</t>
  </si>
  <si>
    <t>T02a,b,</t>
  </si>
  <si>
    <t>1,18*1,1*2</t>
  </si>
  <si>
    <t>T02c,d</t>
  </si>
  <si>
    <t>1,02*1,59*2</t>
  </si>
  <si>
    <t>T02e</t>
  </si>
  <si>
    <t>0,35*1,64+1,64*1,62*0,5</t>
  </si>
  <si>
    <t>43</t>
  </si>
  <si>
    <t>63148153</t>
  </si>
  <si>
    <t>deska tepelně izolační minerální univerzální tl 80mm</t>
  </si>
  <si>
    <t>1839726383</t>
  </si>
  <si>
    <t>7,742*1,05 'Přepočtené koeficientem množství</t>
  </si>
  <si>
    <t>44</t>
  </si>
  <si>
    <t>1200028229</t>
  </si>
  <si>
    <t>45</t>
  </si>
  <si>
    <t>FBN.FS106030LL1010</t>
  </si>
  <si>
    <t>XPS 300-L 60 mm</t>
  </si>
  <si>
    <t>942770110</t>
  </si>
  <si>
    <t>46</t>
  </si>
  <si>
    <t>28375910</t>
  </si>
  <si>
    <t>deska EPS 150 pro konstrukce s vysokým zatížením tl 60mm</t>
  </si>
  <si>
    <t>537276182</t>
  </si>
  <si>
    <t>18,1*1,05 'Přepočtené koeficientem množství</t>
  </si>
  <si>
    <t>47</t>
  </si>
  <si>
    <t>-1994473557</t>
  </si>
  <si>
    <t>kročejová</t>
  </si>
  <si>
    <t>48</t>
  </si>
  <si>
    <t>1415400R</t>
  </si>
  <si>
    <t xml:space="preserve">EPS T 6500 kročejový polystyren tl. 40 </t>
  </si>
  <si>
    <t>-224527504</t>
  </si>
  <si>
    <t>122,158*1,05 'Přepočtené koeficientem množství</t>
  </si>
  <si>
    <t>49</t>
  </si>
  <si>
    <t>713151813</t>
  </si>
  <si>
    <t>Odstranění tepelné izolace střech šikmých nebo nadstřešních částí z rohoží, pásů, dílců, desek, bloků mezi krokve nebo pod krokve volně položených z vláknitých materiálů suchých, tloušťka izolace přes 100 mm pro střešní okna</t>
  </si>
  <si>
    <t>1988619214</t>
  </si>
  <si>
    <t>https://podminky.urs.cz/item/CS_URS_2022_02/713151813</t>
  </si>
  <si>
    <t>721</t>
  </si>
  <si>
    <t>Zdravotechnika - vnitřní kanalizace</t>
  </si>
  <si>
    <t>50</t>
  </si>
  <si>
    <t>72191000R</t>
  </si>
  <si>
    <t>Přetrasování odvzdušnění kanalizace k hřebeni střechy</t>
  </si>
  <si>
    <t>soubor</t>
  </si>
  <si>
    <t>1901476218</t>
  </si>
  <si>
    <t>741</t>
  </si>
  <si>
    <t>Elektroinstalace - silnoproud</t>
  </si>
  <si>
    <t>51</t>
  </si>
  <si>
    <t>741370R01</t>
  </si>
  <si>
    <t>Osvětlení-prvek kompletizovaný,kompl prov dle podrobného popisu v tabulce - OS 01</t>
  </si>
  <si>
    <t>-647424190</t>
  </si>
  <si>
    <t>52</t>
  </si>
  <si>
    <t>741370R02</t>
  </si>
  <si>
    <t>Osvětlení-prvek kompletizovaný,kompl prov dle podrobného popisu v tabulce - OS 01N</t>
  </si>
  <si>
    <t>-1373848793</t>
  </si>
  <si>
    <t>53</t>
  </si>
  <si>
    <t>741370R03</t>
  </si>
  <si>
    <t>Osvětlení-prvek kompletizovaný,kompl prov dle podrobného popisu v tabulce - OS 02</t>
  </si>
  <si>
    <t>1399929029</t>
  </si>
  <si>
    <t>54</t>
  </si>
  <si>
    <t>741370R04</t>
  </si>
  <si>
    <t>Osvětlení-prvek kompletizovaný,kompl prov dle podrobného popisu v tabulce - OS 03</t>
  </si>
  <si>
    <t>-1230095413</t>
  </si>
  <si>
    <t>55</t>
  </si>
  <si>
    <t>741370R05</t>
  </si>
  <si>
    <t>Osvětlení-prvek kompletizovaný,kompl prov dle podrobného popisu v tabulce - OS 04</t>
  </si>
  <si>
    <t>1539931802</t>
  </si>
  <si>
    <t>56</t>
  </si>
  <si>
    <t>741370R06</t>
  </si>
  <si>
    <t>Osvětlení-prvek kompletizovaný,kompl prov dle podrobného popisu v tabulce - OS 05</t>
  </si>
  <si>
    <t>-1976388037</t>
  </si>
  <si>
    <t>57</t>
  </si>
  <si>
    <t>741370R07</t>
  </si>
  <si>
    <t>Osvětlení-prvek kompletizovaný,kompl prov dle podrobného popisu v tabulce - OS 06</t>
  </si>
  <si>
    <t>-1706584585</t>
  </si>
  <si>
    <t>58</t>
  </si>
  <si>
    <t>741370R08</t>
  </si>
  <si>
    <t>Osvětlení-prvek kompletizovaný,kompl prov dle podrobného popisu v tabulce - OS 07</t>
  </si>
  <si>
    <t>1489615968</t>
  </si>
  <si>
    <t>762</t>
  </si>
  <si>
    <t>Konstrukce tesařské</t>
  </si>
  <si>
    <t>59</t>
  </si>
  <si>
    <t>7623319R1</t>
  </si>
  <si>
    <t>Případná úprava krovu v m.č. 2.03 a 2.04 dle popisu v TZ bod 5.1 - předpoklad</t>
  </si>
  <si>
    <t>-35509433</t>
  </si>
  <si>
    <t>60</t>
  </si>
  <si>
    <t>762341911</t>
  </si>
  <si>
    <t>Vyřezání otvorů v laťování střech bez rozebrání krytiny průřezové plochy latí do 25 cm2, otvoru plochy jednotlivě do 1 m2</t>
  </si>
  <si>
    <t>-973184575</t>
  </si>
  <si>
    <t>https://podminky.urs.cz/item/CS_URS_2022_02/762341911</t>
  </si>
  <si>
    <t>0,6*0,8</t>
  </si>
  <si>
    <t>61</t>
  </si>
  <si>
    <t>762341913</t>
  </si>
  <si>
    <t>Vyřezání otvorů v laťování střech bez rozebrání krytiny průřezové plochy latí do 25 cm2, otvoru plochy jednotlivě přes 1 do 4 m2</t>
  </si>
  <si>
    <t>498475411</t>
  </si>
  <si>
    <t>https://podminky.urs.cz/item/CS_URS_2022_02/762341913</t>
  </si>
  <si>
    <t>0,6*1,4+0,7*1,6*4</t>
  </si>
  <si>
    <t>62</t>
  </si>
  <si>
    <t>7628239R1</t>
  </si>
  <si>
    <t>Ošetření viditelnýh částí krovu,kompl prov dle popisu PU 6 - oboblování,přebroušení,vyčištění,namoření,impregnace,ochranný nátěr Lazurou S1039</t>
  </si>
  <si>
    <t>304935175</t>
  </si>
  <si>
    <t>0,16*4*3,8*3+0,16*4*1*6</t>
  </si>
  <si>
    <t>63</t>
  </si>
  <si>
    <t>998762202</t>
  </si>
  <si>
    <t>Přesun hmot pro konstrukce tesařské stanovený procentní sazbou (%) z ceny vodorovná dopravní vzdálenost do 50 m v objektech výšky přes 6 do 12 m</t>
  </si>
  <si>
    <t>906757918</t>
  </si>
  <si>
    <t>https://podminky.urs.cz/item/CS_URS_2022_02/998762202</t>
  </si>
  <si>
    <t>763</t>
  </si>
  <si>
    <t>Konstrukce suché výstavby</t>
  </si>
  <si>
    <t>64</t>
  </si>
  <si>
    <t>763111411</t>
  </si>
  <si>
    <t>Příčka ze sádrokartonových desek s nosnou konstrukcí z jednoduchých ocelových profilů UW, CW dvojitě opláštěná deskami standardními A tl. 2 x 12,5 mm s izolací tl 40mm, EI 60, příčka tl. 100 mm, profil 50, Rw do 51 dB</t>
  </si>
  <si>
    <t>1440774102</t>
  </si>
  <si>
    <t>https://podminky.urs.cz/item/CS_URS_2022_02/763111411</t>
  </si>
  <si>
    <t>S1.1</t>
  </si>
  <si>
    <t>(1,1+2,2)*1,59</t>
  </si>
  <si>
    <t>S1.2</t>
  </si>
  <si>
    <t>(3,3-2,2)*(0,6+1,5)</t>
  </si>
  <si>
    <t>65</t>
  </si>
  <si>
    <t>763111414</t>
  </si>
  <si>
    <t>Příčka ze sádrokartonových desek s nosnou konstrukcí z jednoduchých ocelových profilů UW, CW dvojitě opláštěná deskami standardními A tl. 2 x 12,5 mm s izolací tl 60mm, EI 60, příčka tl. 125 mm, profil 75, Rw do 53 dB</t>
  </si>
  <si>
    <t>-356015705</t>
  </si>
  <si>
    <t>https://podminky.urs.cz/item/CS_URS_2022_02/763111414</t>
  </si>
  <si>
    <t>S1.6</t>
  </si>
  <si>
    <t>(2,15+1,1)*0,5*1,6</t>
  </si>
  <si>
    <t>(4,8+2,78)*0,5*1,66</t>
  </si>
  <si>
    <t>66</t>
  </si>
  <si>
    <t>763111437R</t>
  </si>
  <si>
    <t>Příčka ze sádrokartonových desek s nosnou konstrukcí z jednoduchých ocelových profilů CW dvojitě opláštěná deskami impregnovanými H2 tl. 2 x 12,5 mm+ standardními A tl. 2 x 12,5 mm, EI 60,parotěsná fólie tl 0,3mm lepené spoje, příčka tl. 150 mm, TI 60mm</t>
  </si>
  <si>
    <t>-1115790467</t>
  </si>
  <si>
    <t>S1.12</t>
  </si>
  <si>
    <t>(2,49+4,18)*0,5*2,12*2</t>
  </si>
  <si>
    <t>67</t>
  </si>
  <si>
    <t>76311143R1</t>
  </si>
  <si>
    <t>Příčka ze sádrokartonových desek s nosnou konstrukcí z jednoduchých ocelových profilů UW, CW dvojitě opláštěná deskami impregnovanými H2 tl. 2 x 12,5 mm s izolací tl 60mm,EI 60,parotěsná fólie tl 0,3mm lepené spoje, příčka tl. 125 mm, profil 75</t>
  </si>
  <si>
    <t>-1117302032</t>
  </si>
  <si>
    <t>S1.8</t>
  </si>
  <si>
    <t>3,21*1,62*3</t>
  </si>
  <si>
    <t>68</t>
  </si>
  <si>
    <t>76311143R2</t>
  </si>
  <si>
    <t>Příčka ze sádrokartonových desek s nosnou konstrukcí z jednoduchých ocelových profilů CW dvojitě opláštěná deskami impregnovanými H2 tl. 2 x 12,5 mm+standardními A tl. 2 x 12,5 mm s izolací tl 60mm,EI 60, parotěsná fólie tl 0,3mm lepené spoje,příčka 125mm</t>
  </si>
  <si>
    <t>-215975176</t>
  </si>
  <si>
    <t>S1.7</t>
  </si>
  <si>
    <t>3,22*1,62</t>
  </si>
  <si>
    <t>3,32*1,12+3,15*2,12+3,3*2,775</t>
  </si>
  <si>
    <t>2,5*1,82</t>
  </si>
  <si>
    <t>69</t>
  </si>
  <si>
    <t>76311143R3</t>
  </si>
  <si>
    <t>Příčka ze sádrokartonových desek s nosnou konstrukcí z ocelových profilů CW 150 dvojitě opláštěná deskami impregnovanými H2 tl. 2 x 12,5 mm+standardními A tl. 2 x 12,5 mm s izolací tl 80mm,EI 60, parotěsná fólie tl 0,3mm lepené spoje,příčka 200mm</t>
  </si>
  <si>
    <t>-171655449</t>
  </si>
  <si>
    <t>S1.13</t>
  </si>
  <si>
    <t>2,2*2,67</t>
  </si>
  <si>
    <t>2,15*5,05</t>
  </si>
  <si>
    <t>70</t>
  </si>
  <si>
    <t>76311143R4</t>
  </si>
  <si>
    <t>Příčka ze sádrokartonových desek s nosnou konstrukcí z ocelových profilů 2xCW dvojitě opláštěná deskami standardními A tl. 2 x 12,5 mm s izolací tl 80mm,EI 60,příčka 200mm</t>
  </si>
  <si>
    <t>-57594852</t>
  </si>
  <si>
    <t>S1.14</t>
  </si>
  <si>
    <t>(4,18+1,21)*0,5*4,3</t>
  </si>
  <si>
    <t>S1.15</t>
  </si>
  <si>
    <t>4,18*6,18-2,2*6,18</t>
  </si>
  <si>
    <t>71</t>
  </si>
  <si>
    <t>76311143R5</t>
  </si>
  <si>
    <t>Příčka ze sádrokartonových desek s nosnou konstrukcí z jednoduchých ocelových profilů UW, CW dvojitě opláštěná deskami impregnovanými H2 tl. 2 x 12,5 mm+standardními A tl. 2 x 12,5 mm EI 60, příčka tl. 100 mm, profil 50, s izolací tl 40mm,parotěsná fólie, Rw do 51 dB</t>
  </si>
  <si>
    <t>-230619318</t>
  </si>
  <si>
    <t>S1.3</t>
  </si>
  <si>
    <t>3,3*4,9-2,2*4,9</t>
  </si>
  <si>
    <t>72</t>
  </si>
  <si>
    <t>76311143R6</t>
  </si>
  <si>
    <t>Příčka ze sádrokartonových desek s nosnou konstrukcí z ocelových profilů CW dvojitě opláštěná deskami impregnovanými H2 tl. 2 x 12,5 mm+standardními A tl. 1 x 12,5 mm+1x překližka 12mm (dle T03) EI 60, příčka tl. 100 mm, s izolací tl 40mm,parotěsná fólie</t>
  </si>
  <si>
    <t>-234833186</t>
  </si>
  <si>
    <t>2,2*4,9</t>
  </si>
  <si>
    <t>73</t>
  </si>
  <si>
    <t>76311143R7</t>
  </si>
  <si>
    <t>Příčka ze sádrokartonových desek s nosnou konstrukcí z ocelových profilů CW dvojitě opláštěná deskami standardními A tl. 2 x 12,5 mm+standardními A tl. 1 x 12,5 mm+1x překližka 12mm (dle T03) EI 60, příčka tl. 100 mm, s izolací tl 40mm</t>
  </si>
  <si>
    <t>508103763</t>
  </si>
  <si>
    <t>2,2*(0,6+1,5)-0,99</t>
  </si>
  <si>
    <t>74</t>
  </si>
  <si>
    <t>76311143R8</t>
  </si>
  <si>
    <t>Příčka ze sádrokartonových desek s nosnou konstrukcí z ocelových profilů 2xCW dvojitě opláštěná deskami standardními A tl. 2 x 12,5 mm+standardními A tl. 1 x 12,5 mm+1x překližka 12mm (dle T03) s izolací tl 80mm,EI 60,příčka 200mm</t>
  </si>
  <si>
    <t>-1026442957</t>
  </si>
  <si>
    <t>2,2*6,18</t>
  </si>
  <si>
    <t>75</t>
  </si>
  <si>
    <t>763111717</t>
  </si>
  <si>
    <t>Příčka ze sádrokartonových desek ostatní konstrukce a práce na příčkách ze sádrokartonových desek základní penetrační nátěr (oboustranný)</t>
  </si>
  <si>
    <t>1951915425</t>
  </si>
  <si>
    <t>https://podminky.urs.cz/item/CS_URS_2022_02/763111717</t>
  </si>
  <si>
    <t>13,596+12,236+29,32+15,6+11,589+10,78+16,732+5,39+10,78+8,891+3,63+2,31+5,247+14,14</t>
  </si>
  <si>
    <t>76</t>
  </si>
  <si>
    <t>7631214R1</t>
  </si>
  <si>
    <t>Stěna předsazená ze sádrokartonových desek s nosnou konstrukcí z ocelových profilů CW dvojitě opláštěná deskami impregnovanými H2 tl. 2 x 12,5 mm s izolací tl 40mm,paropropustná fólie, EI 45, stěna tl. 100 mm, profil 50</t>
  </si>
  <si>
    <t>1077685738</t>
  </si>
  <si>
    <t>https://podminky.urs.cz/item/CS_URS_2022_02/7631214R1</t>
  </si>
  <si>
    <t>S1.4</t>
  </si>
  <si>
    <t>1,1*2,67</t>
  </si>
  <si>
    <t>(1,1+2,05)*0,5*1,43*2</t>
  </si>
  <si>
    <t>(1,24+2,05)*0,5*1,18*2</t>
  </si>
  <si>
    <t>1,1*2,12</t>
  </si>
  <si>
    <t>(1,1+2,49)*0,5*1,97*2</t>
  </si>
  <si>
    <t>77</t>
  </si>
  <si>
    <t>7631214R2</t>
  </si>
  <si>
    <t>Stěna předsazená ze sádrokartonových desek s nosnou konstrukcí z ocelových profilů CW dvojitě opláštěná deskami impregnovanými H2 tl. 2 x 12,5 mm EI 45, stěna tl. 100 mm, profil 50</t>
  </si>
  <si>
    <t>2109041989</t>
  </si>
  <si>
    <t>S1.5</t>
  </si>
  <si>
    <t>1,1*4,09</t>
  </si>
  <si>
    <t>78</t>
  </si>
  <si>
    <t>7631214R3</t>
  </si>
  <si>
    <t>Stěna předsazená ze sádrokartonových desek s nosnou konstrukcí z ocelových profilů CW dvojitě opláštěná deskami impregnovanými H2 tl. 2 x 12,5 mm s izolací tl 60mm,paropropustná fólie, EI 45, stěna tl. 125 mm, profil 75</t>
  </si>
  <si>
    <t>525896628</t>
  </si>
  <si>
    <t>S1.9</t>
  </si>
  <si>
    <t>4,18*1,82</t>
  </si>
  <si>
    <t>79</t>
  </si>
  <si>
    <t>7631214R4</t>
  </si>
  <si>
    <t>Stěna předsazená ze sádrokartonových desek s nosnou konstrukcí z ocelových profilů CW dvojitě opláštěná deskami standardními A tl. 2 x 12,5 mm s izolací tl 60mm,paropropustná fólie, EI 45, stěna tl. 125 mm, profil 75</t>
  </si>
  <si>
    <t>-2113335903</t>
  </si>
  <si>
    <t>S1.10</t>
  </si>
  <si>
    <t>(4,02-2,2)*(2,12+0,3*2)</t>
  </si>
  <si>
    <t>80</t>
  </si>
  <si>
    <t>7631214R5</t>
  </si>
  <si>
    <t>Stěna předsazená ze sádrokartonových desek s nosnou konstrukcí z ocelových profilů CW opláštěná deskami standardními A tl. 1 x 12,5 mm+1x překližka tl 12 mm (dle T03) s izolací tl 60mm,paropropustná fólie, EI 45, stěna tl. 125 mm, profil 75</t>
  </si>
  <si>
    <t>458027675</t>
  </si>
  <si>
    <t>2,2*(2,12+0,3*2)</t>
  </si>
  <si>
    <t>81</t>
  </si>
  <si>
    <t>7631214R6</t>
  </si>
  <si>
    <t>1402447879</t>
  </si>
  <si>
    <t>S1.11</t>
  </si>
  <si>
    <t>4,17*(1,75+0,25+1,48)</t>
  </si>
  <si>
    <t>82</t>
  </si>
  <si>
    <t>763121714</t>
  </si>
  <si>
    <t>Stěna předsazená ze sádrokartonových desek ostatní konstrukce a práce na předsazených stěnách ze sádrokartonových desek základní penetrační nátěr</t>
  </si>
  <si>
    <t>1899870424</t>
  </si>
  <si>
    <t>https://podminky.urs.cz/item/CS_URS_2022_02/763121714</t>
  </si>
  <si>
    <t>20,728+7,608+10,134+14,1+4,499</t>
  </si>
  <si>
    <t>83</t>
  </si>
  <si>
    <t>763131511</t>
  </si>
  <si>
    <t>Podhled ze sádrokartonových desek jednovrstvá zavěšená spodní konstrukce z ocelových profilů CD, UD jednoduše opláštěná deskou standardní A, tl. 12,5 mm, bez izolace,provedení dle PU 7</t>
  </si>
  <si>
    <t>499485839</t>
  </si>
  <si>
    <t>https://podminky.urs.cz/item/CS_URS_2022_02/763131511</t>
  </si>
  <si>
    <t>půda</t>
  </si>
  <si>
    <t>3,2*1,95</t>
  </si>
  <si>
    <t>toalety</t>
  </si>
  <si>
    <t>2*(0,92+1,115)</t>
  </si>
  <si>
    <t>2,2*1,02*2</t>
  </si>
  <si>
    <t>2,2*1,1*2</t>
  </si>
  <si>
    <t>84</t>
  </si>
  <si>
    <t>763131521</t>
  </si>
  <si>
    <t>Podhled ze sádrokartonových desek jednovrstvá zavěšená spodní konstrukce z ocelových profilů CD, UD dvojitě opláštěná deskami standardními A, tl. 2 x 12,5 mm, bez izolace, EI 30,provedení dle PU 7</t>
  </si>
  <si>
    <t>-1216987662</t>
  </si>
  <si>
    <t>https://podminky.urs.cz/item/CS_URS_2022_02/763131521</t>
  </si>
  <si>
    <t>5,3*(10,16+8,2)*0,5</t>
  </si>
  <si>
    <t>5,65*6,65-2,7*2,3*0,5</t>
  </si>
  <si>
    <t>5,3*(14,98+9,522)*0,5</t>
  </si>
  <si>
    <t>5,3*(9,52+4,09)*0,5</t>
  </si>
  <si>
    <t>-14,152</t>
  </si>
  <si>
    <t>-19,638</t>
  </si>
  <si>
    <t>85</t>
  </si>
  <si>
    <t>763131551</t>
  </si>
  <si>
    <t>Podhled ze sádrokartonových desek jednovrstvá zavěšená spodní konstrukce z ocelových profilů CD, UD jednoduše opláštěná deskou impregnovanou H2, tl. 12,5 mm, bez izolace,provedení dle PU 7</t>
  </si>
  <si>
    <t>1638211226</t>
  </si>
  <si>
    <t>https://podminky.urs.cz/item/CS_URS_2022_02/763131551</t>
  </si>
  <si>
    <t>1,41*2,42</t>
  </si>
  <si>
    <t>2,6*2,1</t>
  </si>
  <si>
    <t>2*1,32</t>
  </si>
  <si>
    <t>86</t>
  </si>
  <si>
    <t>763131714</t>
  </si>
  <si>
    <t>Podhled ze sádrokartonových desek ostatní práce a konstrukce na podhledech ze sádrokartonových desek základní penetrační nátěr</t>
  </si>
  <si>
    <t>2120822693</t>
  </si>
  <si>
    <t>https://podminky.urs.cz/item/CS_URS_2022_02/763131714</t>
  </si>
  <si>
    <t>ostění</t>
  </si>
  <si>
    <t>16,984*0,6</t>
  </si>
  <si>
    <t>podhled</t>
  </si>
  <si>
    <t>184,119</t>
  </si>
  <si>
    <t>87</t>
  </si>
  <si>
    <t>76313171R</t>
  </si>
  <si>
    <t>Nalepení dýhové překližky k SDK desce podhledu vč povrchové úpravy dle obložení stěn,kompl prov D+M</t>
  </si>
  <si>
    <t>-2066265637</t>
  </si>
  <si>
    <t>1,2*0,9+0,4+0,3</t>
  </si>
  <si>
    <t>88</t>
  </si>
  <si>
    <t>763131751</t>
  </si>
  <si>
    <t>Podhled ze sádrokartonových desek ostatní práce a konstrukce na podhledech ze sádrokartonových desek montáž parotěsné zábrany</t>
  </si>
  <si>
    <t>-2052918276</t>
  </si>
  <si>
    <t>https://podminky.urs.cz/item/CS_URS_2022_02/763131751</t>
  </si>
  <si>
    <t>89</t>
  </si>
  <si>
    <t>28329028</t>
  </si>
  <si>
    <t>fólie PE vyztužená Al vrstvou pro parotěsnou vrstvu 150g/m2 s integrovanou lepící páskou</t>
  </si>
  <si>
    <t>1437898307</t>
  </si>
  <si>
    <t>184,119*1,1235 'Přepočtené koeficientem množství</t>
  </si>
  <si>
    <t>90</t>
  </si>
  <si>
    <t>763131752</t>
  </si>
  <si>
    <t>Podhled ze sádrokartonových desek ostatní práce a konstrukce na podhledech ze sádrokartonových desek montáž jedné vrstvy tepelné izolace</t>
  </si>
  <si>
    <t>-248419149</t>
  </si>
  <si>
    <t>https://podminky.urs.cz/item/CS_URS_2022_02/763131752</t>
  </si>
  <si>
    <t>nika</t>
  </si>
  <si>
    <t>19,638</t>
  </si>
  <si>
    <t>91</t>
  </si>
  <si>
    <t>63152096</t>
  </si>
  <si>
    <t>pás tepelně izolační univerzální λ=0,032-0,033 tl 50mm</t>
  </si>
  <si>
    <t>86246982</t>
  </si>
  <si>
    <t>19,638*1,02 'Přepočtené koeficientem množství</t>
  </si>
  <si>
    <t>92</t>
  </si>
  <si>
    <t>76313175R</t>
  </si>
  <si>
    <t>Demontáž parotěsné zábrany</t>
  </si>
  <si>
    <t>-59754042</t>
  </si>
  <si>
    <t>93</t>
  </si>
  <si>
    <t>7631617R1</t>
  </si>
  <si>
    <t>Příplatek za zaoblení SDK podhledu u vrcholové vaznice vč úpravy napojení na rovný,továrně ohnutý element SDK desky,kompl prov dle det A</t>
  </si>
  <si>
    <t>1667317600</t>
  </si>
  <si>
    <t>94</t>
  </si>
  <si>
    <t>7631617R2</t>
  </si>
  <si>
    <t>Příplatek za zaoblení SDK podhledu u napojení na podezdívku vč úpravy napojení,továrně ohnutý element SDK desky,kompl prov dle det B,C</t>
  </si>
  <si>
    <t>1943939655</t>
  </si>
  <si>
    <t>12,16+14,9+4,09+3,68</t>
  </si>
  <si>
    <t>95</t>
  </si>
  <si>
    <t>76318241R</t>
  </si>
  <si>
    <t>Výplně otvorů konstrukcí ze sádrokartonových desek opláštění obvodu (špalety) střešního okna z desek včetně Al rohu hloubky do 0,6 m dle det A</t>
  </si>
  <si>
    <t>1576088798</t>
  </si>
  <si>
    <t>2*(0,66+1,4)</t>
  </si>
  <si>
    <t>2*(0,78*1,6)*4</t>
  </si>
  <si>
    <t>2*(0,66+0,78)</t>
  </si>
  <si>
    <t>96</t>
  </si>
  <si>
    <t>998763402</t>
  </si>
  <si>
    <t>Přesun hmot pro konstrukce montované z desek stanovený procentní sazbou (%) z ceny vodorovná dopravní vzdálenost do 50 m v objektech výšky přes 6 do 12 m</t>
  </si>
  <si>
    <t>2055868146</t>
  </si>
  <si>
    <t>https://podminky.urs.cz/item/CS_URS_2022_02/998763402</t>
  </si>
  <si>
    <t>767</t>
  </si>
  <si>
    <t>Konstrukce zámečnické</t>
  </si>
  <si>
    <t>97</t>
  </si>
  <si>
    <t>76766150R</t>
  </si>
  <si>
    <t>Textilní roletový požární uzávěr kompletizovaný vel 2740x2700 mm,kompl prov D+M vč řídících prvků a jednotky</t>
  </si>
  <si>
    <t>-32580501</t>
  </si>
  <si>
    <t>765</t>
  </si>
  <si>
    <t>Krytina skládaná</t>
  </si>
  <si>
    <t>98</t>
  </si>
  <si>
    <t>76511180R</t>
  </si>
  <si>
    <t>Demontáž krytiny keramické drážkové sklonu do 30° na sucho pro osazení střešních oken a zpětné doplnění po osazení střešních oken s případnou úpravou</t>
  </si>
  <si>
    <t>-1645967944</t>
  </si>
  <si>
    <t>99</t>
  </si>
  <si>
    <t>765191911</t>
  </si>
  <si>
    <t>821968691</t>
  </si>
  <si>
    <t>https://podminky.urs.cz/item/CS_URS_2022_02/765191911</t>
  </si>
  <si>
    <t>0,6*1,4+0,7*1,6*4+0,6*0,7</t>
  </si>
  <si>
    <t>100</t>
  </si>
  <si>
    <t>765192001</t>
  </si>
  <si>
    <t>Nouzové zakrytí střechy plachtou otvory pro střešní okna</t>
  </si>
  <si>
    <t>-890278106</t>
  </si>
  <si>
    <t>https://podminky.urs.cz/item/CS_URS_2022_02/765192001</t>
  </si>
  <si>
    <t>1*2+1*2*4+1*1</t>
  </si>
  <si>
    <t>101</t>
  </si>
  <si>
    <t>998765202</t>
  </si>
  <si>
    <t>Přesun hmot pro krytiny skládané stanovený procentní sazbou (%) z ceny vodorovná dopravní vzdálenost do 50 m v objektech výšky přes 6 do 12 m</t>
  </si>
  <si>
    <t>1899562303</t>
  </si>
  <si>
    <t>https://podminky.urs.cz/item/CS_URS_2022_02/998765202</t>
  </si>
  <si>
    <t>766</t>
  </si>
  <si>
    <t>Konstrukce truhlářské</t>
  </si>
  <si>
    <t>102</t>
  </si>
  <si>
    <t>766660R01</t>
  </si>
  <si>
    <t>Dveře dřevěné kompletizované vč dřevěné zárubně,kompl prov D+M dle podrobného popisu v tabulce - D01</t>
  </si>
  <si>
    <t>-1480355274</t>
  </si>
  <si>
    <t>103</t>
  </si>
  <si>
    <t>766660R02</t>
  </si>
  <si>
    <t>Dveře dřevěné kompletizované vč dřevěné zárubně,kompl prov D+M dle podrobného popisu v tabulce - D02</t>
  </si>
  <si>
    <t>-1638059476</t>
  </si>
  <si>
    <t>104</t>
  </si>
  <si>
    <t>766660R03</t>
  </si>
  <si>
    <t>Dveře dřevěné kompletizované vč dřevěné zárubně,kompl prov D+M dle podrobného popisu v tabulce - D03</t>
  </si>
  <si>
    <t>-1211444411</t>
  </si>
  <si>
    <t>105</t>
  </si>
  <si>
    <t>766660R04</t>
  </si>
  <si>
    <t>Dveře dřevěné kompletizované vč dřevěné zárubně,kompl prov D+M dle podrobného popisu v tabulce - D04</t>
  </si>
  <si>
    <t>-672069736</t>
  </si>
  <si>
    <t>106</t>
  </si>
  <si>
    <t>766660R05</t>
  </si>
  <si>
    <t>Dveře dřevěné kompletizované vč dřevěné zárubně,kompl prov D+M dle podrobného popisu v tabulce - D05</t>
  </si>
  <si>
    <t>1362954982</t>
  </si>
  <si>
    <t>107</t>
  </si>
  <si>
    <t>766660R06</t>
  </si>
  <si>
    <t>Dveře dřevěné kompletizované vč dřevěné zárubně,kompl prov D+M dle podrobného popisu v tabulce - D06</t>
  </si>
  <si>
    <t>1986057828</t>
  </si>
  <si>
    <t>108</t>
  </si>
  <si>
    <t>766660R07</t>
  </si>
  <si>
    <t>Dveře dřevěné kompletizované vč dřevěné zárubně,kompl prov D+M dle podrobného popisu v tabulce - D07</t>
  </si>
  <si>
    <t>-543935427</t>
  </si>
  <si>
    <t>109</t>
  </si>
  <si>
    <t>766660R08</t>
  </si>
  <si>
    <t>Dveře dřevěné kompletizované vč dřevěné zárubně,kompl prov D+M dle podrobného popisu v tabulce - D08</t>
  </si>
  <si>
    <t>-225901955</t>
  </si>
  <si>
    <t>110</t>
  </si>
  <si>
    <t>766660R09</t>
  </si>
  <si>
    <t>Dveře dřevěné kompletizované vč dřevěné zárubně,kompl prov D+M dle podrobného popisu v tabulce - D09</t>
  </si>
  <si>
    <t>951620926</t>
  </si>
  <si>
    <t>111</t>
  </si>
  <si>
    <t>766660R10</t>
  </si>
  <si>
    <t>Dveře dřevěné kompletizované vč dřevěné zárubně,kompl prov D+M dle podrobného popisu v tabulce - D10</t>
  </si>
  <si>
    <t>1193534607</t>
  </si>
  <si>
    <t>112</t>
  </si>
  <si>
    <t>766660R11</t>
  </si>
  <si>
    <t>Dveře dřevěné kompletizované vč dřevěné zárubně,kompl prov D+M dle podrobného popisu v tabulce - D11</t>
  </si>
  <si>
    <t>-312554728</t>
  </si>
  <si>
    <t>113</t>
  </si>
  <si>
    <t>7666710R1</t>
  </si>
  <si>
    <t>Střešní okno kompletizované vel 660x1400 mm,kompl prov D+M dle podrobného popisu v tabulce - O01</t>
  </si>
  <si>
    <t>2115399310</t>
  </si>
  <si>
    <t>114</t>
  </si>
  <si>
    <t>7666710R2</t>
  </si>
  <si>
    <t>Střešní okno kompletizované vel 780x1600 mm,kompl prov D+M dle podrobného popisu v tabulce - O02-O05</t>
  </si>
  <si>
    <t>-1526537833</t>
  </si>
  <si>
    <t>115</t>
  </si>
  <si>
    <t>7666710R3</t>
  </si>
  <si>
    <t>Střešní okno kompletizované vel 660x780 mm,kompl prov D+M dle podrobného popisu v tabulce - O03</t>
  </si>
  <si>
    <t>-1720763059</t>
  </si>
  <si>
    <t>116</t>
  </si>
  <si>
    <t>766821R01</t>
  </si>
  <si>
    <t>Truhlářský prvek kompletizovaný,kompl prov D+M dle podrobného popisu v tabulce - vyrovnávací stupně T01</t>
  </si>
  <si>
    <t>556107587</t>
  </si>
  <si>
    <t>117</t>
  </si>
  <si>
    <t>766821R02</t>
  </si>
  <si>
    <t>Truhlářský prvek kompletizovaný,kompl prov D+M dle podrobného popisu v tabulce - nábytkové niky T02</t>
  </si>
  <si>
    <t>1048332372</t>
  </si>
  <si>
    <t>118</t>
  </si>
  <si>
    <t>766821R03</t>
  </si>
  <si>
    <t>Truhlářský prvek kompletizovaný,kompl prov D+M dle podrobného popisu v tabulce - obložení T03 - viz SDK příčky</t>
  </si>
  <si>
    <t>-1314333168</t>
  </si>
  <si>
    <t>119</t>
  </si>
  <si>
    <t>766821R04</t>
  </si>
  <si>
    <t>Truhlářský prvek kompletizovaný,kompl prov D+M dle podrobného popisu v tabulce - kuchyňka T04</t>
  </si>
  <si>
    <t>656786576</t>
  </si>
  <si>
    <t>120</t>
  </si>
  <si>
    <t>766821R05</t>
  </si>
  <si>
    <t>Truhlářský prvek kompletizovaný,kompl prov D+M dle podrobného popisu v tabulce - úložná skříň vč vestavěné lednice T05</t>
  </si>
  <si>
    <t>-1793776034</t>
  </si>
  <si>
    <t>121</t>
  </si>
  <si>
    <t>1213864021</t>
  </si>
  <si>
    <t>122</t>
  </si>
  <si>
    <t>-1787012475</t>
  </si>
  <si>
    <t>123</t>
  </si>
  <si>
    <t>1041850673</t>
  </si>
  <si>
    <t>124</t>
  </si>
  <si>
    <t>1105372680</t>
  </si>
  <si>
    <t>775</t>
  </si>
  <si>
    <t>Podlahy skládané</t>
  </si>
  <si>
    <t>125</t>
  </si>
  <si>
    <t>775413320</t>
  </si>
  <si>
    <t>Montáž podlahového soklíku nebo lišty obvodové (soklové) dřevěné bez základního nátěru soklíku ze dřeva tvrdého nebo měkkého, v přírodní barvě připevněného vruty, s přetmelením,zapuštěného - ozn U_S</t>
  </si>
  <si>
    <t>1523141511</t>
  </si>
  <si>
    <t>https://podminky.urs.cz/item/CS_URS_2022_02/775413320</t>
  </si>
  <si>
    <t>4,45+2,73+0,25+1,1*2+1,18+2,975+3,475</t>
  </si>
  <si>
    <t>2,71+0,475+1,1*2+1,18+6,76+5,255+1,02*2+1,59+0,255+4,12</t>
  </si>
  <si>
    <t>1,01*2+1,59+0,25+7,6+8,175+4,09+4,3+0,6*2+2,855+0,91</t>
  </si>
  <si>
    <t>2*(1,5+2,42)</t>
  </si>
  <si>
    <t>1+0,6*3+1,3+0,92</t>
  </si>
  <si>
    <t>126</t>
  </si>
  <si>
    <t>6141810R</t>
  </si>
  <si>
    <t>lakované prkno dubové (masiv) v 150 mm  a 100 mm pro sokl</t>
  </si>
  <si>
    <t>-550609619</t>
  </si>
  <si>
    <t>89,695*1,15 'Přepočtené koeficientem množství</t>
  </si>
  <si>
    <t>127</t>
  </si>
  <si>
    <t>77552620R</t>
  </si>
  <si>
    <t xml:space="preserve">Podlahy z třívrstvých dubových parket (š 120mm,l 700-1500mm) tl min 11,5mm lepených vč vysokoodolného laku,kompl prov - D+M dle popisu v tabulce d.1.1.104 - PU/2_x000D_
</t>
  </si>
  <si>
    <t>-1539220441</t>
  </si>
  <si>
    <t>128</t>
  </si>
  <si>
    <t>998775202</t>
  </si>
  <si>
    <t>Přesun hmot pro podlahy skládané stanovený procentní sazbou (%) z ceny vodorovná dopravní vzdálenost do 50 m v objektech výšky přes 6 do 12 m</t>
  </si>
  <si>
    <t>1887806221</t>
  </si>
  <si>
    <t>https://podminky.urs.cz/item/CS_URS_2022_02/998775202</t>
  </si>
  <si>
    <t>781</t>
  </si>
  <si>
    <t>Dokončovací práce - obklady</t>
  </si>
  <si>
    <t>129</t>
  </si>
  <si>
    <t>781121011</t>
  </si>
  <si>
    <t>Příprava podkladu před provedením obkladu nátěr penetrační na stěnu</t>
  </si>
  <si>
    <t>1070981177</t>
  </si>
  <si>
    <t>https://podminky.urs.cz/item/CS_URS_2022_02/781121011</t>
  </si>
  <si>
    <t>130</t>
  </si>
  <si>
    <t>781474120</t>
  </si>
  <si>
    <t>Montáž obkladů vnitřních stěn z dlaždic keramických lepených flexibilním lepidlem maloformátových hladkých přes 85 do 100 ks/m2,kamenické rohy a atd provedení dle PU 3</t>
  </si>
  <si>
    <t>1026344392</t>
  </si>
  <si>
    <t>https://podminky.urs.cz/item/CS_URS_2022_02/781474120</t>
  </si>
  <si>
    <t>2,42*1,82+2,42*2,665</t>
  </si>
  <si>
    <t>(1,82+2,665)*0,5*1,12*2</t>
  </si>
  <si>
    <t>-0,6*2</t>
  </si>
  <si>
    <t>2,2*2*(2,12+1,82)-0,7*2,1</t>
  </si>
  <si>
    <t>-0,7*2,1</t>
  </si>
  <si>
    <t>1,32*2,995+1,32*1,9</t>
  </si>
  <si>
    <t>(1,9+2,995)*0,5*1,62*2</t>
  </si>
  <si>
    <t>-0,7*2,135</t>
  </si>
  <si>
    <t>mč 2.08</t>
  </si>
  <si>
    <t>0,92*2,995+0,92*1,19</t>
  </si>
  <si>
    <t>(1,19+2,995)*0,5*1,62*2</t>
  </si>
  <si>
    <t>mč 2.09</t>
  </si>
  <si>
    <t>2,995*0,9+1,9*1,115</t>
  </si>
  <si>
    <t>(2,995+1,9)*0,5*1,62*2</t>
  </si>
  <si>
    <t>-0,825*2,2</t>
  </si>
  <si>
    <t>131</t>
  </si>
  <si>
    <t>5976162R</t>
  </si>
  <si>
    <t>obklad keramický hladký vel 100x100 mm,ref produkt RAKO color two dle  PU 3</t>
  </si>
  <si>
    <t>1298226089</t>
  </si>
  <si>
    <t>74,929*1,1 'Přepočtené koeficientem množství</t>
  </si>
  <si>
    <t>132</t>
  </si>
  <si>
    <t>781495211</t>
  </si>
  <si>
    <t>Čištění vnitřních ploch po provedení obkladu stěn chemickými prostředky</t>
  </si>
  <si>
    <t>1300614357</t>
  </si>
  <si>
    <t>https://podminky.urs.cz/item/CS_URS_2022_02/781495211</t>
  </si>
  <si>
    <t>133</t>
  </si>
  <si>
    <t>998781202</t>
  </si>
  <si>
    <t>Přesun hmot pro obklady keramické stanovený procentní sazbou (%) z ceny vodorovná dopravní vzdálenost do 50 m v objektech výšky přes 6 do 12 m</t>
  </si>
  <si>
    <t>-1628809456</t>
  </si>
  <si>
    <t>https://podminky.urs.cz/item/CS_URS_2022_02/998781202</t>
  </si>
  <si>
    <t>783</t>
  </si>
  <si>
    <t>Dokončovací práce - nátěry</t>
  </si>
  <si>
    <t>134</t>
  </si>
  <si>
    <t>783913161</t>
  </si>
  <si>
    <t>Penetrační nátěr betonových podlah pórovitých ( např. z cihelné dlažby, betonu apod.)</t>
  </si>
  <si>
    <t>1456057497</t>
  </si>
  <si>
    <t>https://podminky.urs.cz/item/CS_URS_2022_02/783913161</t>
  </si>
  <si>
    <t>135</t>
  </si>
  <si>
    <t>78391310R</t>
  </si>
  <si>
    <t>Disperzní penetrační nátěr betonových podlah pórovitých ( např. z cihelné dlažby, betonu apod.)</t>
  </si>
  <si>
    <t>2021828313</t>
  </si>
  <si>
    <t>18,110*2</t>
  </si>
  <si>
    <t>784</t>
  </si>
  <si>
    <t>Dokončovací práce - malby a tapety</t>
  </si>
  <si>
    <t>136</t>
  </si>
  <si>
    <t>784181121</t>
  </si>
  <si>
    <t>Penetrace podkladu jednonásobná hloubková akrylátová bezbarvá v místnostech výšky do 3,80 m na omítky</t>
  </si>
  <si>
    <t>915851579</t>
  </si>
  <si>
    <t>https://podminky.urs.cz/item/CS_URS_2022_02/784181121</t>
  </si>
  <si>
    <t>67,011+1*2,135</t>
  </si>
  <si>
    <t>137</t>
  </si>
  <si>
    <t>784211101</t>
  </si>
  <si>
    <t>Malby z malířských směsí otěruvzdorných za mokra dvojnásobné, bílé za mokra otěruvzdorné výborně v místnostech výšky do 3,80 m PU 4</t>
  </si>
  <si>
    <t>-745398556</t>
  </si>
  <si>
    <t>https://podminky.urs.cz/item/CS_URS_2022_02/784211101</t>
  </si>
  <si>
    <t>omítky</t>
  </si>
  <si>
    <t>69,146</t>
  </si>
  <si>
    <t>SDK podhledy</t>
  </si>
  <si>
    <t>138</t>
  </si>
  <si>
    <t>78432100R</t>
  </si>
  <si>
    <t>Malby omyvatelné dvojnásobné na podhled a stěny dle PU 5</t>
  </si>
  <si>
    <t>1023511480</t>
  </si>
  <si>
    <t>stěny mč 2.03a</t>
  </si>
  <si>
    <t>2,12*1,7*0,5*2</t>
  </si>
  <si>
    <t>podhledy</t>
  </si>
  <si>
    <t>stěna 2.04</t>
  </si>
  <si>
    <t>2,3*(2,59+1,9)*0,5</t>
  </si>
  <si>
    <t>HZS</t>
  </si>
  <si>
    <t>Hodinové zúčtovací sazby</t>
  </si>
  <si>
    <t>139</t>
  </si>
  <si>
    <t>HZS1302</t>
  </si>
  <si>
    <t>Hodinové zúčtovací sazby profesí HSV provádění konstrukcí zedník specialista-drobná přípomoce při osazení požární rolety (mimmo vysekání rýh a kapes)</t>
  </si>
  <si>
    <t>512</t>
  </si>
  <si>
    <t>-148785664</t>
  </si>
  <si>
    <t>https://podminky.urs.cz/item/CS_URS_2022_02/HZS1302</t>
  </si>
  <si>
    <t>Objekt:</t>
  </si>
  <si>
    <t>TZB - Technické zabezpečení staveb</t>
  </si>
  <si>
    <t xml:space="preserve">    721 - Zdravotechnika</t>
  </si>
  <si>
    <t xml:space="preserve">    731 - Ústřední vytápění </t>
  </si>
  <si>
    <t xml:space="preserve">    751 - Vzduchotechnika</t>
  </si>
  <si>
    <t>Zdravotechnika</t>
  </si>
  <si>
    <t>Kanalizace - dle přílohy</t>
  </si>
  <si>
    <t>-730439129</t>
  </si>
  <si>
    <t>722</t>
  </si>
  <si>
    <t>Vodovod - dle přílohy</t>
  </si>
  <si>
    <t>-768572792</t>
  </si>
  <si>
    <t>725</t>
  </si>
  <si>
    <t>Zařizovací předměty - dle přílohy</t>
  </si>
  <si>
    <t>1340507592</t>
  </si>
  <si>
    <t>731</t>
  </si>
  <si>
    <t xml:space="preserve">Ústřední vytápění </t>
  </si>
  <si>
    <t>Vytápění - dle přílohy</t>
  </si>
  <si>
    <t>-1177121396</t>
  </si>
  <si>
    <t>Silnoproud - dle přílohy</t>
  </si>
  <si>
    <t>-2127953807</t>
  </si>
  <si>
    <t>751</t>
  </si>
  <si>
    <t>Vzduchotechnika</t>
  </si>
  <si>
    <t>Vzduchotechnika - dle přílohy</t>
  </si>
  <si>
    <t>815681425</t>
  </si>
  <si>
    <t>VRN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</si>
  <si>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</si>
  <si>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</si>
  <si>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</si>
  <si>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</si>
  <si>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</si>
  <si>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</si>
  <si>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</si>
  <si>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</si>
  <si>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</si>
  <si>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</si>
  <si>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</si>
  <si>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kpl</t>
  </si>
  <si>
    <t>1024</t>
  </si>
  <si>
    <t>530790207</t>
  </si>
  <si>
    <t>https://podminky.urs.cz/item/CS_URS_2022_02/013254000</t>
  </si>
  <si>
    <t>VRN3</t>
  </si>
  <si>
    <t>Zařízení staveniště</t>
  </si>
  <si>
    <t>030001000</t>
  </si>
  <si>
    <t>1176138537</t>
  </si>
  <si>
    <t>https://podminky.urs.cz/item/CS_URS_2022_02/030001000</t>
  </si>
  <si>
    <t>VRN4</t>
  </si>
  <si>
    <t>Inženýrská činnost</t>
  </si>
  <si>
    <t>045002000</t>
  </si>
  <si>
    <t>Kompletační a koordinační činnost</t>
  </si>
  <si>
    <t>-1824746058</t>
  </si>
  <si>
    <t>https://podminky.urs.cz/item/CS_URS_2022_02/045002000</t>
  </si>
  <si>
    <t>VRN6</t>
  </si>
  <si>
    <t>Územní vlivy</t>
  </si>
  <si>
    <t>060001000</t>
  </si>
  <si>
    <t>-719089274</t>
  </si>
  <si>
    <t>https://podminky.urs.cz/item/CS_URS_2022_02/060001000</t>
  </si>
  <si>
    <t>VRN7</t>
  </si>
  <si>
    <t>Provozní vlivy</t>
  </si>
  <si>
    <t>070001000</t>
  </si>
  <si>
    <t>-352221216</t>
  </si>
  <si>
    <t>https://podminky.urs.cz/item/CS_URS_2022_02/070001000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</si>
  <si>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</si>
  <si>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</si>
  <si>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</si>
  <si>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</si>
  <si>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</si>
  <si>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</si>
  <si>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</si>
  <si>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</si>
  <si>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</si>
  <si>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</si>
  <si>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</si>
  <si>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</si>
  <si>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</si>
  <si>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</si>
  <si>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</si>
  <si>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</si>
  <si>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</si>
  <si>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</si>
  <si>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</si>
  <si>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</si>
  <si>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</si>
  <si>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</si>
  <si>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</si>
  <si>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</si>
  <si>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</si>
  <si>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</si>
  <si>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</si>
  <si>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</si>
  <si>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</si>
  <si>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</si>
  <si>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</si>
  <si>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</si>
  <si>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</si>
  <si>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</si>
  <si>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</si>
  <si>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</si>
  <si>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</si>
  <si>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</si>
  <si>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</si>
  <si>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</si>
  <si>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</si>
  <si>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</si>
  <si>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</si>
  <si>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</si>
  <si>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</si>
  <si>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</si>
  <si>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</si>
  <si>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</si>
  <si>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</si>
  <si>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</si>
  <si>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</si>
  <si>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</si>
  <si>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</si>
  <si>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</si>
  <si>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</si>
  <si>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</si>
  <si>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</si>
  <si>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</si>
  <si>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</si>
  <si>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</si>
  <si>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</si>
  <si>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</si>
  <si>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</si>
  <si>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</si>
  <si>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</si>
  <si>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</si>
  <si>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</si>
  <si>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</si>
  <si>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</si>
  <si>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</si>
  <si>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</si>
  <si>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</si>
  <si>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</si>
  <si>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</si>
  <si>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</si>
  <si>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</si>
  <si>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</si>
  <si>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</si>
  <si>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</si>
  <si>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</si>
  <si>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</si>
  <si>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</si>
  <si>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</si>
  <si>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</si>
  <si>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</si>
  <si>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</si>
  <si>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</si>
  <si>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</si>
  <si>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</si>
  <si>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</si>
  <si>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</si>
  <si>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</si>
  <si>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</si>
  <si>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</si>
  <si>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</si>
  <si>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</si>
  <si>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</si>
  <si>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</si>
  <si>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</si>
  <si>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</si>
  <si>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</si>
  <si>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</si>
  <si>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</si>
  <si>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</si>
  <si>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</si>
  <si>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</si>
  <si>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</si>
  <si>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</si>
  <si>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</si>
  <si>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</si>
  <si>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</si>
  <si>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</si>
  <si>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</si>
  <si>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</si>
  <si>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</si>
  <si>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</si>
  <si>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</si>
  <si>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</si>
  <si>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</si>
  <si>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</si>
  <si>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</si>
  <si>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</si>
  <si>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</si>
  <si>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</si>
  <si>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</si>
  <si>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</si>
  <si>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</si>
  <si>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</si>
  <si>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</si>
  <si>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</si>
  <si>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</si>
  <si>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</si>
  <si>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</si>
  <si>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</si>
  <si>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</si>
  <si>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</si>
  <si>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</si>
  <si>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</si>
  <si>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</si>
  <si>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</si>
  <si>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</si>
  <si>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</si>
  <si>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</si>
  <si>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</si>
  <si>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</si>
  <si>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</si>
  <si>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</si>
  <si>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</si>
  <si>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</si>
  <si>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</si>
  <si>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</si>
  <si>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</si>
  <si>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</si>
  <si>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</si>
  <si>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</si>
  <si>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</si>
  <si>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</si>
  <si>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</si>
  <si>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</si>
  <si>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</si>
  <si>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</si>
  <si>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</si>
  <si>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</si>
  <si>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</si>
  <si>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</si>
  <si>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</si>
  <si>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</si>
  <si>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</si>
  <si>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</si>
  <si>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</si>
  <si>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</si>
  <si>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</si>
  <si>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</si>
  <si>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</si>
  <si>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</si>
  <si>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</si>
  <si>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</si>
  <si>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</si>
  <si>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</si>
  <si>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</si>
  <si>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</si>
  <si>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</si>
  <si>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</si>
  <si>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</si>
  <si>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</si>
  <si>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</si>
  <si>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OCENĚNÝ SOUPIS PRACÍ A DODÁVEK A SLUŽEB vč VÝKAZU VÝMĚR</t>
  </si>
  <si>
    <t>REKONSTRUKCE HOSPODY - II.etapa - podkroví</t>
  </si>
  <si>
    <t>SO 01</t>
  </si>
  <si>
    <t>Část:</t>
  </si>
  <si>
    <t>DPS</t>
  </si>
  <si>
    <t>TECHNIKA PROSTŘEDÍ STAVEB</t>
  </si>
  <si>
    <t>Profese:</t>
  </si>
  <si>
    <t>D.1.4.1 ZTI - kanalizace</t>
  </si>
  <si>
    <t>JKSO:</t>
  </si>
  <si>
    <t>TSKP</t>
  </si>
  <si>
    <t>Objednatel:</t>
  </si>
  <si>
    <t>Obec MÁSLOVICE, Pražská 18, 250 69 Vodochody,  IČ: 00240443, DIČ: CZ00240443 Starostka: ing. Vladimíra Sýkorová, tel/fax: +420 220 940 481</t>
  </si>
  <si>
    <t>Zhotovitel:</t>
  </si>
  <si>
    <t>Ing. Radek Mrňák</t>
  </si>
  <si>
    <t>P.Č.</t>
  </si>
  <si>
    <t>TV</t>
  </si>
  <si>
    <t>KCN</t>
  </si>
  <si>
    <t>Množství celkem</t>
  </si>
  <si>
    <t>Cena jednotková</t>
  </si>
  <si>
    <t>Hmotnost celkem</t>
  </si>
  <si>
    <t>Hmotnost sutě</t>
  </si>
  <si>
    <t>Hmotnost sutě celkem</t>
  </si>
  <si>
    <t>Typ položky</t>
  </si>
  <si>
    <t>Úroveň</t>
  </si>
  <si>
    <t xml:space="preserve">REKAPITULACE  </t>
  </si>
  <si>
    <t>KANALIZACE</t>
  </si>
  <si>
    <t>REKAPITULACE PRACÍ PSV v Kč,- bez DPH</t>
  </si>
  <si>
    <t>KANALIZACE splašková</t>
  </si>
  <si>
    <t>721 17 1001</t>
  </si>
  <si>
    <t>Odpadní PP potrubí systému HT pro vnitřní kanalizaci DN 32</t>
  </si>
  <si>
    <t>721 17 1002</t>
  </si>
  <si>
    <t>Odpadní PP potrubí systému HT pro vnitřní kanalizaci DN 50</t>
  </si>
  <si>
    <t>721 17 1003</t>
  </si>
  <si>
    <t>Odpadní PP potrubí systému HT pro vnitřní kanalizaci DN 70</t>
  </si>
  <si>
    <t>721 17 1004</t>
  </si>
  <si>
    <t>Odpadní PP potrubí systému HT pro vnitřní kanalizaci DN 100</t>
  </si>
  <si>
    <t>721 17 1011</t>
  </si>
  <si>
    <t>Odpadní PP potrubí systému HT pro vnitřní kanalizaci, odbočky do DN 100</t>
  </si>
  <si>
    <t>ks</t>
  </si>
  <si>
    <t>721 17 1012</t>
  </si>
  <si>
    <t>Odpadní PP potrubí systému HT pro vnitřní kanalizaci, kolena do DN 100</t>
  </si>
  <si>
    <t>721 17 1013</t>
  </si>
  <si>
    <t>Odpadní PP potrubí systému HT pro vnitřní kanalizaci, přechody do DN 100</t>
  </si>
  <si>
    <t>721 19 1001</t>
  </si>
  <si>
    <t>Vyvedení odpadních výpustek 50 x 1,8</t>
  </si>
  <si>
    <t>721 19 1002</t>
  </si>
  <si>
    <t>Vyvedení odpadních výpustek 110 x 2,3</t>
  </si>
  <si>
    <t>721 22 1001</t>
  </si>
  <si>
    <t>ZU vodní pro umývadlo, vč. celokovové zátky</t>
  </si>
  <si>
    <t>721 22 1002</t>
  </si>
  <si>
    <t>ZU vodní pro dřez s napojením myčky</t>
  </si>
  <si>
    <t>721 22 1003</t>
  </si>
  <si>
    <t>ZU vodní pro sprchu</t>
  </si>
  <si>
    <t>721 22 1004</t>
  </si>
  <si>
    <t>ZU vodní pro pračku</t>
  </si>
  <si>
    <t>721 22 1005</t>
  </si>
  <si>
    <t>ZU s kuličkou pro napojení VZT</t>
  </si>
  <si>
    <t>721 29 0001</t>
  </si>
  <si>
    <t>Montáž potrubí</t>
  </si>
  <si>
    <t>721 29 0002</t>
  </si>
  <si>
    <t>Zkouška těsnosti kanalizace vodou - do DN 125</t>
  </si>
  <si>
    <t>721 29 0007</t>
  </si>
  <si>
    <t>Přesun hmot stanovený proc.sazbou v obj. výšky do 12 m - 1,77%</t>
  </si>
  <si>
    <t>Kanalizace - dodávka + montáž v Kč,- bez DPH</t>
  </si>
  <si>
    <t>Uvedené konkrétní výrobky nejsou určenou dodávkou zadavatele omezující tržní nabídku uchazeče, slouží jako referenční jednotka pro bližší specifikaci požadovaných vlastností a standardů.</t>
  </si>
  <si>
    <t>Podrobné vzhledové specifikace všech koncových (pohledových) prvků jsou upřesněny v části D.1.1.104 Tabulky PSV.</t>
  </si>
  <si>
    <t>Tyto specifikace jsou nedílnou součástí celkové specifikace daných prvků. Zhotovitel je zodpovědný za důkladné prozkoumání celé dokumentace, nikoliv pouze výkazu výměr.</t>
  </si>
  <si>
    <t>Zhotovitel je proto zodpovědný za zohlednění všech položek specifikovaných v TZ nebo zobrazených na výkresech, i když nejsou explicitně uvedeny ve výkazu výměr.</t>
  </si>
  <si>
    <t>D.1.4.1 ZTI - vodovod</t>
  </si>
  <si>
    <t>VODOVOD</t>
  </si>
  <si>
    <t>722 17 1011</t>
  </si>
  <si>
    <t>Potrubí z trubek z plast.hmot PPR tlaková řada PN 16 ø 16 x 2,3, vč. tvarovek</t>
  </si>
  <si>
    <t>722 17 1012</t>
  </si>
  <si>
    <t>Potrubí z trubek z plast.hmot PPR tlaková řada PN 16 ø 20 x 2,8, vč. tvarovek</t>
  </si>
  <si>
    <t>722 17 1013</t>
  </si>
  <si>
    <t>Potrubí z trubek z plast.hmot PPR tlaková řada PN 16 ø 25 x 3,5, vč. tvarovek</t>
  </si>
  <si>
    <t>722 17 1014</t>
  </si>
  <si>
    <t>Potrubí z trubek z plast.hmot PPR tlaková řada PN 16 ø 32 x 4,4, vč. tvarovek</t>
  </si>
  <si>
    <t>722 17 1021</t>
  </si>
  <si>
    <t>Potrubí z trubek ocelových, DN25, vč. tvarovek</t>
  </si>
  <si>
    <t>722 18 1011</t>
  </si>
  <si>
    <t>Izolace potrubí z PE návleková tl. 9 mm/16</t>
  </si>
  <si>
    <t>722 18 1012</t>
  </si>
  <si>
    <t>Izolace potrubí z PE návleková tl. 9 mm/20</t>
  </si>
  <si>
    <t>722 18 1013</t>
  </si>
  <si>
    <t>Izolace potrubí z PE návleková tl. 9 mm/25</t>
  </si>
  <si>
    <t>722 18 1014</t>
  </si>
  <si>
    <t>Izolace potrubí z PE návleková tl. 9 mm/32</t>
  </si>
  <si>
    <t>722 22 1001</t>
  </si>
  <si>
    <t>Nástěnky G 1/2</t>
  </si>
  <si>
    <t>722 23 1002</t>
  </si>
  <si>
    <t>Kulový ventil kovový s páčkou DN 25</t>
  </si>
  <si>
    <t>722 23 1016</t>
  </si>
  <si>
    <t>Zpětný ventil kovový DN 25</t>
  </si>
  <si>
    <t>725 81 1001</t>
  </si>
  <si>
    <t>Ventil pračkový se zpět.klapkou DN 15</t>
  </si>
  <si>
    <t>725 81 1011</t>
  </si>
  <si>
    <t>Ventil rohový kulový DN 15</t>
  </si>
  <si>
    <t>725 81 1012</t>
  </si>
  <si>
    <t>Ventil rohový kulový, kombi DN 15</t>
  </si>
  <si>
    <t>725 81 1101</t>
  </si>
  <si>
    <t>Požární hydrant, nástěnný</t>
  </si>
  <si>
    <t>722 29 0001</t>
  </si>
  <si>
    <t>Montáž vodovodního potrubí do DN 50</t>
  </si>
  <si>
    <t>722 29 0002</t>
  </si>
  <si>
    <t>Zkouška těsnosti vodovodního potrubí do DN 50</t>
  </si>
  <si>
    <t>722 29 0003</t>
  </si>
  <si>
    <t>Proplach a dezinfekce potrubí do DN 50</t>
  </si>
  <si>
    <t>722 29 0004</t>
  </si>
  <si>
    <t>Přesun hmot stanovený proc.sazbou v obj.výšky do 12m - 1,07 %</t>
  </si>
  <si>
    <t>Vodovod - dodávka + montáž v Kč,- bez DPH</t>
  </si>
  <si>
    <t>D.1.4.1 - ZTI</t>
  </si>
  <si>
    <t xml:space="preserve">ZAŘIZOVACÍ PŘEDMĚTY </t>
  </si>
  <si>
    <t>ZAŘIZOVACÍ PŘEDMĚTY</t>
  </si>
  <si>
    <t>725 11 1001</t>
  </si>
  <si>
    <t>WC mísa s hlub.splachováním závěsná hl.540mm, včetně upevňovací sady</t>
  </si>
  <si>
    <t>725 11 1002</t>
  </si>
  <si>
    <t>WC sedátko bílé duroplastové s funkcí SOFT CLOSE (pomalé sklápění)</t>
  </si>
  <si>
    <t>725 11 1004</t>
  </si>
  <si>
    <t>Montážní prvek pro závěsné WC pro předezdění nebo zazdění, ovládání zepředu</t>
  </si>
  <si>
    <t>725 11 1005</t>
  </si>
  <si>
    <t>725 11 0001</t>
  </si>
  <si>
    <t>Montáž klozetových mís závěsných</t>
  </si>
  <si>
    <t>725 21 1001</t>
  </si>
  <si>
    <t>725 21 0001</t>
  </si>
  <si>
    <t xml:space="preserve">Montáž umyvadel </t>
  </si>
  <si>
    <t>725 82 1001</t>
  </si>
  <si>
    <t>Baterie umyvadlová stojánková, směšovací, páková, komplet</t>
  </si>
  <si>
    <t>725 82 1002</t>
  </si>
  <si>
    <t>725 82 1003</t>
  </si>
  <si>
    <t xml:space="preserve">Baterie sprchová nástěnná s hlavovou sprchou, komplet </t>
  </si>
  <si>
    <t>725 82 0001</t>
  </si>
  <si>
    <t xml:space="preserve">Montáž baterií  </t>
  </si>
  <si>
    <t>725 00 0000</t>
  </si>
  <si>
    <t>Přesun hmot stanovený proc.sazbou v obj.výšky do 12m - 0,22 %</t>
  </si>
  <si>
    <t>Zařizovací předměty - dodávka + montáž v Kč,- bez DPH</t>
  </si>
  <si>
    <t>D.1.4.4.4 VYTÁPĚNÍ</t>
  </si>
  <si>
    <t>VYTÁPĚNÍ</t>
  </si>
  <si>
    <t>733 22 1001</t>
  </si>
  <si>
    <t>Potrubí z měděných trubek pro vytápění, 12x1, vč. tvarovek</t>
  </si>
  <si>
    <t>733 22 1002</t>
  </si>
  <si>
    <t>Potrubí z měděných trubek pro vytápění, 15x1, vč. tvarovek</t>
  </si>
  <si>
    <t>733 22 1003</t>
  </si>
  <si>
    <t>Potrubí z měděných trubek pro vytápění, 18x1, vč. tvarovek</t>
  </si>
  <si>
    <t>733 22 1004</t>
  </si>
  <si>
    <t>Potrubí z měděných trubek pro vytápění, 22x1, vč. tvarovek</t>
  </si>
  <si>
    <t>733 89 1001</t>
  </si>
  <si>
    <t>Izolace potrubí z PE návleková tl. 9 mm/12</t>
  </si>
  <si>
    <t>733 89 1002</t>
  </si>
  <si>
    <t>Izolace potrubí z PE návleková tl. 9 mm/15</t>
  </si>
  <si>
    <t>733 89 1003</t>
  </si>
  <si>
    <t>Izolace potrubí z PE návleková tl. 9 mm/18</t>
  </si>
  <si>
    <t>733 89 1004</t>
  </si>
  <si>
    <t>Izolace potrubí z PE návleková tl. 9 mm/22</t>
  </si>
  <si>
    <t>735 12 1601</t>
  </si>
  <si>
    <t>735 12 1602</t>
  </si>
  <si>
    <t>735 12 1603</t>
  </si>
  <si>
    <t>735 12 1604</t>
  </si>
  <si>
    <t>Otopné těleso z ocel. žebrovaných trubek, vertikální, ZRA1-32-92-60-VERTIKAL</t>
  </si>
  <si>
    <t>735 12 1605</t>
  </si>
  <si>
    <t>735 12 1606</t>
  </si>
  <si>
    <t>Otopné těleso ocelové, žebříkové Isan Aura-400-1380, středové napojení</t>
  </si>
  <si>
    <t>735 12 1607</t>
  </si>
  <si>
    <t>Napojovací šroubení žebrovaných trubek s termostatickou hlavicí</t>
  </si>
  <si>
    <t>735 12 1608</t>
  </si>
  <si>
    <t>Napojovací šroubení žebříkového tělesa, středové, s termostatickou hlavicí</t>
  </si>
  <si>
    <t>731 24 0002</t>
  </si>
  <si>
    <t>Regulace systému a topná zkouška</t>
  </si>
  <si>
    <t>soub</t>
  </si>
  <si>
    <t>731 24 0003</t>
  </si>
  <si>
    <t>Zkouška těsnosti</t>
  </si>
  <si>
    <t>733 22 0001</t>
  </si>
  <si>
    <t>Montáž potrubí Cu</t>
  </si>
  <si>
    <t>735 12 0001</t>
  </si>
  <si>
    <t>Montáž otopných těles</t>
  </si>
  <si>
    <t>735 22 0002</t>
  </si>
  <si>
    <t>Přesun hmot stanovený proc.sazbou v obj.výšky do 12m - 1,5 %</t>
  </si>
  <si>
    <t>Vytápění - dodávka + montáž v Kč,- bez DPH</t>
  </si>
  <si>
    <t>Máslovice, Pražská č.p. 16, Etapa II -  ubytování v podkroví</t>
  </si>
  <si>
    <t>V kuchyni se budou osazovat jen 4 zásuvky, ostatní se ukončí v krabici</t>
  </si>
  <si>
    <t>Silnoproudá elektrotechnika</t>
  </si>
  <si>
    <t>Marcela Pokorná</t>
  </si>
  <si>
    <t>Počet  celkem</t>
  </si>
  <si>
    <t>Cena jednotková dodávka</t>
  </si>
  <si>
    <t>Cena dodávka</t>
  </si>
  <si>
    <t>Cena jednotková montáž</t>
  </si>
  <si>
    <t>Cena   montáž</t>
  </si>
  <si>
    <t>ROZVADĚČE</t>
  </si>
  <si>
    <t>Rozvaděč RH dozbrojení</t>
  </si>
  <si>
    <t>Rozvaděče R4</t>
  </si>
  <si>
    <t>ROZVADĚČE celkem</t>
  </si>
  <si>
    <t>SVORKOVNICE</t>
  </si>
  <si>
    <t>Svorkovnice krabicová WAGO 273-403 3x1,5-4mm2</t>
  </si>
  <si>
    <t>Svorkovnice krabicová WAGO 273-102 4x1-2,5mm2</t>
  </si>
  <si>
    <t>SVORKOVNICE celkem</t>
  </si>
  <si>
    <t>HRUBÁ MONTÁŽ</t>
  </si>
  <si>
    <t xml:space="preserve">Trubka ochr.4025LA / P23 (INS-RML)T 23 ,šeda </t>
  </si>
  <si>
    <t>Krabice KU 68-1903 / svorky / víčko</t>
  </si>
  <si>
    <t>Krabice KP 68</t>
  </si>
  <si>
    <t xml:space="preserve">Drátěný kabelový žlab 50x50 </t>
  </si>
  <si>
    <t>Drobný instalační, montážní a pomocný materiál pro hrubou montáž</t>
  </si>
  <si>
    <t>HRUBÁ MONTÁŽ celkem</t>
  </si>
  <si>
    <t>IZOLOVANÉ VODIČE MĚDĚNÉ</t>
  </si>
  <si>
    <t xml:space="preserve">Kabel silový  - CYKY J3x1.5 
Kabel silový, izolace PVC - CYKY 3Cx1.5 </t>
  </si>
  <si>
    <t xml:space="preserve">Kabel silový  - CYKY J3x2.5 
Kabel silový, izolace PVC - CYKY 3Cx1.5 </t>
  </si>
  <si>
    <t xml:space="preserve">Kabel silový  - CYKY J4x10
Kabel silový, izolace PVC - CYKY 3Cx1.5 </t>
  </si>
  <si>
    <t xml:space="preserve">Kabel NOPOVIC 1 CXKH-V J3x1,5
Kabel silový, izolace PVC - CYKY 3Cx1.5 </t>
  </si>
  <si>
    <t>UTP 4p cat 6</t>
  </si>
  <si>
    <t>IZOLOVANÉ VODIČE MĚDĚNÉ celkem</t>
  </si>
  <si>
    <t>UKONČENÍ VODIČŮ</t>
  </si>
  <si>
    <t>Do 2,5 mm2</t>
  </si>
  <si>
    <t>Do 10 mm2</t>
  </si>
  <si>
    <t>UKONČENÍ VODIČŮ celkem</t>
  </si>
  <si>
    <t xml:space="preserve">SPÍNAČE A ZÁSUVKY </t>
  </si>
  <si>
    <t>Spínač  jednopolový řazení 1, bílý, referenčný typ Spinel</t>
  </si>
  <si>
    <t xml:space="preserve">Spínač  jednopolový řazení 1, bílý, IP44, referenčný typ Spinel </t>
  </si>
  <si>
    <t xml:space="preserve">Spínač IČ snímač s doběhem </t>
  </si>
  <si>
    <t>Zásuvka 230 V, 16 A, bílá</t>
  </si>
  <si>
    <t>Zásuvka 230 V, 16 A, IP44, bílá</t>
  </si>
  <si>
    <t>KOM. DVOJITÁ ZÁSUVKA -RJ 45-8 Cat.6</t>
  </si>
  <si>
    <t>Fotoluminiscenční tabulka pro únikové cesty</t>
  </si>
  <si>
    <t>SPÍNAČE A ZÁSUVKY celkem</t>
  </si>
  <si>
    <t>OSTATNÍ KOMPLETACE</t>
  </si>
  <si>
    <t>Autonomní kouřové čidlo</t>
  </si>
  <si>
    <t>Požární ucpávky komplet</t>
  </si>
  <si>
    <t>Drobný instalační a pomocný materiál pro kompletace</t>
  </si>
  <si>
    <t>kopl</t>
  </si>
  <si>
    <t>OSTATNÍ KOMPLETACE celkem</t>
  </si>
  <si>
    <t>OSTATNÍ</t>
  </si>
  <si>
    <t>Stavební přípomocné práce</t>
  </si>
  <si>
    <t>Kontrola</t>
  </si>
  <si>
    <t>Revizní technik</t>
  </si>
  <si>
    <t>Spolupráce s revizním technikem</t>
  </si>
  <si>
    <t>Závěrečné srovnání, začištění, sejmutí zásuvek a vypínačů pro malby atd.</t>
  </si>
  <si>
    <t>OSTATNÍ celkem</t>
  </si>
  <si>
    <t>Celkem bez DPH</t>
  </si>
  <si>
    <t xml:space="preserve">Výpis materiálu a výrobků zahrnuje dodávku a montáž uvedené ve specifikaci včetně dopravy na stavbu, vnitrostaveništní manipulace, povinných zkoušek materiálů, vzorků a prací ve smyslu platných norem, vyhlášek a předpisů. Předmětem díla a povinností zhotovitele je dále skryté osazení do konstrukce stavby, provedení veškerých spojovacích prvků, těsnění, izolací, pomocných konstrukcí, stavebních přípomocí a ostatních prací přímo nespecifikovaných v těchto podkladech a projektové dokumentaci, které jsou však nezbytně nutné pro zhotovení plnou, bezporuchovou a dlouhodobou funkčnost a požadovanou vysoce nadstandardní kvalitu díla odpovídající památkovému charakteru objektu. Součástí díla je dodání potřebných atestů a cerifikací výrobků včetně předání technických listů a technologických postupů, předložení vzorků, vypracování výrobní dokumentace a provedení provozních zkoušek včetně dodání protokolu, revizních zpráv a zaškolení obsluhy.Tyto práce jsou součástí dodávky a nebudou zvlášť hrazeny.   </t>
  </si>
  <si>
    <t>Délky kabelů, úložného materiálu, kabelových žlabů, krytů, ohybů, konzole, šrouby, hmoždinky a ostatní pomocný a upevňovací materiál je nutno proměřit na místě před realizaci elektromontážních prací.</t>
  </si>
  <si>
    <t>Výpis materiálů a výrobků zahrnuje dodávku a montáž uvedené ve specifikaci, včetně dopravy na stavbu, vnitrostaveništní manipulace, povinných zkoušek materiálů, vzorků a prací ve smyslu platných norem a předpisů. Předmětem díla a povinností zhotovitele je dále provedení veškerých spojovacích prvků, těsnění, izolací, pomocných konstrukcí, stavebních přípomocí a ostatních prací přímo nespecifikovaných v těchto podkladech a projektové dokumentaci, ale nezbytných pro zhotovení a plnou funkčnost a požadovanou kvalitu díla. Součástí díla je dodání potřebných atestů výrobků, provedení provozních zkoušek, včetně dodání protokolu, revizních zpráv a zaškolení obsluhy. Tyto práce jsou součástí dodávky a nebudou zvlášť hrazeny.</t>
  </si>
  <si>
    <t>Soupis prací a dodávek vč výkazu výměr a ocenění</t>
  </si>
  <si>
    <t>Máslovice Hospoda - Etapa II</t>
  </si>
  <si>
    <t xml:space="preserve">Ubytování v podkroví </t>
  </si>
  <si>
    <t>VZT</t>
  </si>
  <si>
    <t>Hygienické zázemí</t>
  </si>
  <si>
    <t>Radiální ventilátor do podhledu Qv=90m3/hod včetně čelního krytu</t>
  </si>
  <si>
    <t>P=10 W (230 V) s doběhem chodu</t>
  </si>
  <si>
    <t xml:space="preserve">Ventilátor do potrubí s nízkou hlučností a s doběhem chodu </t>
  </si>
  <si>
    <t xml:space="preserve">ks </t>
  </si>
  <si>
    <t xml:space="preserve">Ventil pro odvod vzduchu </t>
  </si>
  <si>
    <t>Ohebné hliníkové potrubí s tlumičem SONOVAC 25 Js80</t>
  </si>
  <si>
    <t>Potrubí spiro vč. tvarových kusů a ukončení nad střechou</t>
  </si>
  <si>
    <t>průměr 100</t>
  </si>
  <si>
    <t>Spojovací a těsnící materiál</t>
  </si>
  <si>
    <t>kg</t>
  </si>
  <si>
    <t>Závěsy</t>
  </si>
  <si>
    <t>Nátěry</t>
  </si>
  <si>
    <t>Nátěr vzd. zařízení ve venkovním prostoru. Odstín dle návrhu arch.</t>
  </si>
  <si>
    <t>Uvedení do chodu</t>
  </si>
  <si>
    <t>9.</t>
  </si>
  <si>
    <t>Příprava ke komplexnímu vyzkoušení</t>
  </si>
  <si>
    <t>Komplexní vyzkoušení</t>
  </si>
  <si>
    <t>Zkušební provoz</t>
  </si>
  <si>
    <t>Zaučení obsluhy</t>
  </si>
  <si>
    <t>104,058*0,06</t>
  </si>
  <si>
    <t>6,243*1,05 'Přepočtené koeficientem množství</t>
  </si>
  <si>
    <t>Izolace tepelné vč přesunů</t>
  </si>
  <si>
    <t>neobsazeno</t>
  </si>
  <si>
    <t>Deskové otopné těleso s hladkou čelní deskou 300x1100x65 477 W</t>
  </si>
  <si>
    <t>Deskové otopné těleso s hladkou čelní deskou 400x1000x65 552 W</t>
  </si>
  <si>
    <t>Deskové otopné těleso s hladkou čelní deskou 400x1100x65 607 W</t>
  </si>
  <si>
    <t>Otopné těleso ocelové, žebříkové Isan Aura-300-1380, středové napojení</t>
  </si>
  <si>
    <t>Ovládací tlačítko hranaté bílé, dvojí splachování 3/6 l</t>
  </si>
  <si>
    <t>725 21 1002</t>
  </si>
  <si>
    <t>Umývadlo bílé, s přep. a otv.pro baterii, komplet.provedení vč. sifonu 450x360</t>
  </si>
  <si>
    <t>Umývadlo bílé, s přep. a otv.pro baterii, komplet.provedení vč. sifonu 600x480</t>
  </si>
  <si>
    <t>Baterie dřezová nástěnná, směšovací, páková, komplet</t>
  </si>
  <si>
    <t>725 33 1001</t>
  </si>
  <si>
    <t>Výlevka komplet, nerezová, včetně konzoly do SDK</t>
  </si>
  <si>
    <t>725 22 1001</t>
  </si>
  <si>
    <t>Vana akrylátová  1800 x 800, komplet vč. Sifonu se zápachovou uzávěrkou</t>
  </si>
  <si>
    <t>725 24 1001</t>
  </si>
  <si>
    <t>725 24 1002</t>
  </si>
  <si>
    <t>Vanička sprchová akrylátová  1100 x 800, nízká,  komplet vč. sifonu se zápachovou uzávěrkou. Komplet vč. sprchové zástěny dle tabulky ZT</t>
  </si>
  <si>
    <t>Vanička sprchová akrylátová  1300 x 800, nízká,  komplet vč. sifonu se zápachovou uzávěrkou. Komplet vč. sprchové zástěny dle tabulky 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</si>
</sst>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%"/>
    <numFmt numFmtId="165" formatCode="dd\.mm\.yyyy"/>
    <numFmt numFmtId="166" formatCode="#,##0.00000"/>
    <numFmt numFmtId="167" formatCode="#,##0.000"/>
    <numFmt numFmtId="168" formatCode="####;\-####"/>
    <numFmt numFmtId="169" formatCode="#,##0.000;\-#,##0.000"/>
    <numFmt numFmtId="170" formatCode="#,##0.0;\-#,##0.0"/>
    <numFmt numFmtId="171" formatCode="#,##0.00000;\-#,##0.00000"/>
    <numFmt numFmtId="172" formatCode="#,##0.00_ ;\-#,##0.00\ "/>
    <numFmt numFmtId="173" formatCode="[$-41B]mmmm\ yy;@"/>
  </numFmts>
  <fonts count="10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charset val="238"/>
    </font>
    <font>
      <sz val="8"/>
      <name val="Arial CE"/>
      <family val="2"/>
    </font>
    <font>
      <sz val="10"/>
      <name val="Arial"/>
      <family val="2"/>
      <charset val="238"/>
    </font>
    <font>
      <b/>
      <sz val="14"/>
      <color indexed="10"/>
      <name val="Arial CE"/>
      <charset val="110"/>
    </font>
    <font>
      <sz val="8"/>
      <name val="Arial CE"/>
      <charset val="110"/>
    </font>
    <font>
      <sz val="8"/>
      <name val="Arial"/>
      <family val="2"/>
      <charset val="238"/>
    </font>
    <font>
      <b/>
      <sz val="8"/>
      <name val="Arial CE"/>
      <charset val="110"/>
    </font>
    <font>
      <b/>
      <sz val="8"/>
      <name val="Arial"/>
      <family val="2"/>
      <charset val="238"/>
    </font>
    <font>
      <b/>
      <sz val="8"/>
      <color indexed="12"/>
      <name val="Arial CE"/>
      <family val="2"/>
      <charset val="238"/>
    </font>
    <font>
      <b/>
      <sz val="11"/>
      <color indexed="12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color indexed="20"/>
      <name val="Arial CE"/>
      <family val="2"/>
      <charset val="238"/>
    </font>
    <font>
      <sz val="8"/>
      <name val="Arial CE"/>
      <family val="2"/>
      <charset val="238"/>
    </font>
    <font>
      <b/>
      <u/>
      <sz val="8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rgb="FFFF0000"/>
      <name val="Arial CE"/>
      <family val="2"/>
    </font>
    <font>
      <b/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sz val="10"/>
      <name val="Helv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name val="Arial CE"/>
      <charset val="110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10"/>
      <name val="Arial"/>
      <family val="2"/>
      <charset val="238"/>
    </font>
    <font>
      <u/>
      <sz val="8"/>
      <name val="Arial"/>
      <family val="2"/>
      <charset val="238"/>
    </font>
    <font>
      <sz val="10"/>
      <name val="MS Sans Serif"/>
    </font>
    <font>
      <b/>
      <sz val="8"/>
      <color indexed="12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color indexed="20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9">
    <xf numFmtId="0" fontId="0" fillId="0" borderId="0"/>
    <xf numFmtId="0" fontId="46" fillId="0" borderId="0" applyNumberFormat="0" applyFill="0" applyBorder="0" applyAlignment="0" applyProtection="0"/>
    <xf numFmtId="0" fontId="49" fillId="0" borderId="1" applyAlignment="0">
      <alignment vertical="top" wrapText="1"/>
      <protection locked="0"/>
    </xf>
    <xf numFmtId="0" fontId="48" fillId="0" borderId="1"/>
    <xf numFmtId="0" fontId="68" fillId="9" borderId="1" applyNumberFormat="0" applyBorder="0" applyAlignment="0" applyProtection="0"/>
    <xf numFmtId="0" fontId="68" fillId="10" borderId="1" applyNumberFormat="0" applyBorder="0" applyAlignment="0" applyProtection="0"/>
    <xf numFmtId="0" fontId="68" fillId="11" borderId="1" applyNumberFormat="0" applyBorder="0" applyAlignment="0" applyProtection="0"/>
    <xf numFmtId="0" fontId="68" fillId="12" borderId="1" applyNumberFormat="0" applyBorder="0" applyAlignment="0" applyProtection="0"/>
    <xf numFmtId="0" fontId="68" fillId="13" borderId="1" applyNumberFormat="0" applyBorder="0" applyAlignment="0" applyProtection="0"/>
    <xf numFmtId="0" fontId="68" fillId="14" borderId="1" applyNumberFormat="0" applyBorder="0" applyAlignment="0" applyProtection="0"/>
    <xf numFmtId="0" fontId="68" fillId="15" borderId="1" applyNumberFormat="0" applyBorder="0" applyAlignment="0" applyProtection="0"/>
    <xf numFmtId="0" fontId="68" fillId="16" borderId="1" applyNumberFormat="0" applyBorder="0" applyAlignment="0" applyProtection="0"/>
    <xf numFmtId="0" fontId="68" fillId="17" borderId="1" applyNumberFormat="0" applyBorder="0" applyAlignment="0" applyProtection="0"/>
    <xf numFmtId="0" fontId="68" fillId="12" borderId="1" applyNumberFormat="0" applyBorder="0" applyAlignment="0" applyProtection="0"/>
    <xf numFmtId="0" fontId="68" fillId="15" borderId="1" applyNumberFormat="0" applyBorder="0" applyAlignment="0" applyProtection="0"/>
    <xf numFmtId="0" fontId="68" fillId="18" borderId="1" applyNumberFormat="0" applyBorder="0" applyAlignment="0" applyProtection="0"/>
    <xf numFmtId="0" fontId="69" fillId="19" borderId="1" applyNumberFormat="0" applyBorder="0" applyAlignment="0" applyProtection="0"/>
    <xf numFmtId="0" fontId="69" fillId="16" borderId="1" applyNumberFormat="0" applyBorder="0" applyAlignment="0" applyProtection="0"/>
    <xf numFmtId="0" fontId="69" fillId="17" borderId="1" applyNumberFormat="0" applyBorder="0" applyAlignment="0" applyProtection="0"/>
    <xf numFmtId="0" fontId="69" fillId="20" borderId="1" applyNumberFormat="0" applyBorder="0" applyAlignment="0" applyProtection="0"/>
    <xf numFmtId="0" fontId="69" fillId="21" borderId="1" applyNumberFormat="0" applyBorder="0" applyAlignment="0" applyProtection="0"/>
    <xf numFmtId="0" fontId="69" fillId="22" borderId="1" applyNumberFormat="0" applyBorder="0" applyAlignment="0" applyProtection="0"/>
    <xf numFmtId="0" fontId="69" fillId="23" borderId="1" applyNumberFormat="0" applyBorder="0" applyAlignment="0" applyProtection="0"/>
    <xf numFmtId="0" fontId="69" fillId="24" borderId="1" applyNumberFormat="0" applyBorder="0" applyAlignment="0" applyProtection="0"/>
    <xf numFmtId="0" fontId="69" fillId="25" borderId="1" applyNumberFormat="0" applyBorder="0" applyAlignment="0" applyProtection="0"/>
    <xf numFmtId="0" fontId="69" fillId="20" borderId="1" applyNumberFormat="0" applyBorder="0" applyAlignment="0" applyProtection="0"/>
    <xf numFmtId="0" fontId="69" fillId="21" borderId="1" applyNumberFormat="0" applyBorder="0" applyAlignment="0" applyProtection="0"/>
    <xf numFmtId="0" fontId="69" fillId="26" borderId="1" applyNumberFormat="0" applyBorder="0" applyAlignment="0" applyProtection="0"/>
    <xf numFmtId="0" fontId="70" fillId="10" borderId="1" applyNumberFormat="0" applyBorder="0" applyAlignment="0" applyProtection="0"/>
    <xf numFmtId="0" fontId="71" fillId="27" borderId="42" applyNumberFormat="0" applyAlignment="0" applyProtection="0"/>
    <xf numFmtId="0" fontId="72" fillId="0" borderId="1" applyNumberFormat="0" applyFill="0" applyBorder="0" applyAlignment="0" applyProtection="0"/>
    <xf numFmtId="0" fontId="73" fillId="11" borderId="1" applyNumberFormat="0" applyBorder="0" applyAlignment="0" applyProtection="0"/>
    <xf numFmtId="0" fontId="74" fillId="0" borderId="43" applyNumberFormat="0" applyFill="0" applyAlignment="0" applyProtection="0"/>
    <xf numFmtId="0" fontId="75" fillId="0" borderId="44" applyNumberFormat="0" applyFill="0" applyAlignment="0" applyProtection="0"/>
    <xf numFmtId="0" fontId="76" fillId="0" borderId="45" applyNumberFormat="0" applyFill="0" applyAlignment="0" applyProtection="0"/>
    <xf numFmtId="0" fontId="76" fillId="0" borderId="1" applyNumberFormat="0" applyFill="0" applyBorder="0" applyAlignment="0" applyProtection="0"/>
    <xf numFmtId="0" fontId="77" fillId="28" borderId="46" applyNumberFormat="0" applyAlignment="0" applyProtection="0"/>
    <xf numFmtId="0" fontId="78" fillId="14" borderId="42" applyNumberFormat="0" applyAlignment="0" applyProtection="0"/>
    <xf numFmtId="0" fontId="79" fillId="0" borderId="47" applyNumberFormat="0" applyFill="0" applyAlignment="0" applyProtection="0"/>
    <xf numFmtId="0" fontId="80" fillId="29" borderId="1" applyNumberFormat="0" applyBorder="0" applyAlignment="0" applyProtection="0"/>
    <xf numFmtId="0" fontId="81" fillId="0" borderId="1"/>
    <xf numFmtId="0" fontId="60" fillId="0" borderId="1"/>
    <xf numFmtId="0" fontId="60" fillId="0" borderId="1"/>
    <xf numFmtId="0" fontId="60" fillId="0" borderId="1"/>
    <xf numFmtId="0" fontId="60" fillId="0" borderId="1"/>
    <xf numFmtId="0" fontId="81" fillId="0" borderId="1"/>
    <xf numFmtId="0" fontId="81" fillId="0" borderId="1"/>
    <xf numFmtId="0" fontId="81" fillId="0" borderId="1"/>
    <xf numFmtId="0" fontId="81" fillId="0" borderId="1"/>
    <xf numFmtId="0" fontId="81" fillId="0" borderId="1"/>
    <xf numFmtId="0" fontId="81" fillId="0" borderId="1"/>
    <xf numFmtId="0" fontId="81" fillId="0" borderId="1"/>
    <xf numFmtId="0" fontId="81" fillId="0" borderId="1"/>
    <xf numFmtId="0" fontId="60" fillId="6" borderId="48" applyNumberFormat="0" applyFont="0" applyAlignment="0" applyProtection="0"/>
    <xf numFmtId="0" fontId="82" fillId="27" borderId="49" applyNumberFormat="0" applyAlignment="0" applyProtection="0"/>
    <xf numFmtId="0" fontId="83" fillId="0" borderId="1"/>
    <xf numFmtId="0" fontId="84" fillId="0" borderId="1" applyNumberFormat="0" applyFill="0" applyBorder="0" applyAlignment="0" applyProtection="0"/>
    <xf numFmtId="0" fontId="85" fillId="0" borderId="50" applyNumberFormat="0" applyFill="0" applyAlignment="0" applyProtection="0"/>
    <xf numFmtId="0" fontId="86" fillId="0" borderId="1" applyNumberFormat="0" applyFill="0" applyBorder="0" applyAlignment="0" applyProtection="0"/>
  </cellStyleXfs>
  <cellXfs count="50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4" xfId="0" applyFont="1" applyBorder="1" applyAlignment="1">
      <alignment vertical="center"/>
    </xf>
    <xf numFmtId="0" fontId="35" fillId="3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167" fontId="21" fillId="3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2" fillId="3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50" fillId="6" borderId="1" xfId="2" applyFont="1" applyFill="1" applyAlignment="1" applyProtection="1">
      <alignment horizontal="left"/>
    </xf>
    <xf numFmtId="0" fontId="51" fillId="6" borderId="1" xfId="2" applyFont="1" applyFill="1" applyAlignment="1" applyProtection="1">
      <alignment horizontal="left"/>
    </xf>
    <xf numFmtId="0" fontId="52" fillId="6" borderId="1" xfId="2" applyFont="1" applyFill="1" applyAlignment="1" applyProtection="1">
      <alignment horizontal="left"/>
    </xf>
    <xf numFmtId="0" fontId="49" fillId="0" borderId="1" xfId="2" applyAlignment="1" applyProtection="1">
      <alignment horizontal="left" vertical="top"/>
    </xf>
    <xf numFmtId="0" fontId="53" fillId="6" borderId="1" xfId="2" applyFont="1" applyFill="1" applyAlignment="1" applyProtection="1">
      <alignment horizontal="left" vertical="center"/>
    </xf>
    <xf numFmtId="0" fontId="51" fillId="6" borderId="1" xfId="2" applyFont="1" applyFill="1" applyAlignment="1" applyProtection="1">
      <alignment horizontal="left" vertical="center"/>
    </xf>
    <xf numFmtId="0" fontId="54" fillId="0" borderId="1" xfId="2" applyFont="1" applyAlignment="1" applyProtection="1">
      <alignment horizontal="left" vertical="top"/>
    </xf>
    <xf numFmtId="0" fontId="51" fillId="7" borderId="32" xfId="2" applyFont="1" applyFill="1" applyBorder="1" applyAlignment="1" applyProtection="1">
      <alignment horizontal="center" vertical="center" wrapText="1"/>
    </xf>
    <xf numFmtId="0" fontId="51" fillId="7" borderId="33" xfId="2" applyFont="1" applyFill="1" applyBorder="1" applyAlignment="1" applyProtection="1">
      <alignment horizontal="center" vertical="center" wrapText="1"/>
    </xf>
    <xf numFmtId="0" fontId="51" fillId="7" borderId="34" xfId="2" applyFont="1" applyFill="1" applyBorder="1" applyAlignment="1" applyProtection="1">
      <alignment horizontal="center" vertical="center" wrapText="1"/>
    </xf>
    <xf numFmtId="0" fontId="52" fillId="7" borderId="35" xfId="2" applyFont="1" applyFill="1" applyBorder="1" applyAlignment="1" applyProtection="1">
      <alignment horizontal="center" vertical="center" wrapText="1"/>
    </xf>
    <xf numFmtId="0" fontId="52" fillId="7" borderId="34" xfId="2" applyFont="1" applyFill="1" applyBorder="1" applyAlignment="1" applyProtection="1">
      <alignment horizontal="center" vertical="center" wrapText="1"/>
    </xf>
    <xf numFmtId="168" fontId="51" fillId="7" borderId="36" xfId="2" applyNumberFormat="1" applyFont="1" applyFill="1" applyBorder="1" applyAlignment="1" applyProtection="1">
      <alignment horizontal="center" vertical="center"/>
    </xf>
    <xf numFmtId="168" fontId="51" fillId="7" borderId="37" xfId="2" applyNumberFormat="1" applyFont="1" applyFill="1" applyBorder="1" applyAlignment="1" applyProtection="1">
      <alignment horizontal="center" vertical="center"/>
    </xf>
    <xf numFmtId="168" fontId="51" fillId="7" borderId="38" xfId="2" applyNumberFormat="1" applyFont="1" applyFill="1" applyBorder="1" applyAlignment="1" applyProtection="1">
      <alignment horizontal="center" vertical="center"/>
    </xf>
    <xf numFmtId="168" fontId="52" fillId="7" borderId="39" xfId="2" applyNumberFormat="1" applyFont="1" applyFill="1" applyBorder="1" applyAlignment="1" applyProtection="1">
      <alignment horizontal="center" vertical="center"/>
    </xf>
    <xf numFmtId="168" fontId="52" fillId="7" borderId="38" xfId="2" applyNumberFormat="1" applyFont="1" applyFill="1" applyBorder="1" applyAlignment="1" applyProtection="1">
      <alignment horizontal="center" vertical="center"/>
    </xf>
    <xf numFmtId="0" fontId="52" fillId="6" borderId="40" xfId="2" applyFont="1" applyFill="1" applyBorder="1" applyAlignment="1" applyProtection="1">
      <alignment horizontal="left"/>
    </xf>
    <xf numFmtId="0" fontId="55" fillId="0" borderId="41" xfId="2" applyFont="1" applyBorder="1" applyAlignment="1" applyProtection="1">
      <alignment horizontal="left" vertical="center"/>
    </xf>
    <xf numFmtId="0" fontId="55" fillId="0" borderId="41" xfId="2" applyFont="1" applyBorder="1" applyAlignment="1" applyProtection="1">
      <alignment horizontal="center" vertical="center"/>
    </xf>
    <xf numFmtId="0" fontId="56" fillId="0" borderId="41" xfId="2" applyFont="1" applyBorder="1" applyAlignment="1" applyProtection="1">
      <alignment horizontal="left" vertical="center"/>
    </xf>
    <xf numFmtId="39" fontId="55" fillId="0" borderId="41" xfId="2" applyNumberFormat="1" applyFont="1" applyBorder="1" applyAlignment="1" applyProtection="1">
      <alignment horizontal="right" vertical="center"/>
    </xf>
    <xf numFmtId="169" fontId="55" fillId="0" borderId="41" xfId="2" applyNumberFormat="1" applyFont="1" applyBorder="1" applyAlignment="1" applyProtection="1">
      <alignment horizontal="right" vertical="center"/>
    </xf>
    <xf numFmtId="0" fontId="57" fillId="0" borderId="1" xfId="2" applyFont="1" applyAlignment="1" applyProtection="1">
      <alignment horizontal="left" vertical="center"/>
    </xf>
    <xf numFmtId="0" fontId="55" fillId="0" borderId="1" xfId="2" applyFont="1" applyAlignment="1" applyProtection="1">
      <alignment horizontal="left" vertical="center"/>
    </xf>
    <xf numFmtId="0" fontId="58" fillId="0" borderId="1" xfId="2" applyFont="1" applyAlignment="1" applyProtection="1">
      <alignment horizontal="left"/>
    </xf>
    <xf numFmtId="0" fontId="59" fillId="0" borderId="1" xfId="2" applyFont="1" applyAlignment="1" applyProtection="1">
      <alignment horizontal="left"/>
    </xf>
    <xf numFmtId="3" fontId="60" fillId="0" borderId="1" xfId="2" applyNumberFormat="1" applyFont="1" applyAlignment="1" applyProtection="1"/>
    <xf numFmtId="169" fontId="61" fillId="0" borderId="1" xfId="2" applyNumberFormat="1" applyFont="1" applyAlignment="1" applyProtection="1">
      <alignment horizontal="right" vertical="center"/>
    </xf>
    <xf numFmtId="170" fontId="62" fillId="0" borderId="1" xfId="2" applyNumberFormat="1" applyFont="1" applyAlignment="1" applyProtection="1">
      <alignment horizontal="right" vertical="center"/>
    </xf>
    <xf numFmtId="0" fontId="61" fillId="0" borderId="1" xfId="2" applyFont="1" applyAlignment="1" applyProtection="1">
      <alignment horizontal="left" vertical="center"/>
    </xf>
    <xf numFmtId="3" fontId="58" fillId="0" borderId="1" xfId="2" applyNumberFormat="1" applyFont="1" applyAlignment="1" applyProtection="1"/>
    <xf numFmtId="0" fontId="63" fillId="0" borderId="1" xfId="2" applyFont="1" applyAlignment="1" applyProtection="1">
      <alignment horizontal="left"/>
    </xf>
    <xf numFmtId="39" fontId="63" fillId="0" borderId="1" xfId="2" applyNumberFormat="1" applyFont="1" applyAlignment="1" applyProtection="1">
      <alignment horizontal="right"/>
    </xf>
    <xf numFmtId="0" fontId="58" fillId="0" borderId="1" xfId="2" applyFont="1" applyAlignment="1" applyProtection="1">
      <alignment horizontal="center" vertical="top"/>
    </xf>
    <xf numFmtId="0" fontId="64" fillId="0" borderId="1" xfId="2" applyFont="1" applyAlignment="1" applyProtection="1">
      <alignment horizontal="left" vertical="top"/>
    </xf>
    <xf numFmtId="0" fontId="58" fillId="0" borderId="1" xfId="2" applyFont="1" applyAlignment="1" applyProtection="1">
      <alignment horizontal="left" vertical="top" wrapText="1"/>
    </xf>
    <xf numFmtId="0" fontId="58" fillId="0" borderId="1" xfId="2" applyFont="1" applyAlignment="1" applyProtection="1">
      <alignment horizontal="right"/>
    </xf>
    <xf numFmtId="0" fontId="58" fillId="0" borderId="1" xfId="2" applyFont="1" applyAlignment="1" applyProtection="1"/>
    <xf numFmtId="39" fontId="58" fillId="0" borderId="1" xfId="2" applyNumberFormat="1" applyFont="1" applyAlignment="1" applyProtection="1">
      <alignment horizontal="right"/>
    </xf>
    <xf numFmtId="0" fontId="58" fillId="0" borderId="1" xfId="2" applyFont="1" applyAlignment="1">
      <alignment horizontal="left" vertical="top" wrapText="1"/>
      <protection locked="0"/>
    </xf>
    <xf numFmtId="0" fontId="64" fillId="0" borderId="29" xfId="2" applyFont="1" applyBorder="1" applyAlignment="1" applyProtection="1">
      <alignment horizontal="left" vertical="top"/>
    </xf>
    <xf numFmtId="0" fontId="58" fillId="0" borderId="29" xfId="2" applyFont="1" applyBorder="1" applyAlignment="1" applyProtection="1">
      <alignment horizontal="left" vertical="top" wrapText="1"/>
    </xf>
    <xf numFmtId="0" fontId="58" fillId="0" borderId="29" xfId="2" applyFont="1" applyBorder="1" applyAlignment="1" applyProtection="1">
      <alignment horizontal="right"/>
    </xf>
    <xf numFmtId="0" fontId="58" fillId="0" borderId="29" xfId="2" applyFont="1" applyBorder="1" applyAlignment="1" applyProtection="1"/>
    <xf numFmtId="3" fontId="58" fillId="0" borderId="29" xfId="2" applyNumberFormat="1" applyFont="1" applyBorder="1" applyAlignment="1" applyProtection="1"/>
    <xf numFmtId="39" fontId="58" fillId="0" borderId="29" xfId="2" applyNumberFormat="1" applyFont="1" applyBorder="1" applyAlignment="1" applyProtection="1">
      <alignment horizontal="right"/>
    </xf>
    <xf numFmtId="0" fontId="58" fillId="0" borderId="29" xfId="2" applyFont="1" applyBorder="1" applyAlignment="1" applyProtection="1">
      <alignment horizontal="center" vertical="top"/>
    </xf>
    <xf numFmtId="0" fontId="54" fillId="0" borderId="29" xfId="2" applyFont="1" applyBorder="1" applyAlignment="1" applyProtection="1">
      <alignment horizontal="left" vertical="top" wrapText="1"/>
    </xf>
    <xf numFmtId="39" fontId="54" fillId="0" borderId="29" xfId="2" applyNumberFormat="1" applyFont="1" applyBorder="1" applyAlignment="1" applyProtection="1">
      <alignment horizontal="right"/>
    </xf>
    <xf numFmtId="0" fontId="54" fillId="0" borderId="1" xfId="2" applyFont="1" applyAlignment="1" applyProtection="1">
      <alignment horizontal="left" vertical="top" wrapText="1"/>
    </xf>
    <xf numFmtId="39" fontId="54" fillId="0" borderId="1" xfId="2" applyNumberFormat="1" applyFont="1" applyAlignment="1" applyProtection="1">
      <alignment horizontal="right"/>
    </xf>
    <xf numFmtId="0" fontId="65" fillId="0" borderId="1" xfId="3" applyFont="1"/>
    <xf numFmtId="0" fontId="66" fillId="0" borderId="1" xfId="2" applyFont="1" applyAlignment="1" applyProtection="1">
      <alignment horizontal="left" vertical="top"/>
    </xf>
    <xf numFmtId="0" fontId="66" fillId="8" borderId="1" xfId="2" applyFont="1" applyFill="1" applyAlignment="1" applyProtection="1">
      <alignment horizontal="left" vertical="top"/>
    </xf>
    <xf numFmtId="0" fontId="67" fillId="0" borderId="1" xfId="2" applyFont="1" applyAlignment="1" applyProtection="1">
      <alignment horizontal="left" vertical="top"/>
    </xf>
    <xf numFmtId="0" fontId="64" fillId="0" borderId="1" xfId="2" applyFont="1" applyAlignment="1" applyProtection="1">
      <alignment horizontal="center" vertical="top"/>
    </xf>
    <xf numFmtId="0" fontId="64" fillId="0" borderId="1" xfId="2" applyFont="1" applyAlignment="1" applyProtection="1">
      <alignment vertical="top"/>
    </xf>
    <xf numFmtId="0" fontId="59" fillId="0" borderId="1" xfId="2" applyFont="1" applyAlignment="1" applyProtection="1">
      <alignment horizontal="left" vertical="top" wrapText="1"/>
    </xf>
    <xf numFmtId="0" fontId="64" fillId="0" borderId="29" xfId="2" applyFont="1" applyBorder="1" applyAlignment="1" applyProtection="1">
      <alignment horizontal="center" vertical="top"/>
    </xf>
    <xf numFmtId="0" fontId="64" fillId="0" borderId="29" xfId="2" applyFont="1" applyBorder="1" applyAlignment="1" applyProtection="1">
      <alignment vertical="top"/>
    </xf>
    <xf numFmtId="0" fontId="58" fillId="6" borderId="1" xfId="2" applyFont="1" applyFill="1" applyAlignment="1" applyProtection="1">
      <alignment horizontal="left"/>
    </xf>
    <xf numFmtId="0" fontId="59" fillId="6" borderId="1" xfId="2" applyFont="1" applyFill="1" applyAlignment="1" applyProtection="1">
      <alignment horizontal="left"/>
    </xf>
    <xf numFmtId="3" fontId="64" fillId="0" borderId="1" xfId="2" applyNumberFormat="1" applyFont="1" applyAlignment="1" applyProtection="1">
      <alignment vertical="top"/>
    </xf>
    <xf numFmtId="171" fontId="62" fillId="0" borderId="1" xfId="2" applyNumberFormat="1" applyFont="1" applyAlignment="1" applyProtection="1">
      <alignment horizontal="right" vertical="center"/>
    </xf>
    <xf numFmtId="169" fontId="62" fillId="0" borderId="1" xfId="2" applyNumberFormat="1" applyFont="1" applyAlignment="1" applyProtection="1">
      <alignment horizontal="right" vertical="center"/>
    </xf>
    <xf numFmtId="37" fontId="62" fillId="0" borderId="1" xfId="2" applyNumberFormat="1" applyFont="1" applyAlignment="1" applyProtection="1">
      <alignment horizontal="right" vertical="center"/>
    </xf>
    <xf numFmtId="0" fontId="62" fillId="0" borderId="1" xfId="2" applyFont="1" applyAlignment="1" applyProtection="1">
      <alignment horizontal="left" vertical="center"/>
    </xf>
    <xf numFmtId="0" fontId="58" fillId="0" borderId="29" xfId="2" applyFont="1" applyBorder="1" applyAlignment="1" applyProtection="1">
      <alignment horizontal="right" vertical="top"/>
    </xf>
    <xf numFmtId="0" fontId="58" fillId="0" borderId="29" xfId="2" applyFont="1" applyBorder="1" applyAlignment="1" applyProtection="1">
      <alignment vertical="top"/>
    </xf>
    <xf numFmtId="3" fontId="58" fillId="0" borderId="29" xfId="2" applyNumberFormat="1" applyFont="1" applyBorder="1" applyAlignment="1" applyProtection="1">
      <alignment vertical="top"/>
    </xf>
    <xf numFmtId="39" fontId="54" fillId="0" borderId="29" xfId="2" applyNumberFormat="1" applyFont="1" applyBorder="1" applyAlignment="1" applyProtection="1">
      <alignment horizontal="right" vertical="top"/>
    </xf>
    <xf numFmtId="0" fontId="62" fillId="0" borderId="1" xfId="2" applyFont="1" applyAlignment="1" applyProtection="1">
      <alignment horizontal="center" vertical="center"/>
    </xf>
    <xf numFmtId="4" fontId="62" fillId="8" borderId="1" xfId="2" applyNumberFormat="1" applyFont="1" applyFill="1" applyAlignment="1">
      <alignment horizontal="justify" vertical="top" wrapText="1"/>
      <protection locked="0"/>
    </xf>
    <xf numFmtId="4" fontId="62" fillId="8" borderId="1" xfId="2" applyNumberFormat="1" applyFont="1" applyFill="1" applyAlignment="1">
      <alignment vertical="top" wrapText="1"/>
      <protection locked="0"/>
    </xf>
    <xf numFmtId="0" fontId="62" fillId="0" borderId="1" xfId="2" applyFont="1" applyAlignment="1">
      <protection locked="0"/>
    </xf>
    <xf numFmtId="39" fontId="62" fillId="0" borderId="1" xfId="2" applyNumberFormat="1" applyFont="1" applyAlignment="1" applyProtection="1">
      <alignment horizontal="right" vertical="center"/>
    </xf>
    <xf numFmtId="0" fontId="58" fillId="0" borderId="1" xfId="2" applyFont="1" applyAlignment="1" applyProtection="1">
      <alignment vertical="top"/>
    </xf>
    <xf numFmtId="0" fontId="87" fillId="8" borderId="1" xfId="2" applyFont="1" applyFill="1" applyAlignment="1" applyProtection="1">
      <alignment horizontal="left"/>
    </xf>
    <xf numFmtId="0" fontId="53" fillId="8" borderId="1" xfId="2" applyFont="1" applyFill="1" applyAlignment="1" applyProtection="1">
      <alignment horizontal="left"/>
    </xf>
    <xf numFmtId="0" fontId="54" fillId="8" borderId="1" xfId="2" applyFont="1" applyFill="1" applyAlignment="1" applyProtection="1">
      <alignment horizontal="left"/>
    </xf>
    <xf numFmtId="0" fontId="88" fillId="8" borderId="1" xfId="2" applyFont="1" applyFill="1" applyAlignment="1" applyProtection="1">
      <alignment horizontal="left" vertical="top"/>
    </xf>
    <xf numFmtId="0" fontId="60" fillId="8" borderId="1" xfId="2" applyFont="1" applyFill="1" applyAlignment="1" applyProtection="1">
      <alignment horizontal="left" vertical="top"/>
    </xf>
    <xf numFmtId="0" fontId="53" fillId="8" borderId="1" xfId="2" applyFont="1" applyFill="1" applyAlignment="1" applyProtection="1">
      <alignment horizontal="left" vertical="center"/>
    </xf>
    <xf numFmtId="17" fontId="53" fillId="8" borderId="1" xfId="2" applyNumberFormat="1" applyFont="1" applyFill="1" applyAlignment="1" applyProtection="1">
      <alignment horizontal="left" vertical="center"/>
    </xf>
    <xf numFmtId="0" fontId="53" fillId="8" borderId="32" xfId="2" applyFont="1" applyFill="1" applyBorder="1" applyAlignment="1" applyProtection="1">
      <alignment horizontal="center" vertical="center" wrapText="1"/>
    </xf>
    <xf numFmtId="0" fontId="53" fillId="8" borderId="33" xfId="2" applyFont="1" applyFill="1" applyBorder="1" applyAlignment="1" applyProtection="1">
      <alignment horizontal="center" vertical="center" wrapText="1"/>
    </xf>
    <xf numFmtId="0" fontId="53" fillId="8" borderId="34" xfId="2" applyFont="1" applyFill="1" applyBorder="1" applyAlignment="1" applyProtection="1">
      <alignment horizontal="center" vertical="center" wrapText="1"/>
    </xf>
    <xf numFmtId="0" fontId="54" fillId="8" borderId="35" xfId="2" applyFont="1" applyFill="1" applyBorder="1" applyAlignment="1" applyProtection="1">
      <alignment horizontal="center" vertical="center" wrapText="1"/>
    </xf>
    <xf numFmtId="0" fontId="54" fillId="8" borderId="34" xfId="2" applyFont="1" applyFill="1" applyBorder="1" applyAlignment="1" applyProtection="1">
      <alignment horizontal="center" vertical="center" wrapText="1"/>
    </xf>
    <xf numFmtId="168" fontId="53" fillId="8" borderId="36" xfId="2" applyNumberFormat="1" applyFont="1" applyFill="1" applyBorder="1" applyAlignment="1" applyProtection="1">
      <alignment horizontal="center" vertical="center"/>
    </xf>
    <xf numFmtId="168" fontId="53" fillId="8" borderId="37" xfId="2" applyNumberFormat="1" applyFont="1" applyFill="1" applyBorder="1" applyAlignment="1" applyProtection="1">
      <alignment horizontal="center" vertical="center"/>
    </xf>
    <xf numFmtId="168" fontId="53" fillId="8" borderId="38" xfId="2" applyNumberFormat="1" applyFont="1" applyFill="1" applyBorder="1" applyAlignment="1" applyProtection="1">
      <alignment horizontal="center" vertical="center"/>
    </xf>
    <xf numFmtId="168" fontId="54" fillId="8" borderId="39" xfId="2" applyNumberFormat="1" applyFont="1" applyFill="1" applyBorder="1" applyAlignment="1" applyProtection="1">
      <alignment horizontal="center" vertical="center"/>
    </xf>
    <xf numFmtId="168" fontId="54" fillId="8" borderId="38" xfId="2" applyNumberFormat="1" applyFont="1" applyFill="1" applyBorder="1" applyAlignment="1" applyProtection="1">
      <alignment horizontal="center" vertical="center"/>
    </xf>
    <xf numFmtId="0" fontId="54" fillId="8" borderId="40" xfId="2" applyFont="1" applyFill="1" applyBorder="1" applyAlignment="1" applyProtection="1">
      <alignment horizontal="left"/>
    </xf>
    <xf numFmtId="0" fontId="54" fillId="8" borderId="51" xfId="2" applyFont="1" applyFill="1" applyBorder="1" applyAlignment="1" applyProtection="1">
      <alignment horizontal="left" vertical="center"/>
    </xf>
    <xf numFmtId="0" fontId="54" fillId="8" borderId="51" xfId="2" applyFont="1" applyFill="1" applyBorder="1" applyAlignment="1" applyProtection="1">
      <alignment horizontal="center" vertical="center"/>
    </xf>
    <xf numFmtId="39" fontId="54" fillId="8" borderId="51" xfId="2" applyNumberFormat="1" applyFont="1" applyFill="1" applyBorder="1" applyAlignment="1" applyProtection="1">
      <alignment horizontal="right" vertical="center"/>
    </xf>
    <xf numFmtId="0" fontId="54" fillId="8" borderId="41" xfId="2" applyFont="1" applyFill="1" applyBorder="1" applyAlignment="1" applyProtection="1">
      <alignment horizontal="left" vertical="center"/>
    </xf>
    <xf numFmtId="169" fontId="54" fillId="8" borderId="41" xfId="2" applyNumberFormat="1" applyFont="1" applyFill="1" applyBorder="1" applyAlignment="1" applyProtection="1">
      <alignment horizontal="right" vertical="center"/>
    </xf>
    <xf numFmtId="0" fontId="54" fillId="8" borderId="1" xfId="2" applyFont="1" applyFill="1" applyAlignment="1" applyProtection="1">
      <alignment horizontal="left" vertical="center"/>
    </xf>
    <xf numFmtId="0" fontId="54" fillId="0" borderId="1" xfId="2" applyFont="1" applyAlignment="1" applyProtection="1">
      <alignment horizontal="left" vertical="center"/>
    </xf>
    <xf numFmtId="0" fontId="58" fillId="8" borderId="1" xfId="2" applyFont="1" applyFill="1" applyAlignment="1" applyProtection="1">
      <alignment horizontal="left" vertical="center"/>
    </xf>
    <xf numFmtId="0" fontId="58" fillId="8" borderId="1" xfId="2" applyFont="1" applyFill="1" applyAlignment="1" applyProtection="1">
      <alignment horizontal="center" vertical="center"/>
    </xf>
    <xf numFmtId="4" fontId="58" fillId="8" borderId="1" xfId="2" applyNumberFormat="1" applyFont="1" applyFill="1" applyAlignment="1" applyProtection="1">
      <alignment horizontal="right" vertical="center"/>
    </xf>
    <xf numFmtId="169" fontId="58" fillId="8" borderId="1" xfId="2" applyNumberFormat="1" applyFont="1" applyFill="1" applyAlignment="1" applyProtection="1">
      <alignment horizontal="right" vertical="center"/>
    </xf>
    <xf numFmtId="170" fontId="58" fillId="8" borderId="1" xfId="2" applyNumberFormat="1" applyFont="1" applyFill="1" applyAlignment="1" applyProtection="1">
      <alignment horizontal="right" vertical="center"/>
    </xf>
    <xf numFmtId="0" fontId="58" fillId="0" borderId="1" xfId="2" applyFont="1" applyAlignment="1" applyProtection="1">
      <alignment horizontal="left" vertical="center"/>
    </xf>
    <xf numFmtId="0" fontId="58" fillId="8" borderId="29" xfId="2" applyFont="1" applyFill="1" applyBorder="1" applyAlignment="1" applyProtection="1">
      <alignment horizontal="left" vertical="center"/>
    </xf>
    <xf numFmtId="0" fontId="58" fillId="8" borderId="29" xfId="2" applyFont="1" applyFill="1" applyBorder="1" applyAlignment="1" applyProtection="1">
      <alignment horizontal="center" vertical="center"/>
    </xf>
    <xf numFmtId="4" fontId="58" fillId="8" borderId="29" xfId="2" applyNumberFormat="1" applyFont="1" applyFill="1" applyBorder="1" applyAlignment="1" applyProtection="1">
      <alignment horizontal="right" vertical="center"/>
    </xf>
    <xf numFmtId="0" fontId="89" fillId="8" borderId="1" xfId="2" applyFont="1" applyFill="1" applyAlignment="1" applyProtection="1">
      <alignment horizontal="left" vertical="center"/>
    </xf>
    <xf numFmtId="0" fontId="89" fillId="8" borderId="1" xfId="2" applyFont="1" applyFill="1" applyAlignment="1" applyProtection="1">
      <alignment horizontal="center" vertical="center"/>
    </xf>
    <xf numFmtId="4" fontId="89" fillId="8" borderId="1" xfId="2" applyNumberFormat="1" applyFont="1" applyFill="1" applyAlignment="1" applyProtection="1">
      <alignment horizontal="right" vertical="center"/>
    </xf>
    <xf numFmtId="169" fontId="89" fillId="8" borderId="1" xfId="2" applyNumberFormat="1" applyFont="1" applyFill="1" applyAlignment="1" applyProtection="1">
      <alignment horizontal="right" vertical="center"/>
    </xf>
    <xf numFmtId="170" fontId="89" fillId="8" borderId="1" xfId="2" applyNumberFormat="1" applyFont="1" applyFill="1" applyAlignment="1" applyProtection="1">
      <alignment horizontal="right" vertical="center"/>
    </xf>
    <xf numFmtId="0" fontId="58" fillId="8" borderId="52" xfId="2" applyFont="1" applyFill="1" applyBorder="1" applyAlignment="1" applyProtection="1">
      <alignment horizontal="left" vertical="center"/>
    </xf>
    <xf numFmtId="0" fontId="58" fillId="8" borderId="52" xfId="2" applyFont="1" applyFill="1" applyBorder="1" applyAlignment="1" applyProtection="1">
      <alignment horizontal="center" vertical="center"/>
    </xf>
    <xf numFmtId="39" fontId="58" fillId="8" borderId="52" xfId="2" applyNumberFormat="1" applyFont="1" applyFill="1" applyBorder="1" applyAlignment="1" applyProtection="1">
      <alignment horizontal="right" vertical="center"/>
    </xf>
    <xf numFmtId="0" fontId="58" fillId="8" borderId="41" xfId="2" applyFont="1" applyFill="1" applyBorder="1" applyAlignment="1" applyProtection="1">
      <alignment horizontal="left" vertical="center"/>
    </xf>
    <xf numFmtId="0" fontId="58" fillId="30" borderId="1" xfId="2" applyFont="1" applyFill="1" applyAlignment="1" applyProtection="1">
      <alignment horizontal="left" vertical="center"/>
    </xf>
    <xf numFmtId="0" fontId="58" fillId="30" borderId="1" xfId="2" applyFont="1" applyFill="1" applyAlignment="1" applyProtection="1">
      <alignment horizontal="center" vertical="center"/>
    </xf>
    <xf numFmtId="4" fontId="58" fillId="30" borderId="1" xfId="2" applyNumberFormat="1" applyFont="1" applyFill="1" applyAlignment="1" applyProtection="1">
      <alignment horizontal="right" vertical="center"/>
    </xf>
    <xf numFmtId="0" fontId="60" fillId="30" borderId="1" xfId="2" applyFont="1" applyFill="1" applyAlignment="1" applyProtection="1">
      <alignment horizontal="left" vertical="top"/>
    </xf>
    <xf numFmtId="0" fontId="90" fillId="8" borderId="1" xfId="2" applyFont="1" applyFill="1" applyAlignment="1" applyProtection="1">
      <alignment horizontal="left" vertical="center"/>
    </xf>
    <xf numFmtId="0" fontId="90" fillId="8" borderId="1" xfId="2" applyFont="1" applyFill="1" applyAlignment="1" applyProtection="1">
      <alignment horizontal="center" vertical="center"/>
    </xf>
    <xf numFmtId="4" fontId="90" fillId="8" borderId="1" xfId="2" applyNumberFormat="1" applyFont="1" applyFill="1" applyAlignment="1" applyProtection="1">
      <alignment horizontal="right" vertical="center"/>
    </xf>
    <xf numFmtId="169" fontId="90" fillId="8" borderId="1" xfId="2" applyNumberFormat="1" applyFont="1" applyFill="1" applyAlignment="1" applyProtection="1">
      <alignment horizontal="right" vertical="center"/>
    </xf>
    <xf numFmtId="170" fontId="90" fillId="8" borderId="1" xfId="2" applyNumberFormat="1" applyFont="1" applyFill="1" applyAlignment="1" applyProtection="1">
      <alignment horizontal="right" vertical="center"/>
    </xf>
    <xf numFmtId="171" fontId="58" fillId="8" borderId="1" xfId="2" applyNumberFormat="1" applyFont="1" applyFill="1" applyAlignment="1" applyProtection="1">
      <alignment horizontal="right" vertical="center"/>
    </xf>
    <xf numFmtId="37" fontId="58" fillId="8" borderId="1" xfId="2" applyNumberFormat="1" applyFont="1" applyFill="1" applyAlignment="1" applyProtection="1">
      <alignment horizontal="right" vertical="center"/>
    </xf>
    <xf numFmtId="0" fontId="58" fillId="30" borderId="1" xfId="47" applyFont="1" applyFill="1" applyAlignment="1">
      <alignment wrapText="1"/>
    </xf>
    <xf numFmtId="0" fontId="60" fillId="0" borderId="1" xfId="2" applyFont="1" applyAlignment="1" applyProtection="1">
      <alignment horizontal="left" vertical="top"/>
    </xf>
    <xf numFmtId="0" fontId="58" fillId="8" borderId="29" xfId="2" applyFont="1" applyFill="1" applyBorder="1" applyAlignment="1" applyProtection="1">
      <alignment horizontal="left" vertical="center" wrapText="1"/>
    </xf>
    <xf numFmtId="4" fontId="58" fillId="30" borderId="29" xfId="2" applyNumberFormat="1" applyFont="1" applyFill="1" applyBorder="1" applyAlignment="1" applyProtection="1">
      <alignment horizontal="right" vertical="center"/>
    </xf>
    <xf numFmtId="4" fontId="58" fillId="0" borderId="1" xfId="2" applyNumberFormat="1" applyFont="1" applyAlignment="1" applyProtection="1">
      <alignment horizontal="right" vertical="center"/>
    </xf>
    <xf numFmtId="4" fontId="89" fillId="0" borderId="1" xfId="2" applyNumberFormat="1" applyFont="1" applyAlignment="1" applyProtection="1">
      <alignment horizontal="right" vertical="center"/>
    </xf>
    <xf numFmtId="0" fontId="91" fillId="0" borderId="1" xfId="2" applyFont="1" applyAlignment="1" applyProtection="1">
      <alignment horizontal="left" vertical="top"/>
    </xf>
    <xf numFmtId="0" fontId="58" fillId="0" borderId="52" xfId="2" applyFont="1" applyBorder="1" applyAlignment="1" applyProtection="1">
      <alignment horizontal="left" vertical="center"/>
    </xf>
    <xf numFmtId="39" fontId="58" fillId="0" borderId="52" xfId="2" applyNumberFormat="1" applyFont="1" applyBorder="1" applyAlignment="1" applyProtection="1">
      <alignment horizontal="right" vertical="center"/>
    </xf>
    <xf numFmtId="4" fontId="58" fillId="0" borderId="29" xfId="2" applyNumberFormat="1" applyFont="1" applyBorder="1" applyAlignment="1" applyProtection="1">
      <alignment horizontal="right" vertical="center"/>
    </xf>
    <xf numFmtId="0" fontId="91" fillId="8" borderId="1" xfId="2" applyFont="1" applyFill="1" applyAlignment="1" applyProtection="1">
      <alignment horizontal="left" vertical="top"/>
    </xf>
    <xf numFmtId="0" fontId="58" fillId="8" borderId="1" xfId="47" applyFont="1" applyFill="1"/>
    <xf numFmtId="0" fontId="52" fillId="0" borderId="1" xfId="2" applyFont="1" applyAlignment="1" applyProtection="1">
      <alignment horizontal="left" vertical="center"/>
    </xf>
    <xf numFmtId="0" fontId="58" fillId="0" borderId="1" xfId="2" quotePrefix="1" applyFont="1" applyAlignment="1" applyProtection="1"/>
    <xf numFmtId="0" fontId="58" fillId="30" borderId="29" xfId="2" applyFont="1" applyFill="1" applyBorder="1" applyAlignment="1" applyProtection="1">
      <alignment horizontal="left" vertical="center"/>
    </xf>
    <xf numFmtId="0" fontId="58" fillId="30" borderId="29" xfId="2" applyFont="1" applyFill="1" applyBorder="1" applyAlignment="1" applyProtection="1">
      <alignment horizontal="center" vertical="center"/>
    </xf>
    <xf numFmtId="0" fontId="58" fillId="30" borderId="29" xfId="47" applyFont="1" applyFill="1" applyBorder="1"/>
    <xf numFmtId="4" fontId="89" fillId="30" borderId="1" xfId="2" applyNumberFormat="1" applyFont="1" applyFill="1" applyAlignment="1" applyProtection="1">
      <alignment horizontal="right" vertical="center"/>
    </xf>
    <xf numFmtId="0" fontId="91" fillId="30" borderId="1" xfId="2" applyFont="1" applyFill="1" applyAlignment="1" applyProtection="1">
      <alignment horizontal="left" vertical="top"/>
    </xf>
    <xf numFmtId="39" fontId="58" fillId="30" borderId="52" xfId="2" applyNumberFormat="1" applyFont="1" applyFill="1" applyBorder="1" applyAlignment="1" applyProtection="1">
      <alignment horizontal="right" vertical="center"/>
    </xf>
    <xf numFmtId="0" fontId="92" fillId="8" borderId="1" xfId="2" applyFont="1" applyFill="1" applyAlignment="1" applyProtection="1">
      <alignment horizontal="left" vertical="top"/>
    </xf>
    <xf numFmtId="0" fontId="93" fillId="8" borderId="1" xfId="2" applyFont="1" applyFill="1" applyAlignment="1" applyProtection="1">
      <alignment horizontal="left" vertical="top"/>
    </xf>
    <xf numFmtId="39" fontId="94" fillId="8" borderId="1" xfId="2" applyNumberFormat="1" applyFont="1" applyFill="1" applyAlignment="1" applyProtection="1">
      <alignment horizontal="right" vertical="center"/>
    </xf>
    <xf numFmtId="0" fontId="94" fillId="30" borderId="1" xfId="2" applyFont="1" applyFill="1" applyAlignment="1" applyProtection="1">
      <alignment horizontal="left" vertical="center"/>
    </xf>
    <xf numFmtId="39" fontId="94" fillId="30" borderId="1" xfId="2" applyNumberFormat="1" applyFont="1" applyFill="1" applyAlignment="1" applyProtection="1">
      <alignment horizontal="right" vertical="center"/>
    </xf>
    <xf numFmtId="0" fontId="95" fillId="0" borderId="1" xfId="2" applyFont="1" applyAlignment="1" applyProtection="1"/>
    <xf numFmtId="173" fontId="62" fillId="6" borderId="1" xfId="2" applyNumberFormat="1" applyFont="1" applyFill="1" applyAlignment="1" applyProtection="1">
      <alignment horizontal="left" vertical="center"/>
    </xf>
    <xf numFmtId="0" fontId="96" fillId="0" borderId="41" xfId="2" applyFont="1" applyBorder="1" applyAlignment="1" applyProtection="1">
      <alignment horizontal="left" vertical="center"/>
    </xf>
    <xf numFmtId="0" fontId="96" fillId="0" borderId="41" xfId="2" applyFont="1" applyBorder="1" applyAlignment="1" applyProtection="1">
      <alignment horizontal="center" vertical="center"/>
    </xf>
    <xf numFmtId="0" fontId="97" fillId="0" borderId="41" xfId="2" applyFont="1" applyBorder="1" applyAlignment="1" applyProtection="1">
      <alignment horizontal="left" vertical="center"/>
    </xf>
    <xf numFmtId="39" fontId="96" fillId="0" borderId="41" xfId="2" applyNumberFormat="1" applyFont="1" applyBorder="1" applyAlignment="1" applyProtection="1">
      <alignment horizontal="right" vertical="center"/>
    </xf>
    <xf numFmtId="169" fontId="96" fillId="0" borderId="41" xfId="2" applyNumberFormat="1" applyFont="1" applyBorder="1" applyAlignment="1" applyProtection="1">
      <alignment horizontal="right" vertical="center"/>
    </xf>
    <xf numFmtId="0" fontId="98" fillId="0" borderId="1" xfId="2" applyFont="1" applyAlignment="1" applyProtection="1">
      <alignment horizontal="left" vertical="center"/>
    </xf>
    <xf numFmtId="0" fontId="96" fillId="0" borderId="1" xfId="2" applyFont="1" applyAlignment="1" applyProtection="1">
      <alignment horizontal="left" vertical="center"/>
    </xf>
    <xf numFmtId="0" fontId="58" fillId="0" borderId="1" xfId="2" applyFont="1" applyAlignment="1" applyProtection="1">
      <alignment horizontal="center" vertical="center"/>
    </xf>
    <xf numFmtId="0" fontId="99" fillId="0" borderId="1" xfId="2" applyFont="1" applyAlignment="1" applyProtection="1">
      <alignment horizontal="center" vertical="center"/>
    </xf>
    <xf numFmtId="0" fontId="99" fillId="0" borderId="1" xfId="2" applyFont="1" applyAlignment="1" applyProtection="1">
      <alignment horizontal="left" vertical="center"/>
    </xf>
    <xf numFmtId="39" fontId="52" fillId="0" borderId="1" xfId="2" applyNumberFormat="1" applyFont="1" applyAlignment="1" applyProtection="1">
      <alignment horizontal="right" vertical="center"/>
    </xf>
    <xf numFmtId="169" fontId="99" fillId="0" borderId="1" xfId="2" applyNumberFormat="1" applyFont="1" applyAlignment="1" applyProtection="1">
      <alignment horizontal="right" vertical="center"/>
    </xf>
    <xf numFmtId="170" fontId="52" fillId="0" borderId="1" xfId="2" applyNumberFormat="1" applyFont="1" applyAlignment="1" applyProtection="1">
      <alignment horizontal="right" vertical="center"/>
    </xf>
    <xf numFmtId="0" fontId="98" fillId="0" borderId="1" xfId="2" applyFont="1" applyAlignment="1" applyProtection="1">
      <alignment horizontal="center" vertical="center"/>
    </xf>
    <xf numFmtId="0" fontId="100" fillId="0" borderId="1" xfId="2" applyFont="1" applyAlignment="1" applyProtection="1">
      <alignment horizontal="left" vertical="center"/>
    </xf>
    <xf numFmtId="0" fontId="101" fillId="0" borderId="1" xfId="2" applyFont="1" applyAlignment="1" applyProtection="1">
      <alignment horizontal="left" vertical="center"/>
    </xf>
    <xf numFmtId="0" fontId="102" fillId="0" borderId="1" xfId="2" applyFont="1" applyAlignment="1" applyProtection="1">
      <alignment horizontal="left" vertical="center"/>
    </xf>
    <xf numFmtId="0" fontId="103" fillId="0" borderId="1" xfId="2" applyFont="1" applyAlignment="1" applyProtection="1">
      <alignment horizontal="left" vertical="center"/>
    </xf>
    <xf numFmtId="39" fontId="103" fillId="0" borderId="1" xfId="2" applyNumberFormat="1" applyFont="1" applyAlignment="1" applyProtection="1">
      <alignment horizontal="right" vertical="center"/>
    </xf>
    <xf numFmtId="169" fontId="103" fillId="0" borderId="1" xfId="2" applyNumberFormat="1" applyFont="1" applyAlignment="1" applyProtection="1">
      <alignment horizontal="right" vertical="center"/>
    </xf>
    <xf numFmtId="0" fontId="35" fillId="30" borderId="23" xfId="0" applyFont="1" applyFill="1" applyBorder="1" applyAlignment="1" applyProtection="1">
      <alignment horizontal="left" vertical="center" wrapText="1"/>
      <protection locked="0"/>
    </xf>
    <xf numFmtId="0" fontId="10" fillId="30" borderId="0" xfId="0" applyFont="1" applyFill="1" applyAlignment="1">
      <alignment horizontal="left" vertical="center" wrapText="1"/>
    </xf>
    <xf numFmtId="0" fontId="52" fillId="0" borderId="1" xfId="2" applyFont="1" applyAlignment="1" applyProtection="1">
      <alignment horizontal="left" vertical="top" wrapText="1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51" fillId="6" borderId="1" xfId="2" applyNumberFormat="1" applyFont="1" applyFill="1" applyAlignment="1" applyProtection="1">
      <alignment horizontal="left" vertical="center"/>
    </xf>
    <xf numFmtId="0" fontId="60" fillId="30" borderId="1" xfId="2" applyFont="1" applyFill="1" applyAlignment="1" applyProtection="1">
      <alignment horizontal="left" vertical="top" wrapText="1"/>
    </xf>
    <xf numFmtId="0" fontId="60" fillId="0" borderId="1" xfId="2" applyFont="1" applyAlignment="1">
      <alignment horizontal="left" wrapText="1"/>
      <protection locked="0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49" fontId="40" fillId="0" borderId="1" xfId="0" applyNumberFormat="1" applyFont="1" applyBorder="1" applyAlignment="1">
      <alignment horizontal="left" vertical="center" wrapText="1"/>
    </xf>
    <xf numFmtId="3" fontId="58" fillId="0" borderId="1" xfId="2" applyNumberFormat="1" applyFont="1" applyAlignment="1" applyProtection="1">
      <protection locked="0"/>
    </xf>
    <xf numFmtId="3" fontId="58" fillId="0" borderId="29" xfId="2" applyNumberFormat="1" applyFont="1" applyBorder="1" applyAlignment="1" applyProtection="1">
      <protection locked="0"/>
    </xf>
    <xf numFmtId="4" fontId="58" fillId="31" borderId="1" xfId="2" applyNumberFormat="1" applyFont="1" applyFill="1" applyAlignment="1" applyProtection="1">
      <alignment horizontal="right" vertical="center"/>
      <protection locked="0"/>
    </xf>
    <xf numFmtId="4" fontId="58" fillId="31" borderId="29" xfId="2" applyNumberFormat="1" applyFont="1" applyFill="1" applyBorder="1" applyAlignment="1" applyProtection="1">
      <alignment horizontal="right" vertical="center"/>
      <protection locked="0"/>
    </xf>
    <xf numFmtId="172" fontId="58" fillId="31" borderId="1" xfId="52" applyNumberFormat="1" applyFont="1" applyFill="1" applyProtection="1">
      <protection locked="0"/>
    </xf>
    <xf numFmtId="172" fontId="58" fillId="31" borderId="29" xfId="52" applyNumberFormat="1" applyFont="1" applyFill="1" applyBorder="1" applyProtection="1">
      <protection locked="0"/>
    </xf>
    <xf numFmtId="0" fontId="98" fillId="31" borderId="1" xfId="2" applyFont="1" applyFill="1" applyAlignment="1" applyProtection="1">
      <alignment horizontal="left" vertical="center"/>
      <protection locked="0"/>
    </xf>
    <xf numFmtId="3" fontId="58" fillId="31" borderId="1" xfId="2" applyNumberFormat="1" applyFont="1" applyFill="1" applyAlignment="1" applyProtection="1">
      <protection locked="0"/>
    </xf>
    <xf numFmtId="0" fontId="52" fillId="0" borderId="1" xfId="2" applyFont="1" applyAlignment="1" applyProtection="1">
      <alignment horizontal="right"/>
    </xf>
  </cellXfs>
  <cellStyles count="5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Explanatory Text" xfId="30" xr:uid="{00000000-0005-0000-0000-00001A000000}"/>
    <cellStyle name="Good" xfId="31" xr:uid="{00000000-0005-0000-0000-00001B000000}"/>
    <cellStyle name="Heading 1" xfId="32" xr:uid="{00000000-0005-0000-0000-00001C000000}"/>
    <cellStyle name="Heading 2" xfId="33" xr:uid="{00000000-0005-0000-0000-00001D000000}"/>
    <cellStyle name="Heading 3" xfId="34" xr:uid="{00000000-0005-0000-0000-00001E000000}"/>
    <cellStyle name="Heading 4" xfId="35" xr:uid="{00000000-0005-0000-0000-00001F000000}"/>
    <cellStyle name="Hypertextový odkaz" xfId="1" builtinId="8"/>
    <cellStyle name="Check Cell" xfId="36" xr:uid="{00000000-0005-0000-0000-000021000000}"/>
    <cellStyle name="Input" xfId="37" xr:uid="{00000000-0005-0000-0000-000022000000}"/>
    <cellStyle name="Linked Cell" xfId="38" xr:uid="{00000000-0005-0000-0000-000023000000}"/>
    <cellStyle name="Neutral" xfId="39" xr:uid="{00000000-0005-0000-0000-000024000000}"/>
    <cellStyle name="Normal 10" xfId="40" xr:uid="{00000000-0005-0000-0000-000025000000}"/>
    <cellStyle name="Normal 11" xfId="41" xr:uid="{00000000-0005-0000-0000-000026000000}"/>
    <cellStyle name="Normal 12" xfId="42" xr:uid="{00000000-0005-0000-0000-000027000000}"/>
    <cellStyle name="Normal 13" xfId="43" xr:uid="{00000000-0005-0000-0000-000028000000}"/>
    <cellStyle name="Normal 14" xfId="44" xr:uid="{00000000-0005-0000-0000-000029000000}"/>
    <cellStyle name="Normal 2" xfId="45" xr:uid="{00000000-0005-0000-0000-00002A000000}"/>
    <cellStyle name="Normal 3" xfId="46" xr:uid="{00000000-0005-0000-0000-00002B000000}"/>
    <cellStyle name="Normal 4" xfId="47" xr:uid="{00000000-0005-0000-0000-00002C000000}"/>
    <cellStyle name="Normal 5" xfId="48" xr:uid="{00000000-0005-0000-0000-00002D000000}"/>
    <cellStyle name="Normal 6" xfId="49" xr:uid="{00000000-0005-0000-0000-00002E000000}"/>
    <cellStyle name="Normal 7" xfId="50" xr:uid="{00000000-0005-0000-0000-00002F000000}"/>
    <cellStyle name="Normal 8" xfId="51" xr:uid="{00000000-0005-0000-0000-000030000000}"/>
    <cellStyle name="Normal 9" xfId="52" xr:uid="{00000000-0005-0000-0000-000031000000}"/>
    <cellStyle name="Normální" xfId="0" builtinId="0" customBuiltin="1"/>
    <cellStyle name="Normální 2" xfId="2" xr:uid="{00000000-0005-0000-0000-000033000000}"/>
    <cellStyle name="Normální 3" xfId="3" xr:uid="{00000000-0005-0000-0000-000034000000}"/>
    <cellStyle name="Note" xfId="53" xr:uid="{00000000-0005-0000-0000-000035000000}"/>
    <cellStyle name="Output" xfId="54" xr:uid="{00000000-0005-0000-0000-000036000000}"/>
    <cellStyle name="Styl 1" xfId="55" xr:uid="{00000000-0005-0000-0000-000037000000}"/>
    <cellStyle name="Title" xfId="56" xr:uid="{00000000-0005-0000-0000-000038000000}"/>
    <cellStyle name="Total" xfId="57" xr:uid="{00000000-0005-0000-0000-000039000000}"/>
    <cellStyle name="Warning Text" xfId="58" xr:uid="{00000000-0005-0000-0000-00003A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2_02/045002000" TargetMode="External"/><Relationship Id="rId2" Type="http://schemas.openxmlformats.org/officeDocument/2006/relationships/hyperlink" Target="https://podminky.urs.cz/item/CS_URS_2022_02/030001000" TargetMode="External"/><Relationship Id="rId1" Type="http://schemas.openxmlformats.org/officeDocument/2006/relationships/hyperlink" Target="https://podminky.urs.cz/item/CS_URS_2022_02/013254000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https://podminky.urs.cz/item/CS_URS_2022_02/070001000" TargetMode="External"/><Relationship Id="rId4" Type="http://schemas.openxmlformats.org/officeDocument/2006/relationships/hyperlink" Target="https://podminky.urs.cz/item/CS_URS_2022_02/060001000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2_02/953943211" TargetMode="External"/><Relationship Id="rId18" Type="http://schemas.openxmlformats.org/officeDocument/2006/relationships/hyperlink" Target="https://podminky.urs.cz/item/CS_URS_2022_02/997013509" TargetMode="External"/><Relationship Id="rId26" Type="http://schemas.openxmlformats.org/officeDocument/2006/relationships/hyperlink" Target="https://podminky.urs.cz/item/CS_URS_2022_02/713121111" TargetMode="External"/><Relationship Id="rId39" Type="http://schemas.openxmlformats.org/officeDocument/2006/relationships/hyperlink" Target="https://podminky.urs.cz/item/CS_URS_2022_02/763131551" TargetMode="External"/><Relationship Id="rId21" Type="http://schemas.openxmlformats.org/officeDocument/2006/relationships/hyperlink" Target="https://podminky.urs.cz/item/CS_URS_2022_02/711113117" TargetMode="External"/><Relationship Id="rId34" Type="http://schemas.openxmlformats.org/officeDocument/2006/relationships/hyperlink" Target="https://podminky.urs.cz/item/CS_URS_2022_02/763111717" TargetMode="External"/><Relationship Id="rId42" Type="http://schemas.openxmlformats.org/officeDocument/2006/relationships/hyperlink" Target="https://podminky.urs.cz/item/CS_URS_2022_02/763131752" TargetMode="External"/><Relationship Id="rId47" Type="http://schemas.openxmlformats.org/officeDocument/2006/relationships/hyperlink" Target="https://podminky.urs.cz/item/CS_URS_2022_02/775413320" TargetMode="External"/><Relationship Id="rId50" Type="http://schemas.openxmlformats.org/officeDocument/2006/relationships/hyperlink" Target="https://podminky.urs.cz/item/CS_URS_2022_02/781474120" TargetMode="External"/><Relationship Id="rId55" Type="http://schemas.openxmlformats.org/officeDocument/2006/relationships/hyperlink" Target="https://podminky.urs.cz/item/CS_URS_2022_02/784211101" TargetMode="External"/><Relationship Id="rId7" Type="http://schemas.openxmlformats.org/officeDocument/2006/relationships/hyperlink" Target="https://podminky.urs.cz/item/CS_URS_2022_02/632441225" TargetMode="External"/><Relationship Id="rId2" Type="http://schemas.openxmlformats.org/officeDocument/2006/relationships/hyperlink" Target="https://podminky.urs.cz/item/CS_URS_2022_02/612321141" TargetMode="External"/><Relationship Id="rId16" Type="http://schemas.openxmlformats.org/officeDocument/2006/relationships/hyperlink" Target="https://podminky.urs.cz/item/CS_URS_2022_02/997013211" TargetMode="External"/><Relationship Id="rId29" Type="http://schemas.openxmlformats.org/officeDocument/2006/relationships/hyperlink" Target="https://podminky.urs.cz/item/CS_URS_2022_02/762341911" TargetMode="External"/><Relationship Id="rId11" Type="http://schemas.openxmlformats.org/officeDocument/2006/relationships/hyperlink" Target="https://podminky.urs.cz/item/CS_URS_2022_02/632481213" TargetMode="External"/><Relationship Id="rId24" Type="http://schemas.openxmlformats.org/officeDocument/2006/relationships/hyperlink" Target="https://podminky.urs.cz/item/CS_URS_2022_02/713110813" TargetMode="External"/><Relationship Id="rId32" Type="http://schemas.openxmlformats.org/officeDocument/2006/relationships/hyperlink" Target="https://podminky.urs.cz/item/CS_URS_2022_02/763111411" TargetMode="External"/><Relationship Id="rId37" Type="http://schemas.openxmlformats.org/officeDocument/2006/relationships/hyperlink" Target="https://podminky.urs.cz/item/CS_URS_2022_02/763131511" TargetMode="External"/><Relationship Id="rId40" Type="http://schemas.openxmlformats.org/officeDocument/2006/relationships/hyperlink" Target="https://podminky.urs.cz/item/CS_URS_2022_02/763131714" TargetMode="External"/><Relationship Id="rId45" Type="http://schemas.openxmlformats.org/officeDocument/2006/relationships/hyperlink" Target="https://podminky.urs.cz/item/CS_URS_2022_02/765192001" TargetMode="External"/><Relationship Id="rId53" Type="http://schemas.openxmlformats.org/officeDocument/2006/relationships/hyperlink" Target="https://podminky.urs.cz/item/CS_URS_2022_02/783913161" TargetMode="External"/><Relationship Id="rId5" Type="http://schemas.openxmlformats.org/officeDocument/2006/relationships/hyperlink" Target="https://podminky.urs.cz/item/CS_URS_2022_02/631319195" TargetMode="External"/><Relationship Id="rId19" Type="http://schemas.openxmlformats.org/officeDocument/2006/relationships/hyperlink" Target="https://podminky.urs.cz/item/CS_URS_2022_02/997013602" TargetMode="External"/><Relationship Id="rId4" Type="http://schemas.openxmlformats.org/officeDocument/2006/relationships/hyperlink" Target="https://podminky.urs.cz/item/CS_URS_2022_02/631319171" TargetMode="External"/><Relationship Id="rId9" Type="http://schemas.openxmlformats.org/officeDocument/2006/relationships/hyperlink" Target="https://podminky.urs.cz/item/CS_URS_2022_02/632451022" TargetMode="External"/><Relationship Id="rId14" Type="http://schemas.openxmlformats.org/officeDocument/2006/relationships/hyperlink" Target="https://podminky.urs.cz/item/CS_URS_2022_02/974031164" TargetMode="External"/><Relationship Id="rId22" Type="http://schemas.openxmlformats.org/officeDocument/2006/relationships/hyperlink" Target="https://podminky.urs.cz/item/CS_URS_2022_02/711113127" TargetMode="External"/><Relationship Id="rId27" Type="http://schemas.openxmlformats.org/officeDocument/2006/relationships/hyperlink" Target="https://podminky.urs.cz/item/CS_URS_2022_02/713121111" TargetMode="External"/><Relationship Id="rId30" Type="http://schemas.openxmlformats.org/officeDocument/2006/relationships/hyperlink" Target="https://podminky.urs.cz/item/CS_URS_2022_02/762341913" TargetMode="External"/><Relationship Id="rId35" Type="http://schemas.openxmlformats.org/officeDocument/2006/relationships/hyperlink" Target="https://podminky.urs.cz/item/CS_URS_2022_02/7631214R1" TargetMode="External"/><Relationship Id="rId43" Type="http://schemas.openxmlformats.org/officeDocument/2006/relationships/hyperlink" Target="https://podminky.urs.cz/item/CS_URS_2022_02/998763402" TargetMode="External"/><Relationship Id="rId48" Type="http://schemas.openxmlformats.org/officeDocument/2006/relationships/hyperlink" Target="https://podminky.urs.cz/item/CS_URS_2022_02/998775202" TargetMode="External"/><Relationship Id="rId56" Type="http://schemas.openxmlformats.org/officeDocument/2006/relationships/hyperlink" Target="https://podminky.urs.cz/item/CS_URS_2022_02/HZS1302" TargetMode="External"/><Relationship Id="rId8" Type="http://schemas.openxmlformats.org/officeDocument/2006/relationships/hyperlink" Target="https://podminky.urs.cz/item/CS_URS_2022_02/632441293" TargetMode="External"/><Relationship Id="rId51" Type="http://schemas.openxmlformats.org/officeDocument/2006/relationships/hyperlink" Target="https://podminky.urs.cz/item/CS_URS_2022_02/781495211" TargetMode="External"/><Relationship Id="rId3" Type="http://schemas.openxmlformats.org/officeDocument/2006/relationships/hyperlink" Target="https://podminky.urs.cz/item/CS_URS_2022_02/631311115" TargetMode="External"/><Relationship Id="rId12" Type="http://schemas.openxmlformats.org/officeDocument/2006/relationships/hyperlink" Target="https://podminky.urs.cz/item/CS_URS_2022_02/952901111" TargetMode="External"/><Relationship Id="rId17" Type="http://schemas.openxmlformats.org/officeDocument/2006/relationships/hyperlink" Target="https://podminky.urs.cz/item/CS_URS_2022_02/997013501" TargetMode="External"/><Relationship Id="rId25" Type="http://schemas.openxmlformats.org/officeDocument/2006/relationships/hyperlink" Target="https://podminky.urs.cz/item/CS_URS_2022_02/713121111" TargetMode="External"/><Relationship Id="rId33" Type="http://schemas.openxmlformats.org/officeDocument/2006/relationships/hyperlink" Target="https://podminky.urs.cz/item/CS_URS_2022_02/763111414" TargetMode="External"/><Relationship Id="rId38" Type="http://schemas.openxmlformats.org/officeDocument/2006/relationships/hyperlink" Target="https://podminky.urs.cz/item/CS_URS_2022_02/763131521" TargetMode="External"/><Relationship Id="rId46" Type="http://schemas.openxmlformats.org/officeDocument/2006/relationships/hyperlink" Target="https://podminky.urs.cz/item/CS_URS_2022_02/998765202" TargetMode="External"/><Relationship Id="rId20" Type="http://schemas.openxmlformats.org/officeDocument/2006/relationships/hyperlink" Target="https://podminky.urs.cz/item/CS_URS_2022_02/998017002" TargetMode="External"/><Relationship Id="rId41" Type="http://schemas.openxmlformats.org/officeDocument/2006/relationships/hyperlink" Target="https://podminky.urs.cz/item/CS_URS_2022_02/763131751" TargetMode="External"/><Relationship Id="rId54" Type="http://schemas.openxmlformats.org/officeDocument/2006/relationships/hyperlink" Target="https://podminky.urs.cz/item/CS_URS_2022_02/784181121" TargetMode="External"/><Relationship Id="rId1" Type="http://schemas.openxmlformats.org/officeDocument/2006/relationships/hyperlink" Target="https://podminky.urs.cz/item/CS_URS_2022_02/612131121" TargetMode="External"/><Relationship Id="rId6" Type="http://schemas.openxmlformats.org/officeDocument/2006/relationships/hyperlink" Target="https://podminky.urs.cz/item/CS_URS_2022_02/631362021" TargetMode="External"/><Relationship Id="rId15" Type="http://schemas.openxmlformats.org/officeDocument/2006/relationships/hyperlink" Target="https://podminky.urs.cz/item/CS_URS_2022_02/974031167" TargetMode="External"/><Relationship Id="rId23" Type="http://schemas.openxmlformats.org/officeDocument/2006/relationships/hyperlink" Target="https://podminky.urs.cz/item/CS_URS_2022_02/998711202" TargetMode="External"/><Relationship Id="rId28" Type="http://schemas.openxmlformats.org/officeDocument/2006/relationships/hyperlink" Target="https://podminky.urs.cz/item/CS_URS_2022_02/713151813" TargetMode="External"/><Relationship Id="rId36" Type="http://schemas.openxmlformats.org/officeDocument/2006/relationships/hyperlink" Target="https://podminky.urs.cz/item/CS_URS_2022_02/763121714" TargetMode="External"/><Relationship Id="rId49" Type="http://schemas.openxmlformats.org/officeDocument/2006/relationships/hyperlink" Target="https://podminky.urs.cz/item/CS_URS_2022_02/781121011" TargetMode="External"/><Relationship Id="rId57" Type="http://schemas.openxmlformats.org/officeDocument/2006/relationships/drawing" Target="../drawings/drawing2.xml"/><Relationship Id="rId10" Type="http://schemas.openxmlformats.org/officeDocument/2006/relationships/hyperlink" Target="https://podminky.urs.cz/item/CS_URS_2022_02/632451103" TargetMode="External"/><Relationship Id="rId31" Type="http://schemas.openxmlformats.org/officeDocument/2006/relationships/hyperlink" Target="https://podminky.urs.cz/item/CS_URS_2022_02/998762202" TargetMode="External"/><Relationship Id="rId44" Type="http://schemas.openxmlformats.org/officeDocument/2006/relationships/hyperlink" Target="https://podminky.urs.cz/item/CS_URS_2022_02/765191911" TargetMode="External"/><Relationship Id="rId52" Type="http://schemas.openxmlformats.org/officeDocument/2006/relationships/hyperlink" Target="https://podminky.urs.cz/item/CS_URS_2022_02/9987812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workbookViewId="0">
      <selection activeCell="AK26" sqref="AK26:AO2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468" t="s">
        <v>6</v>
      </c>
      <c r="AS2" s="451"/>
      <c r="AT2" s="451"/>
      <c r="AU2" s="451"/>
      <c r="AV2" s="451"/>
      <c r="AW2" s="451"/>
      <c r="AX2" s="451"/>
      <c r="AY2" s="451"/>
      <c r="AZ2" s="451"/>
      <c r="BA2" s="451"/>
      <c r="BB2" s="451"/>
      <c r="BC2" s="451"/>
      <c r="BD2" s="451"/>
      <c r="BE2" s="451"/>
      <c r="BS2" s="17" t="s">
        <v>7</v>
      </c>
      <c r="BT2" s="17" t="s">
        <v>8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ht="24.95" customHeight="1">
      <c r="B4" s="20"/>
      <c r="D4" s="21" t="s">
        <v>10</v>
      </c>
      <c r="AR4" s="20"/>
      <c r="AS4" s="22" t="s">
        <v>11</v>
      </c>
      <c r="BE4" s="23" t="s">
        <v>12</v>
      </c>
      <c r="BS4" s="17" t="s">
        <v>13</v>
      </c>
    </row>
    <row r="5" spans="1:74" ht="12" customHeight="1">
      <c r="B5" s="20"/>
      <c r="D5" s="24" t="s">
        <v>14</v>
      </c>
      <c r="K5" s="450" t="s">
        <v>15</v>
      </c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451"/>
      <c r="AK5" s="451"/>
      <c r="AL5" s="451"/>
      <c r="AM5" s="451"/>
      <c r="AN5" s="451"/>
      <c r="AO5" s="451"/>
      <c r="AR5" s="20"/>
      <c r="BE5" s="447" t="s">
        <v>16</v>
      </c>
      <c r="BS5" s="17" t="s">
        <v>7</v>
      </c>
    </row>
    <row r="6" spans="1:74" ht="36.950000000000003" customHeight="1">
      <c r="B6" s="20"/>
      <c r="D6" s="26" t="s">
        <v>17</v>
      </c>
      <c r="K6" s="452" t="s">
        <v>18</v>
      </c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  <c r="AK6" s="451"/>
      <c r="AL6" s="451"/>
      <c r="AM6" s="451"/>
      <c r="AN6" s="451"/>
      <c r="AO6" s="451"/>
      <c r="AR6" s="20"/>
      <c r="BE6" s="448"/>
      <c r="BS6" s="17" t="s">
        <v>7</v>
      </c>
    </row>
    <row r="7" spans="1:74" ht="12" customHeight="1">
      <c r="B7" s="20"/>
      <c r="D7" s="27" t="s">
        <v>19</v>
      </c>
      <c r="K7" s="25" t="s">
        <v>3</v>
      </c>
      <c r="AK7" s="27" t="s">
        <v>20</v>
      </c>
      <c r="AN7" s="25" t="s">
        <v>3</v>
      </c>
      <c r="AR7" s="20"/>
      <c r="BE7" s="448"/>
      <c r="BS7" s="17" t="s">
        <v>7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448"/>
      <c r="BS8" s="17" t="s">
        <v>7</v>
      </c>
    </row>
    <row r="9" spans="1:74" ht="14.45" customHeight="1">
      <c r="B9" s="20"/>
      <c r="AR9" s="20"/>
      <c r="BE9" s="448"/>
      <c r="BS9" s="17" t="s">
        <v>7</v>
      </c>
    </row>
    <row r="10" spans="1:74" ht="12" customHeight="1">
      <c r="B10" s="20"/>
      <c r="D10" s="27" t="s">
        <v>25</v>
      </c>
      <c r="AK10" s="27" t="s">
        <v>26</v>
      </c>
      <c r="AN10" s="25" t="s">
        <v>3</v>
      </c>
      <c r="AR10" s="20"/>
      <c r="BE10" s="448"/>
      <c r="BS10" s="17" t="s">
        <v>7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3</v>
      </c>
      <c r="AR11" s="20"/>
      <c r="BE11" s="448"/>
      <c r="BS11" s="17" t="s">
        <v>7</v>
      </c>
    </row>
    <row r="12" spans="1:74" ht="6.95" customHeight="1">
      <c r="B12" s="20"/>
      <c r="AR12" s="20"/>
      <c r="BE12" s="448"/>
      <c r="BS12" s="17" t="s">
        <v>7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E13" s="448"/>
      <c r="BS13" s="17" t="s">
        <v>7</v>
      </c>
    </row>
    <row r="14" spans="1:74" ht="12.75">
      <c r="B14" s="20"/>
      <c r="E14" s="453" t="s">
        <v>30</v>
      </c>
      <c r="F14" s="454"/>
      <c r="G14" s="454"/>
      <c r="H14" s="454"/>
      <c r="I14" s="454"/>
      <c r="J14" s="454"/>
      <c r="K14" s="454"/>
      <c r="L14" s="454"/>
      <c r="M14" s="454"/>
      <c r="N14" s="454"/>
      <c r="O14" s="454"/>
      <c r="P14" s="454"/>
      <c r="Q14" s="454"/>
      <c r="R14" s="454"/>
      <c r="S14" s="454"/>
      <c r="T14" s="454"/>
      <c r="U14" s="454"/>
      <c r="V14" s="454"/>
      <c r="W14" s="454"/>
      <c r="X14" s="454"/>
      <c r="Y14" s="454"/>
      <c r="Z14" s="454"/>
      <c r="AA14" s="454"/>
      <c r="AB14" s="454"/>
      <c r="AC14" s="454"/>
      <c r="AD14" s="454"/>
      <c r="AE14" s="454"/>
      <c r="AF14" s="454"/>
      <c r="AG14" s="454"/>
      <c r="AH14" s="454"/>
      <c r="AI14" s="454"/>
      <c r="AJ14" s="454"/>
      <c r="AK14" s="27" t="s">
        <v>28</v>
      </c>
      <c r="AN14" s="29" t="s">
        <v>30</v>
      </c>
      <c r="AR14" s="20"/>
      <c r="BE14" s="448"/>
      <c r="BS14" s="17" t="s">
        <v>7</v>
      </c>
    </row>
    <row r="15" spans="1:74" ht="6.95" customHeight="1">
      <c r="B15" s="20"/>
      <c r="AR15" s="20"/>
      <c r="BE15" s="448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3</v>
      </c>
      <c r="AR16" s="20"/>
      <c r="BE16" s="448"/>
      <c r="BS16" s="17" t="s">
        <v>4</v>
      </c>
    </row>
    <row r="17" spans="2:71" ht="18.399999999999999" customHeight="1">
      <c r="B17" s="20"/>
      <c r="E17" s="25" t="s">
        <v>32</v>
      </c>
      <c r="AK17" s="27" t="s">
        <v>28</v>
      </c>
      <c r="AN17" s="25" t="s">
        <v>3</v>
      </c>
      <c r="AR17" s="20"/>
      <c r="BE17" s="448"/>
      <c r="BS17" s="17" t="s">
        <v>33</v>
      </c>
    </row>
    <row r="18" spans="2:71" ht="6.95" customHeight="1">
      <c r="B18" s="20"/>
      <c r="AR18" s="20"/>
      <c r="BE18" s="448"/>
      <c r="BS18" s="17" t="s">
        <v>7</v>
      </c>
    </row>
    <row r="19" spans="2:71" ht="12" customHeight="1">
      <c r="B19" s="20"/>
      <c r="D19" s="27" t="s">
        <v>34</v>
      </c>
      <c r="AK19" s="27" t="s">
        <v>26</v>
      </c>
      <c r="AN19" s="25" t="s">
        <v>35</v>
      </c>
      <c r="AR19" s="20"/>
      <c r="BE19" s="448"/>
      <c r="BS19" s="17" t="s">
        <v>7</v>
      </c>
    </row>
    <row r="20" spans="2:71" ht="18.399999999999999" customHeight="1">
      <c r="B20" s="20"/>
      <c r="E20" s="25" t="s">
        <v>36</v>
      </c>
      <c r="AK20" s="27" t="s">
        <v>28</v>
      </c>
      <c r="AN20" s="25" t="s">
        <v>3</v>
      </c>
      <c r="AR20" s="20"/>
      <c r="BE20" s="448"/>
      <c r="BS20" s="17" t="s">
        <v>4</v>
      </c>
    </row>
    <row r="21" spans="2:71" ht="6.95" customHeight="1">
      <c r="B21" s="20"/>
      <c r="AR21" s="20"/>
      <c r="BE21" s="448"/>
    </row>
    <row r="22" spans="2:71" ht="12" customHeight="1">
      <c r="B22" s="20"/>
      <c r="D22" s="27" t="s">
        <v>37</v>
      </c>
      <c r="AR22" s="20"/>
      <c r="BE22" s="448"/>
    </row>
    <row r="23" spans="2:71" ht="71.25" customHeight="1">
      <c r="B23" s="20"/>
      <c r="E23" s="455" t="s">
        <v>38</v>
      </c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5"/>
      <c r="W23" s="455"/>
      <c r="X23" s="455"/>
      <c r="Y23" s="455"/>
      <c r="Z23" s="455"/>
      <c r="AA23" s="455"/>
      <c r="AB23" s="455"/>
      <c r="AC23" s="455"/>
      <c r="AD23" s="455"/>
      <c r="AE23" s="455"/>
      <c r="AF23" s="455"/>
      <c r="AG23" s="455"/>
      <c r="AH23" s="455"/>
      <c r="AI23" s="455"/>
      <c r="AJ23" s="455"/>
      <c r="AK23" s="455"/>
      <c r="AL23" s="455"/>
      <c r="AM23" s="455"/>
      <c r="AN23" s="455"/>
      <c r="AR23" s="20"/>
      <c r="BE23" s="448"/>
    </row>
    <row r="24" spans="2:71" ht="6.95" customHeight="1">
      <c r="B24" s="20"/>
      <c r="AR24" s="20"/>
      <c r="BE24" s="448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448"/>
    </row>
    <row r="26" spans="2:71" s="1" customFormat="1" ht="25.9" customHeight="1">
      <c r="B26" s="32"/>
      <c r="D26" s="33" t="s">
        <v>39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456">
        <f>ROUND(AG54,2)</f>
        <v>0</v>
      </c>
      <c r="AL26" s="457"/>
      <c r="AM26" s="457"/>
      <c r="AN26" s="457"/>
      <c r="AO26" s="457"/>
      <c r="AR26" s="32"/>
      <c r="BE26" s="448"/>
    </row>
    <row r="27" spans="2:71" s="1" customFormat="1" ht="6.95" customHeight="1">
      <c r="B27" s="32"/>
      <c r="AR27" s="32"/>
      <c r="BE27" s="448"/>
    </row>
    <row r="28" spans="2:71" s="1" customFormat="1" ht="12.75">
      <c r="B28" s="32"/>
      <c r="L28" s="458" t="s">
        <v>40</v>
      </c>
      <c r="M28" s="458"/>
      <c r="N28" s="458"/>
      <c r="O28" s="458"/>
      <c r="P28" s="458"/>
      <c r="W28" s="458" t="s">
        <v>41</v>
      </c>
      <c r="X28" s="458"/>
      <c r="Y28" s="458"/>
      <c r="Z28" s="458"/>
      <c r="AA28" s="458"/>
      <c r="AB28" s="458"/>
      <c r="AC28" s="458"/>
      <c r="AD28" s="458"/>
      <c r="AE28" s="458"/>
      <c r="AK28" s="458" t="s">
        <v>42</v>
      </c>
      <c r="AL28" s="458"/>
      <c r="AM28" s="458"/>
      <c r="AN28" s="458"/>
      <c r="AO28" s="458"/>
      <c r="AR28" s="32"/>
      <c r="BE28" s="448"/>
    </row>
    <row r="29" spans="2:71" s="2" customFormat="1" ht="14.45" customHeight="1">
      <c r="B29" s="36"/>
      <c r="D29" s="27" t="s">
        <v>43</v>
      </c>
      <c r="F29" s="27" t="s">
        <v>44</v>
      </c>
      <c r="L29" s="444">
        <v>0.21</v>
      </c>
      <c r="M29" s="445"/>
      <c r="N29" s="445"/>
      <c r="O29" s="445"/>
      <c r="P29" s="445"/>
      <c r="W29" s="446">
        <f>ROUND(AZ54, 2)</f>
        <v>0</v>
      </c>
      <c r="X29" s="445"/>
      <c r="Y29" s="445"/>
      <c r="Z29" s="445"/>
      <c r="AA29" s="445"/>
      <c r="AB29" s="445"/>
      <c r="AC29" s="445"/>
      <c r="AD29" s="445"/>
      <c r="AE29" s="445"/>
      <c r="AK29" s="446">
        <f>ROUND(AV54, 2)</f>
        <v>0</v>
      </c>
      <c r="AL29" s="445"/>
      <c r="AM29" s="445"/>
      <c r="AN29" s="445"/>
      <c r="AO29" s="445"/>
      <c r="AR29" s="36"/>
      <c r="BE29" s="449"/>
    </row>
    <row r="30" spans="2:71" s="2" customFormat="1" ht="14.45" customHeight="1">
      <c r="B30" s="36"/>
      <c r="F30" s="27" t="s">
        <v>45</v>
      </c>
      <c r="L30" s="444">
        <v>0.15</v>
      </c>
      <c r="M30" s="445"/>
      <c r="N30" s="445"/>
      <c r="O30" s="445"/>
      <c r="P30" s="445"/>
      <c r="W30" s="446">
        <f>ROUND(BA54, 2)</f>
        <v>0</v>
      </c>
      <c r="X30" s="445"/>
      <c r="Y30" s="445"/>
      <c r="Z30" s="445"/>
      <c r="AA30" s="445"/>
      <c r="AB30" s="445"/>
      <c r="AC30" s="445"/>
      <c r="AD30" s="445"/>
      <c r="AE30" s="445"/>
      <c r="AK30" s="446">
        <f>ROUND(AW54, 2)</f>
        <v>0</v>
      </c>
      <c r="AL30" s="445"/>
      <c r="AM30" s="445"/>
      <c r="AN30" s="445"/>
      <c r="AO30" s="445"/>
      <c r="AR30" s="36"/>
      <c r="BE30" s="449"/>
    </row>
    <row r="31" spans="2:71" s="2" customFormat="1" ht="14.45" hidden="1" customHeight="1">
      <c r="B31" s="36"/>
      <c r="F31" s="27" t="s">
        <v>46</v>
      </c>
      <c r="L31" s="444">
        <v>0.21</v>
      </c>
      <c r="M31" s="445"/>
      <c r="N31" s="445"/>
      <c r="O31" s="445"/>
      <c r="P31" s="445"/>
      <c r="W31" s="446">
        <f>ROUND(BB54, 2)</f>
        <v>0</v>
      </c>
      <c r="X31" s="445"/>
      <c r="Y31" s="445"/>
      <c r="Z31" s="445"/>
      <c r="AA31" s="445"/>
      <c r="AB31" s="445"/>
      <c r="AC31" s="445"/>
      <c r="AD31" s="445"/>
      <c r="AE31" s="445"/>
      <c r="AK31" s="446">
        <v>0</v>
      </c>
      <c r="AL31" s="445"/>
      <c r="AM31" s="445"/>
      <c r="AN31" s="445"/>
      <c r="AO31" s="445"/>
      <c r="AR31" s="36"/>
      <c r="BE31" s="449"/>
    </row>
    <row r="32" spans="2:71" s="2" customFormat="1" ht="14.45" hidden="1" customHeight="1">
      <c r="B32" s="36"/>
      <c r="F32" s="27" t="s">
        <v>47</v>
      </c>
      <c r="L32" s="444">
        <v>0.15</v>
      </c>
      <c r="M32" s="445"/>
      <c r="N32" s="445"/>
      <c r="O32" s="445"/>
      <c r="P32" s="445"/>
      <c r="W32" s="446">
        <f>ROUND(BC54, 2)</f>
        <v>0</v>
      </c>
      <c r="X32" s="445"/>
      <c r="Y32" s="445"/>
      <c r="Z32" s="445"/>
      <c r="AA32" s="445"/>
      <c r="AB32" s="445"/>
      <c r="AC32" s="445"/>
      <c r="AD32" s="445"/>
      <c r="AE32" s="445"/>
      <c r="AK32" s="446">
        <v>0</v>
      </c>
      <c r="AL32" s="445"/>
      <c r="AM32" s="445"/>
      <c r="AN32" s="445"/>
      <c r="AO32" s="445"/>
      <c r="AR32" s="36"/>
      <c r="BE32" s="449"/>
    </row>
    <row r="33" spans="2:44" s="2" customFormat="1" ht="14.45" hidden="1" customHeight="1">
      <c r="B33" s="36"/>
      <c r="F33" s="27" t="s">
        <v>48</v>
      </c>
      <c r="L33" s="444">
        <v>0</v>
      </c>
      <c r="M33" s="445"/>
      <c r="N33" s="445"/>
      <c r="O33" s="445"/>
      <c r="P33" s="445"/>
      <c r="W33" s="446">
        <f>ROUND(BD54, 2)</f>
        <v>0</v>
      </c>
      <c r="X33" s="445"/>
      <c r="Y33" s="445"/>
      <c r="Z33" s="445"/>
      <c r="AA33" s="445"/>
      <c r="AB33" s="445"/>
      <c r="AC33" s="445"/>
      <c r="AD33" s="445"/>
      <c r="AE33" s="445"/>
      <c r="AK33" s="446">
        <v>0</v>
      </c>
      <c r="AL33" s="445"/>
      <c r="AM33" s="445"/>
      <c r="AN33" s="445"/>
      <c r="AO33" s="445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49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50</v>
      </c>
      <c r="U35" s="39"/>
      <c r="V35" s="39"/>
      <c r="W35" s="39"/>
      <c r="X35" s="478" t="s">
        <v>51</v>
      </c>
      <c r="Y35" s="479"/>
      <c r="Z35" s="479"/>
      <c r="AA35" s="479"/>
      <c r="AB35" s="479"/>
      <c r="AC35" s="39"/>
      <c r="AD35" s="39"/>
      <c r="AE35" s="39"/>
      <c r="AF35" s="39"/>
      <c r="AG35" s="39"/>
      <c r="AH35" s="39"/>
      <c r="AI35" s="39"/>
      <c r="AJ35" s="39"/>
      <c r="AK35" s="480">
        <f>SUM(AK26:AK33)</f>
        <v>0</v>
      </c>
      <c r="AL35" s="479"/>
      <c r="AM35" s="479"/>
      <c r="AN35" s="479"/>
      <c r="AO35" s="481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52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14</v>
      </c>
      <c r="L44" s="3" t="str">
        <f>K5</f>
        <v>Maslovice</v>
      </c>
      <c r="AR44" s="45"/>
    </row>
    <row r="45" spans="2:44" s="4" customFormat="1" ht="36.950000000000003" customHeight="1">
      <c r="B45" s="46"/>
      <c r="C45" s="47" t="s">
        <v>17</v>
      </c>
      <c r="L45" s="469" t="str">
        <f>K6</f>
        <v>Rekonstrukce hospody II. etapa - podkroví, Pražská čp.16, Máslovice</v>
      </c>
      <c r="M45" s="470"/>
      <c r="N45" s="470"/>
      <c r="O45" s="470"/>
      <c r="P45" s="470"/>
      <c r="Q45" s="470"/>
      <c r="R45" s="470"/>
      <c r="S45" s="470"/>
      <c r="T45" s="470"/>
      <c r="U45" s="470"/>
      <c r="V45" s="470"/>
      <c r="W45" s="470"/>
      <c r="X45" s="470"/>
      <c r="Y45" s="470"/>
      <c r="Z45" s="470"/>
      <c r="AA45" s="470"/>
      <c r="AB45" s="470"/>
      <c r="AC45" s="470"/>
      <c r="AD45" s="470"/>
      <c r="AE45" s="470"/>
      <c r="AF45" s="470"/>
      <c r="AG45" s="470"/>
      <c r="AH45" s="470"/>
      <c r="AI45" s="470"/>
      <c r="AJ45" s="470"/>
      <c r="AK45" s="470"/>
      <c r="AL45" s="470"/>
      <c r="AM45" s="470"/>
      <c r="AN45" s="470"/>
      <c r="AO45" s="470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Pražská čp.16, Máslovice</v>
      </c>
      <c r="AI47" s="27" t="s">
        <v>23</v>
      </c>
      <c r="AM47" s="471" t="str">
        <f>IF(AN8= "","",AN8)</f>
        <v>10. 8. 2022</v>
      </c>
      <c r="AN47" s="471"/>
      <c r="AR47" s="32"/>
    </row>
    <row r="48" spans="2:44" s="1" customFormat="1" ht="6.95" customHeight="1">
      <c r="B48" s="32"/>
      <c r="AR48" s="32"/>
    </row>
    <row r="49" spans="1:91" s="1" customFormat="1" ht="40.15" customHeight="1">
      <c r="B49" s="32"/>
      <c r="C49" s="27" t="s">
        <v>25</v>
      </c>
      <c r="L49" s="3" t="str">
        <f>IF(E11= "","",E11)</f>
        <v xml:space="preserve"> </v>
      </c>
      <c r="AI49" s="27" t="s">
        <v>31</v>
      </c>
      <c r="AM49" s="472" t="str">
        <f>IF(E17="","",E17)</f>
        <v>ATELER BOD ARCHITEKTI S.R.O. Osadní 799/6, Praha 7</v>
      </c>
      <c r="AN49" s="473"/>
      <c r="AO49" s="473"/>
      <c r="AP49" s="473"/>
      <c r="AR49" s="32"/>
      <c r="AS49" s="474" t="s">
        <v>53</v>
      </c>
      <c r="AT49" s="475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29</v>
      </c>
      <c r="L50" s="3" t="str">
        <f>IF(E14= "Vyplň údaj","",E14)</f>
        <v/>
      </c>
      <c r="AI50" s="27" t="s">
        <v>34</v>
      </c>
      <c r="AM50" s="472" t="str">
        <f>IF(E20="","",E20)</f>
        <v>Hana Pejšová</v>
      </c>
      <c r="AN50" s="473"/>
      <c r="AO50" s="473"/>
      <c r="AP50" s="473"/>
      <c r="AR50" s="32"/>
      <c r="AS50" s="476"/>
      <c r="AT50" s="477"/>
      <c r="BD50" s="52"/>
    </row>
    <row r="51" spans="1:91" s="1" customFormat="1" ht="10.9" customHeight="1">
      <c r="B51" s="32"/>
      <c r="AR51" s="32"/>
      <c r="AS51" s="476"/>
      <c r="AT51" s="477"/>
      <c r="BD51" s="52"/>
    </row>
    <row r="52" spans="1:91" s="1" customFormat="1" ht="29.25" customHeight="1">
      <c r="B52" s="32"/>
      <c r="C52" s="462" t="s">
        <v>54</v>
      </c>
      <c r="D52" s="463"/>
      <c r="E52" s="463"/>
      <c r="F52" s="463"/>
      <c r="G52" s="463"/>
      <c r="H52" s="53"/>
      <c r="I52" s="464" t="s">
        <v>55</v>
      </c>
      <c r="J52" s="463"/>
      <c r="K52" s="463"/>
      <c r="L52" s="463"/>
      <c r="M52" s="463"/>
      <c r="N52" s="463"/>
      <c r="O52" s="463"/>
      <c r="P52" s="463"/>
      <c r="Q52" s="463"/>
      <c r="R52" s="463"/>
      <c r="S52" s="463"/>
      <c r="T52" s="463"/>
      <c r="U52" s="463"/>
      <c r="V52" s="463"/>
      <c r="W52" s="463"/>
      <c r="X52" s="463"/>
      <c r="Y52" s="463"/>
      <c r="Z52" s="463"/>
      <c r="AA52" s="463"/>
      <c r="AB52" s="463"/>
      <c r="AC52" s="463"/>
      <c r="AD52" s="463"/>
      <c r="AE52" s="463"/>
      <c r="AF52" s="463"/>
      <c r="AG52" s="465" t="s">
        <v>56</v>
      </c>
      <c r="AH52" s="463"/>
      <c r="AI52" s="463"/>
      <c r="AJ52" s="463"/>
      <c r="AK52" s="463"/>
      <c r="AL52" s="463"/>
      <c r="AM52" s="463"/>
      <c r="AN52" s="464" t="s">
        <v>57</v>
      </c>
      <c r="AO52" s="463"/>
      <c r="AP52" s="463"/>
      <c r="AQ52" s="54" t="s">
        <v>58</v>
      </c>
      <c r="AR52" s="32"/>
      <c r="AS52" s="55" t="s">
        <v>59</v>
      </c>
      <c r="AT52" s="56" t="s">
        <v>60</v>
      </c>
      <c r="AU52" s="56" t="s">
        <v>61</v>
      </c>
      <c r="AV52" s="56" t="s">
        <v>62</v>
      </c>
      <c r="AW52" s="56" t="s">
        <v>63</v>
      </c>
      <c r="AX52" s="56" t="s">
        <v>64</v>
      </c>
      <c r="AY52" s="56" t="s">
        <v>65</v>
      </c>
      <c r="AZ52" s="56" t="s">
        <v>66</v>
      </c>
      <c r="BA52" s="56" t="s">
        <v>67</v>
      </c>
      <c r="BB52" s="56" t="s">
        <v>68</v>
      </c>
      <c r="BC52" s="56" t="s">
        <v>69</v>
      </c>
      <c r="BD52" s="57" t="s">
        <v>70</v>
      </c>
    </row>
    <row r="53" spans="1:91" s="1" customFormat="1" ht="10.9" customHeight="1">
      <c r="B53" s="32"/>
      <c r="AR53" s="32"/>
      <c r="AS53" s="58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59"/>
      <c r="C54" s="60" t="s">
        <v>71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466">
        <f>ROUND(SUM(AG55:AG57),2)</f>
        <v>0</v>
      </c>
      <c r="AH54" s="466"/>
      <c r="AI54" s="466"/>
      <c r="AJ54" s="466"/>
      <c r="AK54" s="466"/>
      <c r="AL54" s="466"/>
      <c r="AM54" s="466"/>
      <c r="AN54" s="467">
        <f>SUM(AG54,AT54)</f>
        <v>0</v>
      </c>
      <c r="AO54" s="467"/>
      <c r="AP54" s="467"/>
      <c r="AQ54" s="63" t="s">
        <v>3</v>
      </c>
      <c r="AR54" s="59"/>
      <c r="AS54" s="64">
        <f>ROUND(SUM(AS55:AS57),2)</f>
        <v>0</v>
      </c>
      <c r="AT54" s="65">
        <f>ROUND(SUM(AV54:AW54),2)</f>
        <v>0</v>
      </c>
      <c r="AU54" s="66">
        <f>ROUND(SUM(AU55:AU57),5)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ROUND(SUM(AZ55:AZ57),2)</f>
        <v>0</v>
      </c>
      <c r="BA54" s="65">
        <f>ROUND(SUM(BA55:BA57),2)</f>
        <v>0</v>
      </c>
      <c r="BB54" s="65">
        <f>ROUND(SUM(BB55:BB57),2)</f>
        <v>0</v>
      </c>
      <c r="BC54" s="65">
        <f>ROUND(SUM(BC55:BC57),2)</f>
        <v>0</v>
      </c>
      <c r="BD54" s="67">
        <f>ROUND(SUM(BD55:BD57),2)</f>
        <v>0</v>
      </c>
      <c r="BS54" s="68" t="s">
        <v>72</v>
      </c>
      <c r="BT54" s="68" t="s">
        <v>73</v>
      </c>
      <c r="BV54" s="68" t="s">
        <v>74</v>
      </c>
      <c r="BW54" s="68" t="s">
        <v>5</v>
      </c>
      <c r="BX54" s="68" t="s">
        <v>75</v>
      </c>
      <c r="CL54" s="68" t="s">
        <v>3</v>
      </c>
    </row>
    <row r="55" spans="1:91" s="6" customFormat="1" ht="24.75" customHeight="1">
      <c r="A55" s="69" t="s">
        <v>76</v>
      </c>
      <c r="B55" s="70"/>
      <c r="C55" s="71"/>
      <c r="D55" s="461" t="s">
        <v>15</v>
      </c>
      <c r="E55" s="461"/>
      <c r="F55" s="461"/>
      <c r="G55" s="461"/>
      <c r="H55" s="461"/>
      <c r="I55" s="72"/>
      <c r="J55" s="461" t="s">
        <v>18</v>
      </c>
      <c r="K55" s="461"/>
      <c r="L55" s="461"/>
      <c r="M55" s="461"/>
      <c r="N55" s="461"/>
      <c r="O55" s="461"/>
      <c r="P55" s="461"/>
      <c r="Q55" s="461"/>
      <c r="R55" s="461"/>
      <c r="S55" s="461"/>
      <c r="T55" s="461"/>
      <c r="U55" s="461"/>
      <c r="V55" s="461"/>
      <c r="W55" s="461"/>
      <c r="X55" s="461"/>
      <c r="Y55" s="461"/>
      <c r="Z55" s="461"/>
      <c r="AA55" s="461"/>
      <c r="AB55" s="461"/>
      <c r="AC55" s="461"/>
      <c r="AD55" s="461"/>
      <c r="AE55" s="461"/>
      <c r="AF55" s="461"/>
      <c r="AG55" s="459">
        <f>'Maslovice - Rekonstrukce ...'!J28</f>
        <v>0</v>
      </c>
      <c r="AH55" s="460"/>
      <c r="AI55" s="460"/>
      <c r="AJ55" s="460"/>
      <c r="AK55" s="460"/>
      <c r="AL55" s="460"/>
      <c r="AM55" s="460"/>
      <c r="AN55" s="459">
        <f>SUM(AG55,AT55)</f>
        <v>0</v>
      </c>
      <c r="AO55" s="460"/>
      <c r="AP55" s="460"/>
      <c r="AQ55" s="73" t="s">
        <v>77</v>
      </c>
      <c r="AR55" s="70"/>
      <c r="AS55" s="74">
        <v>0</v>
      </c>
      <c r="AT55" s="75">
        <f>ROUND(SUM(AV55:AW55),2)</f>
        <v>0</v>
      </c>
      <c r="AU55" s="76">
        <f>'Maslovice - Rekonstrukce ...'!P94</f>
        <v>0</v>
      </c>
      <c r="AV55" s="75">
        <f>'Maslovice - Rekonstrukce ...'!J31</f>
        <v>0</v>
      </c>
      <c r="AW55" s="75">
        <f>'Maslovice - Rekonstrukce ...'!J32</f>
        <v>0</v>
      </c>
      <c r="AX55" s="75">
        <f>'Maslovice - Rekonstrukce ...'!J33</f>
        <v>0</v>
      </c>
      <c r="AY55" s="75">
        <f>'Maslovice - Rekonstrukce ...'!J34</f>
        <v>0</v>
      </c>
      <c r="AZ55" s="75">
        <f>'Maslovice - Rekonstrukce ...'!F31</f>
        <v>0</v>
      </c>
      <c r="BA55" s="75">
        <f>'Maslovice - Rekonstrukce ...'!F32</f>
        <v>0</v>
      </c>
      <c r="BB55" s="75">
        <f>'Maslovice - Rekonstrukce ...'!F33</f>
        <v>0</v>
      </c>
      <c r="BC55" s="75">
        <f>'Maslovice - Rekonstrukce ...'!F34</f>
        <v>0</v>
      </c>
      <c r="BD55" s="77">
        <f>'Maslovice - Rekonstrukce ...'!F35</f>
        <v>0</v>
      </c>
      <c r="BT55" s="78" t="s">
        <v>78</v>
      </c>
      <c r="BU55" s="78" t="s">
        <v>79</v>
      </c>
      <c r="BV55" s="78" t="s">
        <v>74</v>
      </c>
      <c r="BW55" s="78" t="s">
        <v>5</v>
      </c>
      <c r="BX55" s="78" t="s">
        <v>75</v>
      </c>
      <c r="CL55" s="78" t="s">
        <v>3</v>
      </c>
    </row>
    <row r="56" spans="1:91" s="6" customFormat="1" ht="16.5" customHeight="1">
      <c r="A56" s="69" t="s">
        <v>76</v>
      </c>
      <c r="B56" s="70"/>
      <c r="C56" s="71"/>
      <c r="D56" s="461" t="s">
        <v>80</v>
      </c>
      <c r="E56" s="461"/>
      <c r="F56" s="461"/>
      <c r="G56" s="461"/>
      <c r="H56" s="461"/>
      <c r="I56" s="72"/>
      <c r="J56" s="461" t="s">
        <v>81</v>
      </c>
      <c r="K56" s="461"/>
      <c r="L56" s="461"/>
      <c r="M56" s="461"/>
      <c r="N56" s="461"/>
      <c r="O56" s="461"/>
      <c r="P56" s="461"/>
      <c r="Q56" s="461"/>
      <c r="R56" s="461"/>
      <c r="S56" s="461"/>
      <c r="T56" s="461"/>
      <c r="U56" s="461"/>
      <c r="V56" s="461"/>
      <c r="W56" s="461"/>
      <c r="X56" s="461"/>
      <c r="Y56" s="461"/>
      <c r="Z56" s="461"/>
      <c r="AA56" s="461"/>
      <c r="AB56" s="461"/>
      <c r="AC56" s="461"/>
      <c r="AD56" s="461"/>
      <c r="AE56" s="461"/>
      <c r="AF56" s="461"/>
      <c r="AG56" s="459">
        <f>'TZB - Technické zabezpeče...'!J30</f>
        <v>0</v>
      </c>
      <c r="AH56" s="460"/>
      <c r="AI56" s="460"/>
      <c r="AJ56" s="460"/>
      <c r="AK56" s="460"/>
      <c r="AL56" s="460"/>
      <c r="AM56" s="460"/>
      <c r="AN56" s="459">
        <f>SUM(AG56,AT56)</f>
        <v>0</v>
      </c>
      <c r="AO56" s="460"/>
      <c r="AP56" s="460"/>
      <c r="AQ56" s="73" t="s">
        <v>77</v>
      </c>
      <c r="AR56" s="70"/>
      <c r="AS56" s="74">
        <v>0</v>
      </c>
      <c r="AT56" s="75">
        <f>ROUND(SUM(AV56:AW56),2)</f>
        <v>0</v>
      </c>
      <c r="AU56" s="76">
        <f>'TZB - Technické zabezpeče...'!P84</f>
        <v>0</v>
      </c>
      <c r="AV56" s="75">
        <f>'TZB - Technické zabezpeče...'!J33</f>
        <v>0</v>
      </c>
      <c r="AW56" s="75">
        <f>'TZB - Technické zabezpeče...'!J34</f>
        <v>0</v>
      </c>
      <c r="AX56" s="75">
        <f>'TZB - Technické zabezpeče...'!J35</f>
        <v>0</v>
      </c>
      <c r="AY56" s="75">
        <f>'TZB - Technické zabezpeče...'!J36</f>
        <v>0</v>
      </c>
      <c r="AZ56" s="75">
        <f>'TZB - Technické zabezpeče...'!F33</f>
        <v>0</v>
      </c>
      <c r="BA56" s="75">
        <f>'TZB - Technické zabezpeče...'!F34</f>
        <v>0</v>
      </c>
      <c r="BB56" s="75">
        <f>'TZB - Technické zabezpeče...'!F35</f>
        <v>0</v>
      </c>
      <c r="BC56" s="75">
        <f>'TZB - Technické zabezpeče...'!F36</f>
        <v>0</v>
      </c>
      <c r="BD56" s="77">
        <f>'TZB - Technické zabezpeče...'!F37</f>
        <v>0</v>
      </c>
      <c r="BT56" s="78" t="s">
        <v>78</v>
      </c>
      <c r="BV56" s="78" t="s">
        <v>74</v>
      </c>
      <c r="BW56" s="78" t="s">
        <v>82</v>
      </c>
      <c r="BX56" s="78" t="s">
        <v>5</v>
      </c>
      <c r="CL56" s="78" t="s">
        <v>3</v>
      </c>
      <c r="CM56" s="78" t="s">
        <v>83</v>
      </c>
    </row>
    <row r="57" spans="1:91" s="6" customFormat="1" ht="16.5" customHeight="1">
      <c r="A57" s="69" t="s">
        <v>76</v>
      </c>
      <c r="B57" s="70"/>
      <c r="C57" s="71"/>
      <c r="D57" s="461" t="s">
        <v>84</v>
      </c>
      <c r="E57" s="461"/>
      <c r="F57" s="461"/>
      <c r="G57" s="461"/>
      <c r="H57" s="461"/>
      <c r="I57" s="72"/>
      <c r="J57" s="461" t="s">
        <v>84</v>
      </c>
      <c r="K57" s="461"/>
      <c r="L57" s="461"/>
      <c r="M57" s="461"/>
      <c r="N57" s="461"/>
      <c r="O57" s="461"/>
      <c r="P57" s="461"/>
      <c r="Q57" s="461"/>
      <c r="R57" s="461"/>
      <c r="S57" s="461"/>
      <c r="T57" s="461"/>
      <c r="U57" s="461"/>
      <c r="V57" s="461"/>
      <c r="W57" s="461"/>
      <c r="X57" s="461"/>
      <c r="Y57" s="461"/>
      <c r="Z57" s="461"/>
      <c r="AA57" s="461"/>
      <c r="AB57" s="461"/>
      <c r="AC57" s="461"/>
      <c r="AD57" s="461"/>
      <c r="AE57" s="461"/>
      <c r="AF57" s="461"/>
      <c r="AG57" s="459">
        <f>'VRN - VRN'!J30</f>
        <v>0</v>
      </c>
      <c r="AH57" s="460"/>
      <c r="AI57" s="460"/>
      <c r="AJ57" s="460"/>
      <c r="AK57" s="460"/>
      <c r="AL57" s="460"/>
      <c r="AM57" s="460"/>
      <c r="AN57" s="459">
        <f>SUM(AG57,AT57)</f>
        <v>0</v>
      </c>
      <c r="AO57" s="460"/>
      <c r="AP57" s="460"/>
      <c r="AQ57" s="73" t="s">
        <v>77</v>
      </c>
      <c r="AR57" s="70"/>
      <c r="AS57" s="79">
        <v>0</v>
      </c>
      <c r="AT57" s="80">
        <f>ROUND(SUM(AV57:AW57),2)</f>
        <v>0</v>
      </c>
      <c r="AU57" s="81">
        <f>'VRN - VRN'!P85</f>
        <v>0</v>
      </c>
      <c r="AV57" s="80">
        <f>'VRN - VRN'!J33</f>
        <v>0</v>
      </c>
      <c r="AW57" s="80">
        <f>'VRN - VRN'!J34</f>
        <v>0</v>
      </c>
      <c r="AX57" s="80">
        <f>'VRN - VRN'!J35</f>
        <v>0</v>
      </c>
      <c r="AY57" s="80">
        <f>'VRN - VRN'!J36</f>
        <v>0</v>
      </c>
      <c r="AZ57" s="80">
        <f>'VRN - VRN'!F33</f>
        <v>0</v>
      </c>
      <c r="BA57" s="80">
        <f>'VRN - VRN'!F34</f>
        <v>0</v>
      </c>
      <c r="BB57" s="80">
        <f>'VRN - VRN'!F35</f>
        <v>0</v>
      </c>
      <c r="BC57" s="80">
        <f>'VRN - VRN'!F36</f>
        <v>0</v>
      </c>
      <c r="BD57" s="82">
        <f>'VRN - VRN'!F37</f>
        <v>0</v>
      </c>
      <c r="BT57" s="78" t="s">
        <v>78</v>
      </c>
      <c r="BV57" s="78" t="s">
        <v>74</v>
      </c>
      <c r="BW57" s="78" t="s">
        <v>85</v>
      </c>
      <c r="BX57" s="78" t="s">
        <v>5</v>
      </c>
      <c r="CL57" s="78" t="s">
        <v>3</v>
      </c>
      <c r="CM57" s="78" t="s">
        <v>83</v>
      </c>
    </row>
    <row r="58" spans="1:91" s="1" customFormat="1" ht="30" customHeight="1">
      <c r="B58" s="32"/>
      <c r="AR58" s="32"/>
    </row>
    <row r="59" spans="1:91" s="1" customFormat="1" ht="6.95" customHeight="1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32"/>
    </row>
  </sheetData>
  <mergeCells count="50">
    <mergeCell ref="AR2:BE2"/>
    <mergeCell ref="AN56:AP56"/>
    <mergeCell ref="AG56:AM56"/>
    <mergeCell ref="D56:H56"/>
    <mergeCell ref="J56:AF56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D57:H57"/>
    <mergeCell ref="J57:AF57"/>
    <mergeCell ref="C52:G52"/>
    <mergeCell ref="I52:AF52"/>
    <mergeCell ref="AG52:AM52"/>
    <mergeCell ref="AG55:AM55"/>
    <mergeCell ref="D55:H55"/>
    <mergeCell ref="J55:AF55"/>
    <mergeCell ref="AG54:AM54"/>
    <mergeCell ref="W30:AE30"/>
    <mergeCell ref="AK30:AO30"/>
    <mergeCell ref="L30:P30"/>
    <mergeCell ref="W31:AE31"/>
    <mergeCell ref="AN57:AP57"/>
    <mergeCell ref="AG57:AM57"/>
    <mergeCell ref="AN52:AP52"/>
    <mergeCell ref="AN55:AP55"/>
    <mergeCell ref="AN54:AP54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</mergeCells>
  <hyperlinks>
    <hyperlink ref="A55" location="'Maslovice - Rekonstrukce ...'!C2" display="/" xr:uid="{00000000-0004-0000-0000-000000000000}"/>
    <hyperlink ref="A56" location="'TZB - Technické zabezpeče...'!C2" display="/" xr:uid="{00000000-0004-0000-0000-000001000000}"/>
    <hyperlink ref="A57" location="'VRN - VRN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02"/>
  <sheetViews>
    <sheetView showGridLines="0" topLeftCell="A66" workbookViewId="0">
      <selection activeCell="H93" sqref="H9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468" t="s">
        <v>6</v>
      </c>
      <c r="M2" s="451"/>
      <c r="N2" s="451"/>
      <c r="O2" s="451"/>
      <c r="P2" s="451"/>
      <c r="Q2" s="451"/>
      <c r="R2" s="451"/>
      <c r="S2" s="451"/>
      <c r="T2" s="451"/>
      <c r="U2" s="451"/>
      <c r="V2" s="451"/>
      <c r="AT2" s="17" t="s">
        <v>85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86</v>
      </c>
      <c r="L4" s="20"/>
      <c r="M4" s="83" t="s">
        <v>11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17</v>
      </c>
      <c r="L6" s="20"/>
    </row>
    <row r="7" spans="2:46" ht="16.5" customHeight="1">
      <c r="B7" s="20"/>
      <c r="E7" s="484" t="str">
        <f>'Rekapitulace stavby'!K6</f>
        <v>Rekonstrukce hospody II. etapa - podkroví, Pražská čp.16, Máslovice</v>
      </c>
      <c r="F7" s="485"/>
      <c r="G7" s="485"/>
      <c r="H7" s="485"/>
      <c r="L7" s="20"/>
    </row>
    <row r="8" spans="2:46" s="1" customFormat="1" ht="12" customHeight="1">
      <c r="B8" s="32"/>
      <c r="D8" s="27" t="s">
        <v>923</v>
      </c>
      <c r="L8" s="32"/>
    </row>
    <row r="9" spans="2:46" s="1" customFormat="1" ht="16.5" customHeight="1">
      <c r="B9" s="32"/>
      <c r="E9" s="469" t="s">
        <v>947</v>
      </c>
      <c r="F9" s="482"/>
      <c r="G9" s="482"/>
      <c r="H9" s="482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19</v>
      </c>
      <c r="F11" s="25" t="s">
        <v>3</v>
      </c>
      <c r="I11" s="27" t="s">
        <v>20</v>
      </c>
      <c r="J11" s="25" t="s">
        <v>3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10. 8. 2022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28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483" t="str">
        <f>'Rekapitulace stavby'!E14</f>
        <v>Vyplň údaj</v>
      </c>
      <c r="F18" s="450"/>
      <c r="G18" s="450"/>
      <c r="H18" s="450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35</v>
      </c>
      <c r="L23" s="32"/>
    </row>
    <row r="24" spans="2:12" s="1" customFormat="1" ht="18" customHeight="1">
      <c r="B24" s="32"/>
      <c r="E24" s="25" t="s">
        <v>36</v>
      </c>
      <c r="I24" s="27" t="s">
        <v>28</v>
      </c>
      <c r="J24" s="25" t="s">
        <v>3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4"/>
      <c r="E27" s="455" t="s">
        <v>3</v>
      </c>
      <c r="F27" s="455"/>
      <c r="G27" s="455"/>
      <c r="H27" s="455"/>
      <c r="L27" s="8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5" t="s">
        <v>39</v>
      </c>
      <c r="J30" s="62">
        <f>ROUND(J85,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41</v>
      </c>
      <c r="I32" s="35" t="s">
        <v>40</v>
      </c>
      <c r="J32" s="35" t="s">
        <v>42</v>
      </c>
      <c r="L32" s="32"/>
    </row>
    <row r="33" spans="2:12" s="1" customFormat="1" ht="14.45" customHeight="1">
      <c r="B33" s="32"/>
      <c r="D33" s="86" t="s">
        <v>43</v>
      </c>
      <c r="E33" s="27" t="s">
        <v>44</v>
      </c>
      <c r="F33" s="87">
        <f>ROUND((SUM(BE85:BE101)),  2)</f>
        <v>0</v>
      </c>
      <c r="I33" s="88">
        <v>0.21</v>
      </c>
      <c r="J33" s="87">
        <f>ROUND(((SUM(BE85:BE101))*I33),  2)</f>
        <v>0</v>
      </c>
      <c r="L33" s="32"/>
    </row>
    <row r="34" spans="2:12" s="1" customFormat="1" ht="14.45" customHeight="1">
      <c r="B34" s="32"/>
      <c r="E34" s="27" t="s">
        <v>45</v>
      </c>
      <c r="F34" s="87">
        <f>ROUND((SUM(BF85:BF101)),  2)</f>
        <v>0</v>
      </c>
      <c r="I34" s="88">
        <v>0.15</v>
      </c>
      <c r="J34" s="87">
        <f>ROUND(((SUM(BF85:BF101))*I34),  2)</f>
        <v>0</v>
      </c>
      <c r="L34" s="32"/>
    </row>
    <row r="35" spans="2:12" s="1" customFormat="1" ht="14.45" hidden="1" customHeight="1">
      <c r="B35" s="32"/>
      <c r="E35" s="27" t="s">
        <v>46</v>
      </c>
      <c r="F35" s="87">
        <f>ROUND((SUM(BG85:BG101)),  2)</f>
        <v>0</v>
      </c>
      <c r="I35" s="88">
        <v>0.21</v>
      </c>
      <c r="J35" s="87">
        <f>0</f>
        <v>0</v>
      </c>
      <c r="L35" s="32"/>
    </row>
    <row r="36" spans="2:12" s="1" customFormat="1" ht="14.45" hidden="1" customHeight="1">
      <c r="B36" s="32"/>
      <c r="E36" s="27" t="s">
        <v>47</v>
      </c>
      <c r="F36" s="87">
        <f>ROUND((SUM(BH85:BH101)),  2)</f>
        <v>0</v>
      </c>
      <c r="I36" s="88">
        <v>0.15</v>
      </c>
      <c r="J36" s="87">
        <f>0</f>
        <v>0</v>
      </c>
      <c r="L36" s="32"/>
    </row>
    <row r="37" spans="2:12" s="1" customFormat="1" ht="14.45" hidden="1" customHeight="1">
      <c r="B37" s="32"/>
      <c r="E37" s="27" t="s">
        <v>48</v>
      </c>
      <c r="F37" s="87">
        <f>ROUND((SUM(BI85:BI101)),  2)</f>
        <v>0</v>
      </c>
      <c r="I37" s="88">
        <v>0</v>
      </c>
      <c r="J37" s="87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89"/>
      <c r="D39" s="90" t="s">
        <v>49</v>
      </c>
      <c r="E39" s="53"/>
      <c r="F39" s="53"/>
      <c r="G39" s="91" t="s">
        <v>50</v>
      </c>
      <c r="H39" s="92" t="s">
        <v>51</v>
      </c>
      <c r="I39" s="53"/>
      <c r="J39" s="93">
        <f>SUM(J30:J37)</f>
        <v>0</v>
      </c>
      <c r="K39" s="94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17</v>
      </c>
      <c r="L47" s="32"/>
    </row>
    <row r="48" spans="2:12" s="1" customFormat="1" ht="16.5" customHeight="1">
      <c r="B48" s="32"/>
      <c r="E48" s="484" t="str">
        <f>E7</f>
        <v>Rekonstrukce hospody II. etapa - podkroví, Pražská čp.16, Máslovice</v>
      </c>
      <c r="F48" s="485"/>
      <c r="G48" s="485"/>
      <c r="H48" s="485"/>
      <c r="L48" s="32"/>
    </row>
    <row r="49" spans="2:47" s="1" customFormat="1" ht="12" customHeight="1">
      <c r="B49" s="32"/>
      <c r="C49" s="27" t="s">
        <v>923</v>
      </c>
      <c r="L49" s="32"/>
    </row>
    <row r="50" spans="2:47" s="1" customFormat="1" ht="16.5" customHeight="1">
      <c r="B50" s="32"/>
      <c r="E50" s="469" t="str">
        <f>E9</f>
        <v>VRN - VRN</v>
      </c>
      <c r="F50" s="482"/>
      <c r="G50" s="482"/>
      <c r="H50" s="482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Pražská čp.16, Máslovice</v>
      </c>
      <c r="I52" s="27" t="s">
        <v>23</v>
      </c>
      <c r="J52" s="49" t="str">
        <f>IF(J12="","",J12)</f>
        <v>10. 8. 2022</v>
      </c>
      <c r="L52" s="32"/>
    </row>
    <row r="53" spans="2:47" s="1" customFormat="1" ht="6.95" customHeight="1">
      <c r="B53" s="32"/>
      <c r="L53" s="32"/>
    </row>
    <row r="54" spans="2:47" s="1" customFormat="1" ht="54.4" customHeight="1">
      <c r="B54" s="32"/>
      <c r="C54" s="27" t="s">
        <v>25</v>
      </c>
      <c r="F54" s="25" t="str">
        <f>E15</f>
        <v xml:space="preserve"> </v>
      </c>
      <c r="I54" s="27" t="s">
        <v>31</v>
      </c>
      <c r="J54" s="30" t="str">
        <f>E21</f>
        <v>ATELER BOD ARCHITEKTI S.R.O. Osadní 799/6, Praha 7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Hana Pejšová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5" t="s">
        <v>89</v>
      </c>
      <c r="D57" s="89"/>
      <c r="E57" s="89"/>
      <c r="F57" s="89"/>
      <c r="G57" s="89"/>
      <c r="H57" s="89"/>
      <c r="I57" s="89"/>
      <c r="J57" s="96" t="s">
        <v>90</v>
      </c>
      <c r="K57" s="89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7" t="s">
        <v>71</v>
      </c>
      <c r="J59" s="62">
        <f>J85</f>
        <v>0</v>
      </c>
      <c r="L59" s="32"/>
      <c r="AU59" s="17" t="s">
        <v>91</v>
      </c>
    </row>
    <row r="60" spans="2:47" s="8" customFormat="1" ht="24.95" customHeight="1">
      <c r="B60" s="98"/>
      <c r="D60" s="99" t="s">
        <v>948</v>
      </c>
      <c r="E60" s="100"/>
      <c r="F60" s="100"/>
      <c r="G60" s="100"/>
      <c r="H60" s="100"/>
      <c r="I60" s="100"/>
      <c r="J60" s="101">
        <f>J86</f>
        <v>0</v>
      </c>
      <c r="L60" s="98"/>
    </row>
    <row r="61" spans="2:47" s="9" customFormat="1" ht="19.899999999999999" customHeight="1">
      <c r="B61" s="102"/>
      <c r="D61" s="103" t="s">
        <v>949</v>
      </c>
      <c r="E61" s="104"/>
      <c r="F61" s="104"/>
      <c r="G61" s="104"/>
      <c r="H61" s="104"/>
      <c r="I61" s="104"/>
      <c r="J61" s="105">
        <f>J87</f>
        <v>0</v>
      </c>
      <c r="L61" s="102"/>
    </row>
    <row r="62" spans="2:47" s="9" customFormat="1" ht="19.899999999999999" customHeight="1">
      <c r="B62" s="102"/>
      <c r="D62" s="103" t="s">
        <v>950</v>
      </c>
      <c r="E62" s="104"/>
      <c r="F62" s="104"/>
      <c r="G62" s="104"/>
      <c r="H62" s="104"/>
      <c r="I62" s="104"/>
      <c r="J62" s="105">
        <f>J90</f>
        <v>0</v>
      </c>
      <c r="L62" s="102"/>
    </row>
    <row r="63" spans="2:47" s="9" customFormat="1" ht="19.899999999999999" customHeight="1">
      <c r="B63" s="102"/>
      <c r="D63" s="103" t="s">
        <v>951</v>
      </c>
      <c r="E63" s="104"/>
      <c r="F63" s="104"/>
      <c r="G63" s="104"/>
      <c r="H63" s="104"/>
      <c r="I63" s="104"/>
      <c r="J63" s="105">
        <f>J93</f>
        <v>0</v>
      </c>
      <c r="L63" s="102"/>
    </row>
    <row r="64" spans="2:47" s="9" customFormat="1" ht="19.899999999999999" customHeight="1">
      <c r="B64" s="102"/>
      <c r="D64" s="103" t="s">
        <v>952</v>
      </c>
      <c r="E64" s="104"/>
      <c r="F64" s="104"/>
      <c r="G64" s="104"/>
      <c r="H64" s="104"/>
      <c r="I64" s="104"/>
      <c r="J64" s="105">
        <f>J96</f>
        <v>0</v>
      </c>
      <c r="L64" s="102"/>
    </row>
    <row r="65" spans="2:12" s="9" customFormat="1" ht="19.899999999999999" customHeight="1">
      <c r="B65" s="102"/>
      <c r="D65" s="103" t="s">
        <v>953</v>
      </c>
      <c r="E65" s="104"/>
      <c r="F65" s="104"/>
      <c r="G65" s="104"/>
      <c r="H65" s="104"/>
      <c r="I65" s="104"/>
      <c r="J65" s="105">
        <f>J99</f>
        <v>0</v>
      </c>
      <c r="L65" s="102"/>
    </row>
    <row r="66" spans="2:12" s="1" customFormat="1" ht="21.75" customHeight="1">
      <c r="B66" s="32"/>
      <c r="L66" s="32"/>
    </row>
    <row r="67" spans="2:12" s="1" customFormat="1" ht="6.95" customHeight="1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32"/>
    </row>
    <row r="71" spans="2:12" s="1" customFormat="1" ht="6.95" customHeight="1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32"/>
    </row>
    <row r="72" spans="2:12" s="1" customFormat="1" ht="24.95" customHeight="1">
      <c r="B72" s="32"/>
      <c r="C72" s="21" t="s">
        <v>113</v>
      </c>
      <c r="L72" s="32"/>
    </row>
    <row r="73" spans="2:12" s="1" customFormat="1" ht="6.95" customHeight="1">
      <c r="B73" s="32"/>
      <c r="L73" s="32"/>
    </row>
    <row r="74" spans="2:12" s="1" customFormat="1" ht="12" customHeight="1">
      <c r="B74" s="32"/>
      <c r="C74" s="27" t="s">
        <v>17</v>
      </c>
      <c r="L74" s="32"/>
    </row>
    <row r="75" spans="2:12" s="1" customFormat="1" ht="16.5" customHeight="1">
      <c r="B75" s="32"/>
      <c r="E75" s="484" t="str">
        <f>E7</f>
        <v>Rekonstrukce hospody II. etapa - podkroví, Pražská čp.16, Máslovice</v>
      </c>
      <c r="F75" s="485"/>
      <c r="G75" s="485"/>
      <c r="H75" s="485"/>
      <c r="L75" s="32"/>
    </row>
    <row r="76" spans="2:12" s="1" customFormat="1" ht="12" customHeight="1">
      <c r="B76" s="32"/>
      <c r="C76" s="27" t="s">
        <v>923</v>
      </c>
      <c r="L76" s="32"/>
    </row>
    <row r="77" spans="2:12" s="1" customFormat="1" ht="16.5" customHeight="1">
      <c r="B77" s="32"/>
      <c r="E77" s="469" t="str">
        <f>E9</f>
        <v>VRN - VRN</v>
      </c>
      <c r="F77" s="482"/>
      <c r="G77" s="482"/>
      <c r="H77" s="482"/>
      <c r="L77" s="32"/>
    </row>
    <row r="78" spans="2:12" s="1" customFormat="1" ht="6.95" customHeight="1">
      <c r="B78" s="32"/>
      <c r="L78" s="32"/>
    </row>
    <row r="79" spans="2:12" s="1" customFormat="1" ht="12" customHeight="1">
      <c r="B79" s="32"/>
      <c r="C79" s="27" t="s">
        <v>21</v>
      </c>
      <c r="F79" s="25" t="str">
        <f>F12</f>
        <v>Pražská čp.16, Máslovice</v>
      </c>
      <c r="I79" s="27" t="s">
        <v>23</v>
      </c>
      <c r="J79" s="49" t="str">
        <f>IF(J12="","",J12)</f>
        <v>10. 8. 2022</v>
      </c>
      <c r="L79" s="32"/>
    </row>
    <row r="80" spans="2:12" s="1" customFormat="1" ht="6.95" customHeight="1">
      <c r="B80" s="32"/>
      <c r="L80" s="32"/>
    </row>
    <row r="81" spans="2:65" s="1" customFormat="1" ht="54.4" customHeight="1">
      <c r="B81" s="32"/>
      <c r="C81" s="27" t="s">
        <v>25</v>
      </c>
      <c r="F81" s="25" t="str">
        <f>E15</f>
        <v xml:space="preserve"> </v>
      </c>
      <c r="I81" s="27" t="s">
        <v>31</v>
      </c>
      <c r="J81" s="30" t="str">
        <f>E21</f>
        <v>ATELER BOD ARCHITEKTI S.R.O. Osadní 799/6, Praha 7</v>
      </c>
      <c r="L81" s="32"/>
    </row>
    <row r="82" spans="2:65" s="1" customFormat="1" ht="15.2" customHeight="1">
      <c r="B82" s="32"/>
      <c r="C82" s="27" t="s">
        <v>29</v>
      </c>
      <c r="F82" s="25" t="str">
        <f>IF(E18="","",E18)</f>
        <v>Vyplň údaj</v>
      </c>
      <c r="I82" s="27" t="s">
        <v>34</v>
      </c>
      <c r="J82" s="30" t="str">
        <f>E24</f>
        <v>Hana Pejšová</v>
      </c>
      <c r="L82" s="32"/>
    </row>
    <row r="83" spans="2:65" s="1" customFormat="1" ht="10.35" customHeight="1">
      <c r="B83" s="32"/>
      <c r="L83" s="32"/>
    </row>
    <row r="84" spans="2:65" s="10" customFormat="1" ht="29.25" customHeight="1">
      <c r="B84" s="106"/>
      <c r="C84" s="107" t="s">
        <v>114</v>
      </c>
      <c r="D84" s="108" t="s">
        <v>58</v>
      </c>
      <c r="E84" s="108" t="s">
        <v>54</v>
      </c>
      <c r="F84" s="108" t="s">
        <v>55</v>
      </c>
      <c r="G84" s="108" t="s">
        <v>115</v>
      </c>
      <c r="H84" s="108" t="s">
        <v>116</v>
      </c>
      <c r="I84" s="108" t="s">
        <v>117</v>
      </c>
      <c r="J84" s="108" t="s">
        <v>90</v>
      </c>
      <c r="K84" s="109" t="s">
        <v>118</v>
      </c>
      <c r="L84" s="106"/>
      <c r="M84" s="55" t="s">
        <v>3</v>
      </c>
      <c r="N84" s="56" t="s">
        <v>43</v>
      </c>
      <c r="O84" s="56" t="s">
        <v>119</v>
      </c>
      <c r="P84" s="56" t="s">
        <v>120</v>
      </c>
      <c r="Q84" s="56" t="s">
        <v>121</v>
      </c>
      <c r="R84" s="56" t="s">
        <v>122</v>
      </c>
      <c r="S84" s="56" t="s">
        <v>123</v>
      </c>
      <c r="T84" s="57" t="s">
        <v>124</v>
      </c>
    </row>
    <row r="85" spans="2:65" s="1" customFormat="1" ht="22.9" customHeight="1">
      <c r="B85" s="32"/>
      <c r="C85" s="60" t="s">
        <v>125</v>
      </c>
      <c r="J85" s="110">
        <f>BK85</f>
        <v>0</v>
      </c>
      <c r="L85" s="32"/>
      <c r="M85" s="58"/>
      <c r="N85" s="50"/>
      <c r="O85" s="50"/>
      <c r="P85" s="111">
        <f>P86</f>
        <v>0</v>
      </c>
      <c r="Q85" s="50"/>
      <c r="R85" s="111">
        <f>R86</f>
        <v>0</v>
      </c>
      <c r="S85" s="50"/>
      <c r="T85" s="112">
        <f>T86</f>
        <v>0</v>
      </c>
      <c r="AT85" s="17" t="s">
        <v>72</v>
      </c>
      <c r="AU85" s="17" t="s">
        <v>91</v>
      </c>
      <c r="BK85" s="113">
        <f>BK86</f>
        <v>0</v>
      </c>
    </row>
    <row r="86" spans="2:65" s="11" customFormat="1" ht="25.9" customHeight="1">
      <c r="B86" s="114"/>
      <c r="D86" s="115" t="s">
        <v>72</v>
      </c>
      <c r="E86" s="116" t="s">
        <v>84</v>
      </c>
      <c r="F86" s="116" t="s">
        <v>954</v>
      </c>
      <c r="I86" s="117"/>
      <c r="J86" s="118">
        <f>BK86</f>
        <v>0</v>
      </c>
      <c r="L86" s="114"/>
      <c r="M86" s="119"/>
      <c r="P86" s="120">
        <f>P87+P90+P93+P96+P99</f>
        <v>0</v>
      </c>
      <c r="R86" s="120">
        <f>R87+R90+R93+R96+R99</f>
        <v>0</v>
      </c>
      <c r="T86" s="121">
        <f>T87+T90+T93+T96+T99</f>
        <v>0</v>
      </c>
      <c r="AR86" s="115" t="s">
        <v>166</v>
      </c>
      <c r="AT86" s="122" t="s">
        <v>72</v>
      </c>
      <c r="AU86" s="122" t="s">
        <v>73</v>
      </c>
      <c r="AY86" s="115" t="s">
        <v>128</v>
      </c>
      <c r="BK86" s="123">
        <f>BK87+BK90+BK93+BK96+BK99</f>
        <v>0</v>
      </c>
    </row>
    <row r="87" spans="2:65" s="11" customFormat="1" ht="22.9" customHeight="1">
      <c r="B87" s="114"/>
      <c r="D87" s="115" t="s">
        <v>72</v>
      </c>
      <c r="E87" s="124" t="s">
        <v>955</v>
      </c>
      <c r="F87" s="124" t="s">
        <v>956</v>
      </c>
      <c r="I87" s="117"/>
      <c r="J87" s="125">
        <f>BK87</f>
        <v>0</v>
      </c>
      <c r="L87" s="114"/>
      <c r="M87" s="119"/>
      <c r="P87" s="120">
        <f>SUM(P88:P89)</f>
        <v>0</v>
      </c>
      <c r="R87" s="120">
        <f>SUM(R88:R89)</f>
        <v>0</v>
      </c>
      <c r="T87" s="121">
        <f>SUM(T88:T89)</f>
        <v>0</v>
      </c>
      <c r="AR87" s="115" t="s">
        <v>166</v>
      </c>
      <c r="AT87" s="122" t="s">
        <v>72</v>
      </c>
      <c r="AU87" s="122" t="s">
        <v>78</v>
      </c>
      <c r="AY87" s="115" t="s">
        <v>128</v>
      </c>
      <c r="BK87" s="123">
        <f>SUM(BK88:BK89)</f>
        <v>0</v>
      </c>
    </row>
    <row r="88" spans="2:65" s="1" customFormat="1" ht="16.5" customHeight="1">
      <c r="B88" s="126"/>
      <c r="C88" s="127" t="s">
        <v>78</v>
      </c>
      <c r="D88" s="127" t="s">
        <v>131</v>
      </c>
      <c r="E88" s="128" t="s">
        <v>957</v>
      </c>
      <c r="F88" s="129" t="s">
        <v>958</v>
      </c>
      <c r="G88" s="130" t="s">
        <v>959</v>
      </c>
      <c r="H88" s="131">
        <v>1</v>
      </c>
      <c r="I88" s="132"/>
      <c r="J88" s="133">
        <f>ROUND(I88*H88,2)</f>
        <v>0</v>
      </c>
      <c r="K88" s="129" t="s">
        <v>142</v>
      </c>
      <c r="L88" s="32"/>
      <c r="M88" s="134" t="s">
        <v>3</v>
      </c>
      <c r="N88" s="135" t="s">
        <v>44</v>
      </c>
      <c r="P88" s="136">
        <f>O88*H88</f>
        <v>0</v>
      </c>
      <c r="Q88" s="136">
        <v>0</v>
      </c>
      <c r="R88" s="136">
        <f>Q88*H88</f>
        <v>0</v>
      </c>
      <c r="S88" s="136">
        <v>0</v>
      </c>
      <c r="T88" s="137">
        <f>S88*H88</f>
        <v>0</v>
      </c>
      <c r="AR88" s="138" t="s">
        <v>960</v>
      </c>
      <c r="AT88" s="138" t="s">
        <v>131</v>
      </c>
      <c r="AU88" s="138" t="s">
        <v>83</v>
      </c>
      <c r="AY88" s="17" t="s">
        <v>128</v>
      </c>
      <c r="BE88" s="139">
        <f>IF(N88="základní",J88,0)</f>
        <v>0</v>
      </c>
      <c r="BF88" s="139">
        <f>IF(N88="snížená",J88,0)</f>
        <v>0</v>
      </c>
      <c r="BG88" s="139">
        <f>IF(N88="zákl. přenesená",J88,0)</f>
        <v>0</v>
      </c>
      <c r="BH88" s="139">
        <f>IF(N88="sníž. přenesená",J88,0)</f>
        <v>0</v>
      </c>
      <c r="BI88" s="139">
        <f>IF(N88="nulová",J88,0)</f>
        <v>0</v>
      </c>
      <c r="BJ88" s="17" t="s">
        <v>78</v>
      </c>
      <c r="BK88" s="139">
        <f>ROUND(I88*H88,2)</f>
        <v>0</v>
      </c>
      <c r="BL88" s="17" t="s">
        <v>960</v>
      </c>
      <c r="BM88" s="138" t="s">
        <v>961</v>
      </c>
    </row>
    <row r="89" spans="2:65" s="1" customFormat="1">
      <c r="B89" s="32"/>
      <c r="D89" s="140" t="s">
        <v>144</v>
      </c>
      <c r="F89" s="141" t="s">
        <v>962</v>
      </c>
      <c r="I89" s="142"/>
      <c r="L89" s="32"/>
      <c r="M89" s="143"/>
      <c r="T89" s="52"/>
      <c r="AT89" s="17" t="s">
        <v>144</v>
      </c>
      <c r="AU89" s="17" t="s">
        <v>83</v>
      </c>
    </row>
    <row r="90" spans="2:65" s="11" customFormat="1" ht="22.9" customHeight="1">
      <c r="B90" s="114"/>
      <c r="D90" s="115" t="s">
        <v>72</v>
      </c>
      <c r="E90" s="124" t="s">
        <v>963</v>
      </c>
      <c r="F90" s="124" t="s">
        <v>964</v>
      </c>
      <c r="I90" s="117"/>
      <c r="J90" s="125">
        <f>BK90</f>
        <v>0</v>
      </c>
      <c r="L90" s="114"/>
      <c r="M90" s="119"/>
      <c r="P90" s="120">
        <f>SUM(P91:P92)</f>
        <v>0</v>
      </c>
      <c r="R90" s="120">
        <f>SUM(R91:R92)</f>
        <v>0</v>
      </c>
      <c r="T90" s="121">
        <f>SUM(T91:T92)</f>
        <v>0</v>
      </c>
      <c r="AR90" s="115" t="s">
        <v>166</v>
      </c>
      <c r="AT90" s="122" t="s">
        <v>72</v>
      </c>
      <c r="AU90" s="122" t="s">
        <v>78</v>
      </c>
      <c r="AY90" s="115" t="s">
        <v>128</v>
      </c>
      <c r="BK90" s="123">
        <f>SUM(BK91:BK92)</f>
        <v>0</v>
      </c>
    </row>
    <row r="91" spans="2:65" s="1" customFormat="1" ht="16.5" customHeight="1">
      <c r="B91" s="126"/>
      <c r="C91" s="127" t="s">
        <v>83</v>
      </c>
      <c r="D91" s="127" t="s">
        <v>131</v>
      </c>
      <c r="E91" s="128" t="s">
        <v>965</v>
      </c>
      <c r="F91" s="129" t="s">
        <v>964</v>
      </c>
      <c r="G91" s="130" t="s">
        <v>959</v>
      </c>
      <c r="H91" s="131">
        <v>1</v>
      </c>
      <c r="I91" s="132"/>
      <c r="J91" s="133">
        <f>ROUND(I91*H91,2)</f>
        <v>0</v>
      </c>
      <c r="K91" s="129" t="s">
        <v>142</v>
      </c>
      <c r="L91" s="32"/>
      <c r="M91" s="134" t="s">
        <v>3</v>
      </c>
      <c r="N91" s="135" t="s">
        <v>44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960</v>
      </c>
      <c r="AT91" s="138" t="s">
        <v>131</v>
      </c>
      <c r="AU91" s="138" t="s">
        <v>83</v>
      </c>
      <c r="AY91" s="17" t="s">
        <v>128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78</v>
      </c>
      <c r="BK91" s="139">
        <f>ROUND(I91*H91,2)</f>
        <v>0</v>
      </c>
      <c r="BL91" s="17" t="s">
        <v>960</v>
      </c>
      <c r="BM91" s="138" t="s">
        <v>966</v>
      </c>
    </row>
    <row r="92" spans="2:65" s="1" customFormat="1">
      <c r="B92" s="32"/>
      <c r="D92" s="140" t="s">
        <v>144</v>
      </c>
      <c r="F92" s="141" t="s">
        <v>967</v>
      </c>
      <c r="I92" s="142"/>
      <c r="L92" s="32"/>
      <c r="M92" s="143"/>
      <c r="T92" s="52"/>
      <c r="AT92" s="17" t="s">
        <v>144</v>
      </c>
      <c r="AU92" s="17" t="s">
        <v>83</v>
      </c>
    </row>
    <row r="93" spans="2:65" s="11" customFormat="1" ht="22.9" customHeight="1">
      <c r="B93" s="114"/>
      <c r="D93" s="115" t="s">
        <v>72</v>
      </c>
      <c r="E93" s="124" t="s">
        <v>968</v>
      </c>
      <c r="F93" s="124" t="s">
        <v>969</v>
      </c>
      <c r="I93" s="117"/>
      <c r="J93" s="125">
        <f>BK93</f>
        <v>0</v>
      </c>
      <c r="L93" s="114"/>
      <c r="M93" s="119"/>
      <c r="P93" s="120">
        <f>SUM(P94:P95)</f>
        <v>0</v>
      </c>
      <c r="R93" s="120">
        <f>SUM(R94:R95)</f>
        <v>0</v>
      </c>
      <c r="T93" s="121">
        <f>SUM(T94:T95)</f>
        <v>0</v>
      </c>
      <c r="AR93" s="115" t="s">
        <v>166</v>
      </c>
      <c r="AT93" s="122" t="s">
        <v>72</v>
      </c>
      <c r="AU93" s="122" t="s">
        <v>78</v>
      </c>
      <c r="AY93" s="115" t="s">
        <v>128</v>
      </c>
      <c r="BK93" s="123">
        <f>SUM(BK94:BK95)</f>
        <v>0</v>
      </c>
    </row>
    <row r="94" spans="2:65" s="1" customFormat="1" ht="16.5" customHeight="1">
      <c r="B94" s="126"/>
      <c r="C94" s="127" t="s">
        <v>129</v>
      </c>
      <c r="D94" s="127" t="s">
        <v>131</v>
      </c>
      <c r="E94" s="128" t="s">
        <v>970</v>
      </c>
      <c r="F94" s="129" t="s">
        <v>971</v>
      </c>
      <c r="G94" s="130" t="s">
        <v>959</v>
      </c>
      <c r="H94" s="131">
        <v>1</v>
      </c>
      <c r="I94" s="132"/>
      <c r="J94" s="133">
        <f>ROUND(I94*H94,2)</f>
        <v>0</v>
      </c>
      <c r="K94" s="129" t="s">
        <v>142</v>
      </c>
      <c r="L94" s="32"/>
      <c r="M94" s="134" t="s">
        <v>3</v>
      </c>
      <c r="N94" s="135" t="s">
        <v>44</v>
      </c>
      <c r="P94" s="136">
        <f>O94*H94</f>
        <v>0</v>
      </c>
      <c r="Q94" s="136">
        <v>0</v>
      </c>
      <c r="R94" s="136">
        <f>Q94*H94</f>
        <v>0</v>
      </c>
      <c r="S94" s="136">
        <v>0</v>
      </c>
      <c r="T94" s="137">
        <f>S94*H94</f>
        <v>0</v>
      </c>
      <c r="AR94" s="138" t="s">
        <v>960</v>
      </c>
      <c r="AT94" s="138" t="s">
        <v>131</v>
      </c>
      <c r="AU94" s="138" t="s">
        <v>83</v>
      </c>
      <c r="AY94" s="17" t="s">
        <v>128</v>
      </c>
      <c r="BE94" s="139">
        <f>IF(N94="základní",J94,0)</f>
        <v>0</v>
      </c>
      <c r="BF94" s="139">
        <f>IF(N94="snížená",J94,0)</f>
        <v>0</v>
      </c>
      <c r="BG94" s="139">
        <f>IF(N94="zákl. přenesená",J94,0)</f>
        <v>0</v>
      </c>
      <c r="BH94" s="139">
        <f>IF(N94="sníž. přenesená",J94,0)</f>
        <v>0</v>
      </c>
      <c r="BI94" s="139">
        <f>IF(N94="nulová",J94,0)</f>
        <v>0</v>
      </c>
      <c r="BJ94" s="17" t="s">
        <v>78</v>
      </c>
      <c r="BK94" s="139">
        <f>ROUND(I94*H94,2)</f>
        <v>0</v>
      </c>
      <c r="BL94" s="17" t="s">
        <v>960</v>
      </c>
      <c r="BM94" s="138" t="s">
        <v>972</v>
      </c>
    </row>
    <row r="95" spans="2:65" s="1" customFormat="1">
      <c r="B95" s="32"/>
      <c r="D95" s="140" t="s">
        <v>144</v>
      </c>
      <c r="F95" s="141" t="s">
        <v>973</v>
      </c>
      <c r="I95" s="142"/>
      <c r="L95" s="32"/>
      <c r="M95" s="143"/>
      <c r="T95" s="52"/>
      <c r="AT95" s="17" t="s">
        <v>144</v>
      </c>
      <c r="AU95" s="17" t="s">
        <v>83</v>
      </c>
    </row>
    <row r="96" spans="2:65" s="11" customFormat="1" ht="22.9" customHeight="1">
      <c r="B96" s="114"/>
      <c r="D96" s="115" t="s">
        <v>72</v>
      </c>
      <c r="E96" s="124" t="s">
        <v>974</v>
      </c>
      <c r="F96" s="124" t="s">
        <v>975</v>
      </c>
      <c r="I96" s="117"/>
      <c r="J96" s="125">
        <f>BK96</f>
        <v>0</v>
      </c>
      <c r="L96" s="114"/>
      <c r="M96" s="119"/>
      <c r="P96" s="120">
        <f>SUM(P97:P98)</f>
        <v>0</v>
      </c>
      <c r="R96" s="120">
        <f>SUM(R97:R98)</f>
        <v>0</v>
      </c>
      <c r="T96" s="121">
        <f>SUM(T97:T98)</f>
        <v>0</v>
      </c>
      <c r="AR96" s="115" t="s">
        <v>166</v>
      </c>
      <c r="AT96" s="122" t="s">
        <v>72</v>
      </c>
      <c r="AU96" s="122" t="s">
        <v>78</v>
      </c>
      <c r="AY96" s="115" t="s">
        <v>128</v>
      </c>
      <c r="BK96" s="123">
        <f>SUM(BK97:BK98)</f>
        <v>0</v>
      </c>
    </row>
    <row r="97" spans="2:65" s="1" customFormat="1" ht="16.5" customHeight="1">
      <c r="B97" s="126"/>
      <c r="C97" s="127" t="s">
        <v>135</v>
      </c>
      <c r="D97" s="127" t="s">
        <v>131</v>
      </c>
      <c r="E97" s="128" t="s">
        <v>976</v>
      </c>
      <c r="F97" s="129" t="s">
        <v>975</v>
      </c>
      <c r="G97" s="130" t="s">
        <v>959</v>
      </c>
      <c r="H97" s="131">
        <v>1</v>
      </c>
      <c r="I97" s="132"/>
      <c r="J97" s="133">
        <f>ROUND(I97*H97,2)</f>
        <v>0</v>
      </c>
      <c r="K97" s="129" t="s">
        <v>142</v>
      </c>
      <c r="L97" s="32"/>
      <c r="M97" s="134" t="s">
        <v>3</v>
      </c>
      <c r="N97" s="135" t="s">
        <v>44</v>
      </c>
      <c r="P97" s="136">
        <f>O97*H97</f>
        <v>0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R97" s="138" t="s">
        <v>960</v>
      </c>
      <c r="AT97" s="138" t="s">
        <v>131</v>
      </c>
      <c r="AU97" s="138" t="s">
        <v>83</v>
      </c>
      <c r="AY97" s="17" t="s">
        <v>128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78</v>
      </c>
      <c r="BK97" s="139">
        <f>ROUND(I97*H97,2)</f>
        <v>0</v>
      </c>
      <c r="BL97" s="17" t="s">
        <v>960</v>
      </c>
      <c r="BM97" s="138" t="s">
        <v>977</v>
      </c>
    </row>
    <row r="98" spans="2:65" s="1" customFormat="1">
      <c r="B98" s="32"/>
      <c r="D98" s="140" t="s">
        <v>144</v>
      </c>
      <c r="F98" s="141" t="s">
        <v>978</v>
      </c>
      <c r="I98" s="142"/>
      <c r="L98" s="32"/>
      <c r="M98" s="143"/>
      <c r="T98" s="52"/>
      <c r="AT98" s="17" t="s">
        <v>144</v>
      </c>
      <c r="AU98" s="17" t="s">
        <v>83</v>
      </c>
    </row>
    <row r="99" spans="2:65" s="11" customFormat="1" ht="22.9" customHeight="1">
      <c r="B99" s="114"/>
      <c r="D99" s="115" t="s">
        <v>72</v>
      </c>
      <c r="E99" s="124" t="s">
        <v>979</v>
      </c>
      <c r="F99" s="124" t="s">
        <v>980</v>
      </c>
      <c r="I99" s="117"/>
      <c r="J99" s="125">
        <f>BK99</f>
        <v>0</v>
      </c>
      <c r="L99" s="114"/>
      <c r="M99" s="119"/>
      <c r="P99" s="120">
        <f>SUM(P100:P101)</f>
        <v>0</v>
      </c>
      <c r="R99" s="120">
        <f>SUM(R100:R101)</f>
        <v>0</v>
      </c>
      <c r="T99" s="121">
        <f>SUM(T100:T101)</f>
        <v>0</v>
      </c>
      <c r="AR99" s="115" t="s">
        <v>166</v>
      </c>
      <c r="AT99" s="122" t="s">
        <v>72</v>
      </c>
      <c r="AU99" s="122" t="s">
        <v>78</v>
      </c>
      <c r="AY99" s="115" t="s">
        <v>128</v>
      </c>
      <c r="BK99" s="123">
        <f>SUM(BK100:BK101)</f>
        <v>0</v>
      </c>
    </row>
    <row r="100" spans="2:65" s="1" customFormat="1" ht="16.5" customHeight="1">
      <c r="B100" s="126"/>
      <c r="C100" s="127" t="s">
        <v>166</v>
      </c>
      <c r="D100" s="127" t="s">
        <v>131</v>
      </c>
      <c r="E100" s="128" t="s">
        <v>981</v>
      </c>
      <c r="F100" s="129" t="s">
        <v>980</v>
      </c>
      <c r="G100" s="130" t="s">
        <v>959</v>
      </c>
      <c r="H100" s="131">
        <v>1</v>
      </c>
      <c r="I100" s="132"/>
      <c r="J100" s="133">
        <f>ROUND(I100*H100,2)</f>
        <v>0</v>
      </c>
      <c r="K100" s="129" t="s">
        <v>142</v>
      </c>
      <c r="L100" s="32"/>
      <c r="M100" s="134" t="s">
        <v>3</v>
      </c>
      <c r="N100" s="135" t="s">
        <v>44</v>
      </c>
      <c r="P100" s="136">
        <f>O100*H100</f>
        <v>0</v>
      </c>
      <c r="Q100" s="136">
        <v>0</v>
      </c>
      <c r="R100" s="136">
        <f>Q100*H100</f>
        <v>0</v>
      </c>
      <c r="S100" s="136">
        <v>0</v>
      </c>
      <c r="T100" s="137">
        <f>S100*H100</f>
        <v>0</v>
      </c>
      <c r="AR100" s="138" t="s">
        <v>960</v>
      </c>
      <c r="AT100" s="138" t="s">
        <v>131</v>
      </c>
      <c r="AU100" s="138" t="s">
        <v>83</v>
      </c>
      <c r="AY100" s="17" t="s">
        <v>128</v>
      </c>
      <c r="BE100" s="139">
        <f>IF(N100="základní",J100,0)</f>
        <v>0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7" t="s">
        <v>78</v>
      </c>
      <c r="BK100" s="139">
        <f>ROUND(I100*H100,2)</f>
        <v>0</v>
      </c>
      <c r="BL100" s="17" t="s">
        <v>960</v>
      </c>
      <c r="BM100" s="138" t="s">
        <v>982</v>
      </c>
    </row>
    <row r="101" spans="2:65" s="1" customFormat="1">
      <c r="B101" s="32"/>
      <c r="D101" s="140" t="s">
        <v>144</v>
      </c>
      <c r="F101" s="141" t="s">
        <v>983</v>
      </c>
      <c r="I101" s="142"/>
      <c r="L101" s="32"/>
      <c r="M101" s="176"/>
      <c r="N101" s="177"/>
      <c r="O101" s="177"/>
      <c r="P101" s="177"/>
      <c r="Q101" s="177"/>
      <c r="R101" s="177"/>
      <c r="S101" s="177"/>
      <c r="T101" s="178"/>
      <c r="AT101" s="17" t="s">
        <v>144</v>
      </c>
      <c r="AU101" s="17" t="s">
        <v>83</v>
      </c>
    </row>
    <row r="102" spans="2:65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2"/>
    </row>
  </sheetData>
  <autoFilter ref="C84:K101" xr:uid="{00000000-0009-0000-0000-000009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900-000000000000}"/>
    <hyperlink ref="F92" r:id="rId2" xr:uid="{00000000-0004-0000-0900-000001000000}"/>
    <hyperlink ref="F95" r:id="rId3" xr:uid="{00000000-0004-0000-0900-000002000000}"/>
    <hyperlink ref="F98" r:id="rId4" xr:uid="{00000000-0004-0000-0900-000003000000}"/>
    <hyperlink ref="F101" r:id="rId5" xr:uid="{00000000-0004-0000-09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183" customWidth="1"/>
    <col min="2" max="2" width="1.6640625" style="183" customWidth="1"/>
    <col min="3" max="4" width="5" style="183" customWidth="1"/>
    <col min="5" max="5" width="11.6640625" style="183" customWidth="1"/>
    <col min="6" max="6" width="9.1640625" style="183" customWidth="1"/>
    <col min="7" max="7" width="5" style="183" customWidth="1"/>
    <col min="8" max="8" width="77.83203125" style="183" customWidth="1"/>
    <col min="9" max="10" width="20" style="183" customWidth="1"/>
    <col min="11" max="11" width="1.6640625" style="183" customWidth="1"/>
  </cols>
  <sheetData>
    <row r="1" spans="2:11" customFormat="1" ht="37.5" customHeight="1"/>
    <row r="2" spans="2:11" customFormat="1" ht="7.5" customHeight="1">
      <c r="B2" s="184"/>
      <c r="C2" s="185"/>
      <c r="D2" s="185"/>
      <c r="E2" s="185"/>
      <c r="F2" s="185"/>
      <c r="G2" s="185"/>
      <c r="H2" s="185"/>
      <c r="I2" s="185"/>
      <c r="J2" s="185"/>
      <c r="K2" s="186"/>
    </row>
    <row r="3" spans="2:11" s="15" customFormat="1" ht="45" customHeight="1">
      <c r="B3" s="187"/>
      <c r="C3" s="490" t="s">
        <v>984</v>
      </c>
      <c r="D3" s="490"/>
      <c r="E3" s="490"/>
      <c r="F3" s="490"/>
      <c r="G3" s="490"/>
      <c r="H3" s="490"/>
      <c r="I3" s="490"/>
      <c r="J3" s="490"/>
      <c r="K3" s="188"/>
    </row>
    <row r="4" spans="2:11" customFormat="1" ht="25.5" customHeight="1">
      <c r="B4" s="189"/>
      <c r="C4" s="495" t="s">
        <v>985</v>
      </c>
      <c r="D4" s="495"/>
      <c r="E4" s="495"/>
      <c r="F4" s="495"/>
      <c r="G4" s="495"/>
      <c r="H4" s="495"/>
      <c r="I4" s="495"/>
      <c r="J4" s="495"/>
      <c r="K4" s="190"/>
    </row>
    <row r="5" spans="2:11" customFormat="1" ht="5.25" customHeight="1">
      <c r="B5" s="189"/>
      <c r="C5" s="191"/>
      <c r="D5" s="191"/>
      <c r="E5" s="191"/>
      <c r="F5" s="191"/>
      <c r="G5" s="191"/>
      <c r="H5" s="191"/>
      <c r="I5" s="191"/>
      <c r="J5" s="191"/>
      <c r="K5" s="190"/>
    </row>
    <row r="6" spans="2:11" customFormat="1" ht="15" customHeight="1">
      <c r="B6" s="189"/>
      <c r="C6" s="494" t="s">
        <v>986</v>
      </c>
      <c r="D6" s="494"/>
      <c r="E6" s="494"/>
      <c r="F6" s="494"/>
      <c r="G6" s="494"/>
      <c r="H6" s="494"/>
      <c r="I6" s="494"/>
      <c r="J6" s="494"/>
      <c r="K6" s="190"/>
    </row>
    <row r="7" spans="2:11" customFormat="1" ht="15" customHeight="1">
      <c r="B7" s="193"/>
      <c r="C7" s="494" t="s">
        <v>987</v>
      </c>
      <c r="D7" s="494"/>
      <c r="E7" s="494"/>
      <c r="F7" s="494"/>
      <c r="G7" s="494"/>
      <c r="H7" s="494"/>
      <c r="I7" s="494"/>
      <c r="J7" s="494"/>
      <c r="K7" s="190"/>
    </row>
    <row r="8" spans="2:11" customFormat="1" ht="12.75" customHeight="1">
      <c r="B8" s="193"/>
      <c r="C8" s="192"/>
      <c r="D8" s="192"/>
      <c r="E8" s="192"/>
      <c r="F8" s="192"/>
      <c r="G8" s="192"/>
      <c r="H8" s="192"/>
      <c r="I8" s="192"/>
      <c r="J8" s="192"/>
      <c r="K8" s="190"/>
    </row>
    <row r="9" spans="2:11" customFormat="1" ht="15" customHeight="1">
      <c r="B9" s="193"/>
      <c r="C9" s="494" t="s">
        <v>988</v>
      </c>
      <c r="D9" s="494"/>
      <c r="E9" s="494"/>
      <c r="F9" s="494"/>
      <c r="G9" s="494"/>
      <c r="H9" s="494"/>
      <c r="I9" s="494"/>
      <c r="J9" s="494"/>
      <c r="K9" s="190"/>
    </row>
    <row r="10" spans="2:11" customFormat="1" ht="15" customHeight="1">
      <c r="B10" s="193"/>
      <c r="C10" s="192"/>
      <c r="D10" s="494" t="s">
        <v>989</v>
      </c>
      <c r="E10" s="494"/>
      <c r="F10" s="494"/>
      <c r="G10" s="494"/>
      <c r="H10" s="494"/>
      <c r="I10" s="494"/>
      <c r="J10" s="494"/>
      <c r="K10" s="190"/>
    </row>
    <row r="11" spans="2:11" customFormat="1" ht="15" customHeight="1">
      <c r="B11" s="193"/>
      <c r="C11" s="194"/>
      <c r="D11" s="494" t="s">
        <v>990</v>
      </c>
      <c r="E11" s="494"/>
      <c r="F11" s="494"/>
      <c r="G11" s="494"/>
      <c r="H11" s="494"/>
      <c r="I11" s="494"/>
      <c r="J11" s="494"/>
      <c r="K11" s="190"/>
    </row>
    <row r="12" spans="2:11" customFormat="1" ht="15" customHeight="1">
      <c r="B12" s="193"/>
      <c r="C12" s="194"/>
      <c r="D12" s="192"/>
      <c r="E12" s="192"/>
      <c r="F12" s="192"/>
      <c r="G12" s="192"/>
      <c r="H12" s="192"/>
      <c r="I12" s="192"/>
      <c r="J12" s="192"/>
      <c r="K12" s="190"/>
    </row>
    <row r="13" spans="2:11" customFormat="1" ht="15" customHeight="1">
      <c r="B13" s="193"/>
      <c r="C13" s="194"/>
      <c r="D13" s="195" t="s">
        <v>991</v>
      </c>
      <c r="E13" s="192"/>
      <c r="F13" s="192"/>
      <c r="G13" s="192"/>
      <c r="H13" s="192"/>
      <c r="I13" s="192"/>
      <c r="J13" s="192"/>
      <c r="K13" s="190"/>
    </row>
    <row r="14" spans="2:11" customFormat="1" ht="12.75" customHeight="1">
      <c r="B14" s="193"/>
      <c r="C14" s="194"/>
      <c r="D14" s="194"/>
      <c r="E14" s="194"/>
      <c r="F14" s="194"/>
      <c r="G14" s="194"/>
      <c r="H14" s="194"/>
      <c r="I14" s="194"/>
      <c r="J14" s="194"/>
      <c r="K14" s="190"/>
    </row>
    <row r="15" spans="2:11" customFormat="1" ht="15" customHeight="1">
      <c r="B15" s="193"/>
      <c r="C15" s="194"/>
      <c r="D15" s="494" t="s">
        <v>992</v>
      </c>
      <c r="E15" s="494"/>
      <c r="F15" s="494"/>
      <c r="G15" s="494"/>
      <c r="H15" s="494"/>
      <c r="I15" s="494"/>
      <c r="J15" s="494"/>
      <c r="K15" s="190"/>
    </row>
    <row r="16" spans="2:11" customFormat="1" ht="15" customHeight="1">
      <c r="B16" s="193"/>
      <c r="C16" s="194"/>
      <c r="D16" s="494" t="s">
        <v>993</v>
      </c>
      <c r="E16" s="494"/>
      <c r="F16" s="494"/>
      <c r="G16" s="494"/>
      <c r="H16" s="494"/>
      <c r="I16" s="494"/>
      <c r="J16" s="494"/>
      <c r="K16" s="190"/>
    </row>
    <row r="17" spans="2:11" customFormat="1" ht="15" customHeight="1">
      <c r="B17" s="193"/>
      <c r="C17" s="194"/>
      <c r="D17" s="494" t="s">
        <v>994</v>
      </c>
      <c r="E17" s="494"/>
      <c r="F17" s="494"/>
      <c r="G17" s="494"/>
      <c r="H17" s="494"/>
      <c r="I17" s="494"/>
      <c r="J17" s="494"/>
      <c r="K17" s="190"/>
    </row>
    <row r="18" spans="2:11" customFormat="1" ht="15" customHeight="1">
      <c r="B18" s="193"/>
      <c r="C18" s="194"/>
      <c r="D18" s="194"/>
      <c r="E18" s="196" t="s">
        <v>77</v>
      </c>
      <c r="F18" s="494" t="s">
        <v>995</v>
      </c>
      <c r="G18" s="494"/>
      <c r="H18" s="494"/>
      <c r="I18" s="494"/>
      <c r="J18" s="494"/>
      <c r="K18" s="190"/>
    </row>
    <row r="19" spans="2:11" customFormat="1" ht="15" customHeight="1">
      <c r="B19" s="193"/>
      <c r="C19" s="194"/>
      <c r="D19" s="194"/>
      <c r="E19" s="196" t="s">
        <v>996</v>
      </c>
      <c r="F19" s="494" t="s">
        <v>997</v>
      </c>
      <c r="G19" s="494"/>
      <c r="H19" s="494"/>
      <c r="I19" s="494"/>
      <c r="J19" s="494"/>
      <c r="K19" s="190"/>
    </row>
    <row r="20" spans="2:11" customFormat="1" ht="15" customHeight="1">
      <c r="B20" s="193"/>
      <c r="C20" s="194"/>
      <c r="D20" s="194"/>
      <c r="E20" s="196" t="s">
        <v>998</v>
      </c>
      <c r="F20" s="494" t="s">
        <v>999</v>
      </c>
      <c r="G20" s="494"/>
      <c r="H20" s="494"/>
      <c r="I20" s="494"/>
      <c r="J20" s="494"/>
      <c r="K20" s="190"/>
    </row>
    <row r="21" spans="2:11" customFormat="1" ht="15" customHeight="1">
      <c r="B21" s="193"/>
      <c r="C21" s="194"/>
      <c r="D21" s="194"/>
      <c r="E21" s="196" t="s">
        <v>1000</v>
      </c>
      <c r="F21" s="494" t="s">
        <v>1001</v>
      </c>
      <c r="G21" s="494"/>
      <c r="H21" s="494"/>
      <c r="I21" s="494"/>
      <c r="J21" s="494"/>
      <c r="K21" s="190"/>
    </row>
    <row r="22" spans="2:11" customFormat="1" ht="15" customHeight="1">
      <c r="B22" s="193"/>
      <c r="C22" s="194"/>
      <c r="D22" s="194"/>
      <c r="E22" s="196" t="s">
        <v>1002</v>
      </c>
      <c r="F22" s="494" t="s">
        <v>1003</v>
      </c>
      <c r="G22" s="494"/>
      <c r="H22" s="494"/>
      <c r="I22" s="494"/>
      <c r="J22" s="494"/>
      <c r="K22" s="190"/>
    </row>
    <row r="23" spans="2:11" customFormat="1" ht="15" customHeight="1">
      <c r="B23" s="193"/>
      <c r="C23" s="194"/>
      <c r="D23" s="194"/>
      <c r="E23" s="196" t="s">
        <v>1004</v>
      </c>
      <c r="F23" s="494" t="s">
        <v>1005</v>
      </c>
      <c r="G23" s="494"/>
      <c r="H23" s="494"/>
      <c r="I23" s="494"/>
      <c r="J23" s="494"/>
      <c r="K23" s="190"/>
    </row>
    <row r="24" spans="2:11" customFormat="1" ht="12.75" customHeight="1">
      <c r="B24" s="193"/>
      <c r="C24" s="194"/>
      <c r="D24" s="194"/>
      <c r="E24" s="194"/>
      <c r="F24" s="194"/>
      <c r="G24" s="194"/>
      <c r="H24" s="194"/>
      <c r="I24" s="194"/>
      <c r="J24" s="194"/>
      <c r="K24" s="190"/>
    </row>
    <row r="25" spans="2:11" customFormat="1" ht="15" customHeight="1">
      <c r="B25" s="193"/>
      <c r="C25" s="494" t="s">
        <v>1006</v>
      </c>
      <c r="D25" s="494"/>
      <c r="E25" s="494"/>
      <c r="F25" s="494"/>
      <c r="G25" s="494"/>
      <c r="H25" s="494"/>
      <c r="I25" s="494"/>
      <c r="J25" s="494"/>
      <c r="K25" s="190"/>
    </row>
    <row r="26" spans="2:11" customFormat="1" ht="15" customHeight="1">
      <c r="B26" s="193"/>
      <c r="C26" s="494" t="s">
        <v>1007</v>
      </c>
      <c r="D26" s="494"/>
      <c r="E26" s="494"/>
      <c r="F26" s="494"/>
      <c r="G26" s="494"/>
      <c r="H26" s="494"/>
      <c r="I26" s="494"/>
      <c r="J26" s="494"/>
      <c r="K26" s="190"/>
    </row>
    <row r="27" spans="2:11" customFormat="1" ht="15" customHeight="1">
      <c r="B27" s="193"/>
      <c r="C27" s="192"/>
      <c r="D27" s="494" t="s">
        <v>1008</v>
      </c>
      <c r="E27" s="494"/>
      <c r="F27" s="494"/>
      <c r="G27" s="494"/>
      <c r="H27" s="494"/>
      <c r="I27" s="494"/>
      <c r="J27" s="494"/>
      <c r="K27" s="190"/>
    </row>
    <row r="28" spans="2:11" customFormat="1" ht="15" customHeight="1">
      <c r="B28" s="193"/>
      <c r="C28" s="194"/>
      <c r="D28" s="494" t="s">
        <v>1009</v>
      </c>
      <c r="E28" s="494"/>
      <c r="F28" s="494"/>
      <c r="G28" s="494"/>
      <c r="H28" s="494"/>
      <c r="I28" s="494"/>
      <c r="J28" s="494"/>
      <c r="K28" s="190"/>
    </row>
    <row r="29" spans="2:11" customFormat="1" ht="12.75" customHeight="1">
      <c r="B29" s="193"/>
      <c r="C29" s="194"/>
      <c r="D29" s="194"/>
      <c r="E29" s="194"/>
      <c r="F29" s="194"/>
      <c r="G29" s="194"/>
      <c r="H29" s="194"/>
      <c r="I29" s="194"/>
      <c r="J29" s="194"/>
      <c r="K29" s="190"/>
    </row>
    <row r="30" spans="2:11" customFormat="1" ht="15" customHeight="1">
      <c r="B30" s="193"/>
      <c r="C30" s="194"/>
      <c r="D30" s="494" t="s">
        <v>1010</v>
      </c>
      <c r="E30" s="494"/>
      <c r="F30" s="494"/>
      <c r="G30" s="494"/>
      <c r="H30" s="494"/>
      <c r="I30" s="494"/>
      <c r="J30" s="494"/>
      <c r="K30" s="190"/>
    </row>
    <row r="31" spans="2:11" customFormat="1" ht="15" customHeight="1">
      <c r="B31" s="193"/>
      <c r="C31" s="194"/>
      <c r="D31" s="494" t="s">
        <v>1011</v>
      </c>
      <c r="E31" s="494"/>
      <c r="F31" s="494"/>
      <c r="G31" s="494"/>
      <c r="H31" s="494"/>
      <c r="I31" s="494"/>
      <c r="J31" s="494"/>
      <c r="K31" s="190"/>
    </row>
    <row r="32" spans="2:11" customFormat="1" ht="12.75" customHeight="1">
      <c r="B32" s="193"/>
      <c r="C32" s="194"/>
      <c r="D32" s="194"/>
      <c r="E32" s="194"/>
      <c r="F32" s="194"/>
      <c r="G32" s="194"/>
      <c r="H32" s="194"/>
      <c r="I32" s="194"/>
      <c r="J32" s="194"/>
      <c r="K32" s="190"/>
    </row>
    <row r="33" spans="2:11" customFormat="1" ht="15" customHeight="1">
      <c r="B33" s="193"/>
      <c r="C33" s="194"/>
      <c r="D33" s="494" t="s">
        <v>1012</v>
      </c>
      <c r="E33" s="494"/>
      <c r="F33" s="494"/>
      <c r="G33" s="494"/>
      <c r="H33" s="494"/>
      <c r="I33" s="494"/>
      <c r="J33" s="494"/>
      <c r="K33" s="190"/>
    </row>
    <row r="34" spans="2:11" customFormat="1" ht="15" customHeight="1">
      <c r="B34" s="193"/>
      <c r="C34" s="194"/>
      <c r="D34" s="494" t="s">
        <v>1013</v>
      </c>
      <c r="E34" s="494"/>
      <c r="F34" s="494"/>
      <c r="G34" s="494"/>
      <c r="H34" s="494"/>
      <c r="I34" s="494"/>
      <c r="J34" s="494"/>
      <c r="K34" s="190"/>
    </row>
    <row r="35" spans="2:11" customFormat="1" ht="15" customHeight="1">
      <c r="B35" s="193"/>
      <c r="C35" s="194"/>
      <c r="D35" s="494" t="s">
        <v>1014</v>
      </c>
      <c r="E35" s="494"/>
      <c r="F35" s="494"/>
      <c r="G35" s="494"/>
      <c r="H35" s="494"/>
      <c r="I35" s="494"/>
      <c r="J35" s="494"/>
      <c r="K35" s="190"/>
    </row>
    <row r="36" spans="2:11" customFormat="1" ht="15" customHeight="1">
      <c r="B36" s="193"/>
      <c r="C36" s="194"/>
      <c r="D36" s="192"/>
      <c r="E36" s="195" t="s">
        <v>114</v>
      </c>
      <c r="F36" s="192"/>
      <c r="G36" s="494" t="s">
        <v>1015</v>
      </c>
      <c r="H36" s="494"/>
      <c r="I36" s="494"/>
      <c r="J36" s="494"/>
      <c r="K36" s="190"/>
    </row>
    <row r="37" spans="2:11" customFormat="1" ht="30.75" customHeight="1">
      <c r="B37" s="193"/>
      <c r="C37" s="194"/>
      <c r="D37" s="192"/>
      <c r="E37" s="195" t="s">
        <v>1016</v>
      </c>
      <c r="F37" s="192"/>
      <c r="G37" s="494" t="s">
        <v>1017</v>
      </c>
      <c r="H37" s="494"/>
      <c r="I37" s="494"/>
      <c r="J37" s="494"/>
      <c r="K37" s="190"/>
    </row>
    <row r="38" spans="2:11" customFormat="1" ht="15" customHeight="1">
      <c r="B38" s="193"/>
      <c r="C38" s="194"/>
      <c r="D38" s="192"/>
      <c r="E38" s="195" t="s">
        <v>54</v>
      </c>
      <c r="F38" s="192"/>
      <c r="G38" s="494" t="s">
        <v>1018</v>
      </c>
      <c r="H38" s="494"/>
      <c r="I38" s="494"/>
      <c r="J38" s="494"/>
      <c r="K38" s="190"/>
    </row>
    <row r="39" spans="2:11" customFormat="1" ht="15" customHeight="1">
      <c r="B39" s="193"/>
      <c r="C39" s="194"/>
      <c r="D39" s="192"/>
      <c r="E39" s="195" t="s">
        <v>55</v>
      </c>
      <c r="F39" s="192"/>
      <c r="G39" s="494" t="s">
        <v>1019</v>
      </c>
      <c r="H39" s="494"/>
      <c r="I39" s="494"/>
      <c r="J39" s="494"/>
      <c r="K39" s="190"/>
    </row>
    <row r="40" spans="2:11" customFormat="1" ht="15" customHeight="1">
      <c r="B40" s="193"/>
      <c r="C40" s="194"/>
      <c r="D40" s="192"/>
      <c r="E40" s="195" t="s">
        <v>115</v>
      </c>
      <c r="F40" s="192"/>
      <c r="G40" s="494" t="s">
        <v>1020</v>
      </c>
      <c r="H40" s="494"/>
      <c r="I40" s="494"/>
      <c r="J40" s="494"/>
      <c r="K40" s="190"/>
    </row>
    <row r="41" spans="2:11" customFormat="1" ht="15" customHeight="1">
      <c r="B41" s="193"/>
      <c r="C41" s="194"/>
      <c r="D41" s="192"/>
      <c r="E41" s="195" t="s">
        <v>116</v>
      </c>
      <c r="F41" s="192"/>
      <c r="G41" s="494" t="s">
        <v>1021</v>
      </c>
      <c r="H41" s="494"/>
      <c r="I41" s="494"/>
      <c r="J41" s="494"/>
      <c r="K41" s="190"/>
    </row>
    <row r="42" spans="2:11" customFormat="1" ht="15" customHeight="1">
      <c r="B42" s="193"/>
      <c r="C42" s="194"/>
      <c r="D42" s="192"/>
      <c r="E42" s="195" t="s">
        <v>1022</v>
      </c>
      <c r="F42" s="192"/>
      <c r="G42" s="494" t="s">
        <v>1023</v>
      </c>
      <c r="H42" s="494"/>
      <c r="I42" s="494"/>
      <c r="J42" s="494"/>
      <c r="K42" s="190"/>
    </row>
    <row r="43" spans="2:11" customFormat="1" ht="15" customHeight="1">
      <c r="B43" s="193"/>
      <c r="C43" s="194"/>
      <c r="D43" s="192"/>
      <c r="E43" s="195"/>
      <c r="F43" s="192"/>
      <c r="G43" s="494" t="s">
        <v>1024</v>
      </c>
      <c r="H43" s="494"/>
      <c r="I43" s="494"/>
      <c r="J43" s="494"/>
      <c r="K43" s="190"/>
    </row>
    <row r="44" spans="2:11" customFormat="1" ht="15" customHeight="1">
      <c r="B44" s="193"/>
      <c r="C44" s="194"/>
      <c r="D44" s="192"/>
      <c r="E44" s="195" t="s">
        <v>1025</v>
      </c>
      <c r="F44" s="192"/>
      <c r="G44" s="494" t="s">
        <v>1026</v>
      </c>
      <c r="H44" s="494"/>
      <c r="I44" s="494"/>
      <c r="J44" s="494"/>
      <c r="K44" s="190"/>
    </row>
    <row r="45" spans="2:11" customFormat="1" ht="15" customHeight="1">
      <c r="B45" s="193"/>
      <c r="C45" s="194"/>
      <c r="D45" s="192"/>
      <c r="E45" s="195" t="s">
        <v>118</v>
      </c>
      <c r="F45" s="192"/>
      <c r="G45" s="494" t="s">
        <v>1027</v>
      </c>
      <c r="H45" s="494"/>
      <c r="I45" s="494"/>
      <c r="J45" s="494"/>
      <c r="K45" s="190"/>
    </row>
    <row r="46" spans="2:11" customFormat="1" ht="12.75" customHeight="1">
      <c r="B46" s="193"/>
      <c r="C46" s="194"/>
      <c r="D46" s="192"/>
      <c r="E46" s="192"/>
      <c r="F46" s="192"/>
      <c r="G46" s="192"/>
      <c r="H46" s="192"/>
      <c r="I46" s="192"/>
      <c r="J46" s="192"/>
      <c r="K46" s="190"/>
    </row>
    <row r="47" spans="2:11" customFormat="1" ht="15" customHeight="1">
      <c r="B47" s="193"/>
      <c r="C47" s="194"/>
      <c r="D47" s="494" t="s">
        <v>1028</v>
      </c>
      <c r="E47" s="494"/>
      <c r="F47" s="494"/>
      <c r="G47" s="494"/>
      <c r="H47" s="494"/>
      <c r="I47" s="494"/>
      <c r="J47" s="494"/>
      <c r="K47" s="190"/>
    </row>
    <row r="48" spans="2:11" customFormat="1" ht="15" customHeight="1">
      <c r="B48" s="193"/>
      <c r="C48" s="194"/>
      <c r="D48" s="194"/>
      <c r="E48" s="494" t="s">
        <v>1029</v>
      </c>
      <c r="F48" s="494"/>
      <c r="G48" s="494"/>
      <c r="H48" s="494"/>
      <c r="I48" s="494"/>
      <c r="J48" s="494"/>
      <c r="K48" s="190"/>
    </row>
    <row r="49" spans="2:11" customFormat="1" ht="15" customHeight="1">
      <c r="B49" s="193"/>
      <c r="C49" s="194"/>
      <c r="D49" s="194"/>
      <c r="E49" s="494" t="s">
        <v>1030</v>
      </c>
      <c r="F49" s="494"/>
      <c r="G49" s="494"/>
      <c r="H49" s="494"/>
      <c r="I49" s="494"/>
      <c r="J49" s="494"/>
      <c r="K49" s="190"/>
    </row>
    <row r="50" spans="2:11" customFormat="1" ht="15" customHeight="1">
      <c r="B50" s="193"/>
      <c r="C50" s="194"/>
      <c r="D50" s="194"/>
      <c r="E50" s="494" t="s">
        <v>1031</v>
      </c>
      <c r="F50" s="494"/>
      <c r="G50" s="494"/>
      <c r="H50" s="494"/>
      <c r="I50" s="494"/>
      <c r="J50" s="494"/>
      <c r="K50" s="190"/>
    </row>
    <row r="51" spans="2:11" customFormat="1" ht="15" customHeight="1">
      <c r="B51" s="193"/>
      <c r="C51" s="194"/>
      <c r="D51" s="494" t="s">
        <v>1032</v>
      </c>
      <c r="E51" s="494"/>
      <c r="F51" s="494"/>
      <c r="G51" s="494"/>
      <c r="H51" s="494"/>
      <c r="I51" s="494"/>
      <c r="J51" s="494"/>
      <c r="K51" s="190"/>
    </row>
    <row r="52" spans="2:11" customFormat="1" ht="25.5" customHeight="1">
      <c r="B52" s="189"/>
      <c r="C52" s="495" t="s">
        <v>1033</v>
      </c>
      <c r="D52" s="495"/>
      <c r="E52" s="495"/>
      <c r="F52" s="495"/>
      <c r="G52" s="495"/>
      <c r="H52" s="495"/>
      <c r="I52" s="495"/>
      <c r="J52" s="495"/>
      <c r="K52" s="190"/>
    </row>
    <row r="53" spans="2:11" customFormat="1" ht="5.25" customHeight="1">
      <c r="B53" s="189"/>
      <c r="C53" s="191"/>
      <c r="D53" s="191"/>
      <c r="E53" s="191"/>
      <c r="F53" s="191"/>
      <c r="G53" s="191"/>
      <c r="H53" s="191"/>
      <c r="I53" s="191"/>
      <c r="J53" s="191"/>
      <c r="K53" s="190"/>
    </row>
    <row r="54" spans="2:11" customFormat="1" ht="15" customHeight="1">
      <c r="B54" s="189"/>
      <c r="C54" s="494" t="s">
        <v>1034</v>
      </c>
      <c r="D54" s="494"/>
      <c r="E54" s="494"/>
      <c r="F54" s="494"/>
      <c r="G54" s="494"/>
      <c r="H54" s="494"/>
      <c r="I54" s="494"/>
      <c r="J54" s="494"/>
      <c r="K54" s="190"/>
    </row>
    <row r="55" spans="2:11" customFormat="1" ht="15" customHeight="1">
      <c r="B55" s="189"/>
      <c r="C55" s="494" t="s">
        <v>1035</v>
      </c>
      <c r="D55" s="494"/>
      <c r="E55" s="494"/>
      <c r="F55" s="494"/>
      <c r="G55" s="494"/>
      <c r="H55" s="494"/>
      <c r="I55" s="494"/>
      <c r="J55" s="494"/>
      <c r="K55" s="190"/>
    </row>
    <row r="56" spans="2:11" customFormat="1" ht="12.75" customHeight="1">
      <c r="B56" s="189"/>
      <c r="C56" s="192"/>
      <c r="D56" s="192"/>
      <c r="E56" s="192"/>
      <c r="F56" s="192"/>
      <c r="G56" s="192"/>
      <c r="H56" s="192"/>
      <c r="I56" s="192"/>
      <c r="J56" s="192"/>
      <c r="K56" s="190"/>
    </row>
    <row r="57" spans="2:11" customFormat="1" ht="15" customHeight="1">
      <c r="B57" s="189"/>
      <c r="C57" s="494" t="s">
        <v>1036</v>
      </c>
      <c r="D57" s="494"/>
      <c r="E57" s="494"/>
      <c r="F57" s="494"/>
      <c r="G57" s="494"/>
      <c r="H57" s="494"/>
      <c r="I57" s="494"/>
      <c r="J57" s="494"/>
      <c r="K57" s="190"/>
    </row>
    <row r="58" spans="2:11" customFormat="1" ht="15" customHeight="1">
      <c r="B58" s="189"/>
      <c r="C58" s="194"/>
      <c r="D58" s="494" t="s">
        <v>1037</v>
      </c>
      <c r="E58" s="494"/>
      <c r="F58" s="494"/>
      <c r="G58" s="494"/>
      <c r="H58" s="494"/>
      <c r="I58" s="494"/>
      <c r="J58" s="494"/>
      <c r="K58" s="190"/>
    </row>
    <row r="59" spans="2:11" customFormat="1" ht="15" customHeight="1">
      <c r="B59" s="189"/>
      <c r="C59" s="194"/>
      <c r="D59" s="494" t="s">
        <v>1038</v>
      </c>
      <c r="E59" s="494"/>
      <c r="F59" s="494"/>
      <c r="G59" s="494"/>
      <c r="H59" s="494"/>
      <c r="I59" s="494"/>
      <c r="J59" s="494"/>
      <c r="K59" s="190"/>
    </row>
    <row r="60" spans="2:11" customFormat="1" ht="15" customHeight="1">
      <c r="B60" s="189"/>
      <c r="C60" s="194"/>
      <c r="D60" s="494" t="s">
        <v>1039</v>
      </c>
      <c r="E60" s="494"/>
      <c r="F60" s="494"/>
      <c r="G60" s="494"/>
      <c r="H60" s="494"/>
      <c r="I60" s="494"/>
      <c r="J60" s="494"/>
      <c r="K60" s="190"/>
    </row>
    <row r="61" spans="2:11" customFormat="1" ht="15" customHeight="1">
      <c r="B61" s="189"/>
      <c r="C61" s="194"/>
      <c r="D61" s="494" t="s">
        <v>1040</v>
      </c>
      <c r="E61" s="494"/>
      <c r="F61" s="494"/>
      <c r="G61" s="494"/>
      <c r="H61" s="494"/>
      <c r="I61" s="494"/>
      <c r="J61" s="494"/>
      <c r="K61" s="190"/>
    </row>
    <row r="62" spans="2:11" customFormat="1" ht="15" customHeight="1">
      <c r="B62" s="189"/>
      <c r="C62" s="194"/>
      <c r="D62" s="496" t="s">
        <v>1041</v>
      </c>
      <c r="E62" s="496"/>
      <c r="F62" s="496"/>
      <c r="G62" s="496"/>
      <c r="H62" s="496"/>
      <c r="I62" s="496"/>
      <c r="J62" s="496"/>
      <c r="K62" s="190"/>
    </row>
    <row r="63" spans="2:11" customFormat="1" ht="15" customHeight="1">
      <c r="B63" s="189"/>
      <c r="C63" s="194"/>
      <c r="D63" s="494" t="s">
        <v>1042</v>
      </c>
      <c r="E63" s="494"/>
      <c r="F63" s="494"/>
      <c r="G63" s="494"/>
      <c r="H63" s="494"/>
      <c r="I63" s="494"/>
      <c r="J63" s="494"/>
      <c r="K63" s="190"/>
    </row>
    <row r="64" spans="2:11" customFormat="1" ht="12.75" customHeight="1">
      <c r="B64" s="189"/>
      <c r="C64" s="194"/>
      <c r="D64" s="194"/>
      <c r="E64" s="197"/>
      <c r="F64" s="194"/>
      <c r="G64" s="194"/>
      <c r="H64" s="194"/>
      <c r="I64" s="194"/>
      <c r="J64" s="194"/>
      <c r="K64" s="190"/>
    </row>
    <row r="65" spans="2:11" customFormat="1" ht="15" customHeight="1">
      <c r="B65" s="189"/>
      <c r="C65" s="194"/>
      <c r="D65" s="494" t="s">
        <v>1043</v>
      </c>
      <c r="E65" s="494"/>
      <c r="F65" s="494"/>
      <c r="G65" s="494"/>
      <c r="H65" s="494"/>
      <c r="I65" s="494"/>
      <c r="J65" s="494"/>
      <c r="K65" s="190"/>
    </row>
    <row r="66" spans="2:11" customFormat="1" ht="15" customHeight="1">
      <c r="B66" s="189"/>
      <c r="C66" s="194"/>
      <c r="D66" s="496" t="s">
        <v>1044</v>
      </c>
      <c r="E66" s="496"/>
      <c r="F66" s="496"/>
      <c r="G66" s="496"/>
      <c r="H66" s="496"/>
      <c r="I66" s="496"/>
      <c r="J66" s="496"/>
      <c r="K66" s="190"/>
    </row>
    <row r="67" spans="2:11" customFormat="1" ht="15" customHeight="1">
      <c r="B67" s="189"/>
      <c r="C67" s="194"/>
      <c r="D67" s="494" t="s">
        <v>1045</v>
      </c>
      <c r="E67" s="494"/>
      <c r="F67" s="494"/>
      <c r="G67" s="494"/>
      <c r="H67" s="494"/>
      <c r="I67" s="494"/>
      <c r="J67" s="494"/>
      <c r="K67" s="190"/>
    </row>
    <row r="68" spans="2:11" customFormat="1" ht="15" customHeight="1">
      <c r="B68" s="189"/>
      <c r="C68" s="194"/>
      <c r="D68" s="494" t="s">
        <v>1046</v>
      </c>
      <c r="E68" s="494"/>
      <c r="F68" s="494"/>
      <c r="G68" s="494"/>
      <c r="H68" s="494"/>
      <c r="I68" s="494"/>
      <c r="J68" s="494"/>
      <c r="K68" s="190"/>
    </row>
    <row r="69" spans="2:11" customFormat="1" ht="15" customHeight="1">
      <c r="B69" s="189"/>
      <c r="C69" s="194"/>
      <c r="D69" s="494" t="s">
        <v>1047</v>
      </c>
      <c r="E69" s="494"/>
      <c r="F69" s="494"/>
      <c r="G69" s="494"/>
      <c r="H69" s="494"/>
      <c r="I69" s="494"/>
      <c r="J69" s="494"/>
      <c r="K69" s="190"/>
    </row>
    <row r="70" spans="2:11" customFormat="1" ht="15" customHeight="1">
      <c r="B70" s="189"/>
      <c r="C70" s="194"/>
      <c r="D70" s="494" t="s">
        <v>1048</v>
      </c>
      <c r="E70" s="494"/>
      <c r="F70" s="494"/>
      <c r="G70" s="494"/>
      <c r="H70" s="494"/>
      <c r="I70" s="494"/>
      <c r="J70" s="494"/>
      <c r="K70" s="190"/>
    </row>
    <row r="71" spans="2:11" customFormat="1" ht="12.75" customHeight="1">
      <c r="B71" s="198"/>
      <c r="C71" s="199"/>
      <c r="D71" s="199"/>
      <c r="E71" s="199"/>
      <c r="F71" s="199"/>
      <c r="G71" s="199"/>
      <c r="H71" s="199"/>
      <c r="I71" s="199"/>
      <c r="J71" s="199"/>
      <c r="K71" s="200"/>
    </row>
    <row r="72" spans="2:11" customFormat="1" ht="18.75" customHeight="1">
      <c r="B72" s="201"/>
      <c r="C72" s="201"/>
      <c r="D72" s="201"/>
      <c r="E72" s="201"/>
      <c r="F72" s="201"/>
      <c r="G72" s="201"/>
      <c r="H72" s="201"/>
      <c r="I72" s="201"/>
      <c r="J72" s="201"/>
      <c r="K72" s="202"/>
    </row>
    <row r="73" spans="2:11" customFormat="1" ht="18.75" customHeight="1">
      <c r="B73" s="202"/>
      <c r="C73" s="202"/>
      <c r="D73" s="202"/>
      <c r="E73" s="202"/>
      <c r="F73" s="202"/>
      <c r="G73" s="202"/>
      <c r="H73" s="202"/>
      <c r="I73" s="202"/>
      <c r="J73" s="202"/>
      <c r="K73" s="202"/>
    </row>
    <row r="74" spans="2:11" customFormat="1" ht="7.5" customHeight="1">
      <c r="B74" s="203"/>
      <c r="C74" s="204"/>
      <c r="D74" s="204"/>
      <c r="E74" s="204"/>
      <c r="F74" s="204"/>
      <c r="G74" s="204"/>
      <c r="H74" s="204"/>
      <c r="I74" s="204"/>
      <c r="J74" s="204"/>
      <c r="K74" s="205"/>
    </row>
    <row r="75" spans="2:11" customFormat="1" ht="45" customHeight="1">
      <c r="B75" s="206"/>
      <c r="C75" s="489" t="s">
        <v>1049</v>
      </c>
      <c r="D75" s="489"/>
      <c r="E75" s="489"/>
      <c r="F75" s="489"/>
      <c r="G75" s="489"/>
      <c r="H75" s="489"/>
      <c r="I75" s="489"/>
      <c r="J75" s="489"/>
      <c r="K75" s="207"/>
    </row>
    <row r="76" spans="2:11" customFormat="1" ht="17.25" customHeight="1">
      <c r="B76" s="206"/>
      <c r="C76" s="208" t="s">
        <v>1050</v>
      </c>
      <c r="D76" s="208"/>
      <c r="E76" s="208"/>
      <c r="F76" s="208" t="s">
        <v>1051</v>
      </c>
      <c r="G76" s="209"/>
      <c r="H76" s="208" t="s">
        <v>55</v>
      </c>
      <c r="I76" s="208" t="s">
        <v>58</v>
      </c>
      <c r="J76" s="208" t="s">
        <v>1052</v>
      </c>
      <c r="K76" s="207"/>
    </row>
    <row r="77" spans="2:11" customFormat="1" ht="17.25" customHeight="1">
      <c r="B77" s="206"/>
      <c r="C77" s="210" t="s">
        <v>1053</v>
      </c>
      <c r="D77" s="210"/>
      <c r="E77" s="210"/>
      <c r="F77" s="211" t="s">
        <v>1054</v>
      </c>
      <c r="G77" s="212"/>
      <c r="H77" s="210"/>
      <c r="I77" s="210"/>
      <c r="J77" s="210" t="s">
        <v>1055</v>
      </c>
      <c r="K77" s="207"/>
    </row>
    <row r="78" spans="2:11" customFormat="1" ht="5.25" customHeight="1">
      <c r="B78" s="206"/>
      <c r="C78" s="213"/>
      <c r="D78" s="213"/>
      <c r="E78" s="213"/>
      <c r="F78" s="213"/>
      <c r="G78" s="214"/>
      <c r="H78" s="213"/>
      <c r="I78" s="213"/>
      <c r="J78" s="213"/>
      <c r="K78" s="207"/>
    </row>
    <row r="79" spans="2:11" customFormat="1" ht="15" customHeight="1">
      <c r="B79" s="206"/>
      <c r="C79" s="195" t="s">
        <v>54</v>
      </c>
      <c r="D79" s="215"/>
      <c r="E79" s="215"/>
      <c r="F79" s="216" t="s">
        <v>1056</v>
      </c>
      <c r="G79" s="217"/>
      <c r="H79" s="195" t="s">
        <v>1057</v>
      </c>
      <c r="I79" s="195" t="s">
        <v>1058</v>
      </c>
      <c r="J79" s="195">
        <v>20</v>
      </c>
      <c r="K79" s="207"/>
    </row>
    <row r="80" spans="2:11" customFormat="1" ht="15" customHeight="1">
      <c r="B80" s="206"/>
      <c r="C80" s="195" t="s">
        <v>1059</v>
      </c>
      <c r="D80" s="195"/>
      <c r="E80" s="195"/>
      <c r="F80" s="216" t="s">
        <v>1056</v>
      </c>
      <c r="G80" s="217"/>
      <c r="H80" s="195" t="s">
        <v>1060</v>
      </c>
      <c r="I80" s="195" t="s">
        <v>1058</v>
      </c>
      <c r="J80" s="195">
        <v>120</v>
      </c>
      <c r="K80" s="207"/>
    </row>
    <row r="81" spans="2:11" customFormat="1" ht="15" customHeight="1">
      <c r="B81" s="218"/>
      <c r="C81" s="195" t="s">
        <v>1061</v>
      </c>
      <c r="D81" s="195"/>
      <c r="E81" s="195"/>
      <c r="F81" s="216" t="s">
        <v>1062</v>
      </c>
      <c r="G81" s="217"/>
      <c r="H81" s="195" t="s">
        <v>1063</v>
      </c>
      <c r="I81" s="195" t="s">
        <v>1058</v>
      </c>
      <c r="J81" s="195">
        <v>50</v>
      </c>
      <c r="K81" s="207"/>
    </row>
    <row r="82" spans="2:11" customFormat="1" ht="15" customHeight="1">
      <c r="B82" s="218"/>
      <c r="C82" s="195" t="s">
        <v>1064</v>
      </c>
      <c r="D82" s="195"/>
      <c r="E82" s="195"/>
      <c r="F82" s="216" t="s">
        <v>1056</v>
      </c>
      <c r="G82" s="217"/>
      <c r="H82" s="195" t="s">
        <v>1065</v>
      </c>
      <c r="I82" s="195" t="s">
        <v>1066</v>
      </c>
      <c r="J82" s="195"/>
      <c r="K82" s="207"/>
    </row>
    <row r="83" spans="2:11" customFormat="1" ht="15" customHeight="1">
      <c r="B83" s="218"/>
      <c r="C83" s="195" t="s">
        <v>1067</v>
      </c>
      <c r="D83" s="195"/>
      <c r="E83" s="195"/>
      <c r="F83" s="216" t="s">
        <v>1062</v>
      </c>
      <c r="G83" s="195"/>
      <c r="H83" s="195" t="s">
        <v>1068</v>
      </c>
      <c r="I83" s="195" t="s">
        <v>1058</v>
      </c>
      <c r="J83" s="195">
        <v>15</v>
      </c>
      <c r="K83" s="207"/>
    </row>
    <row r="84" spans="2:11" customFormat="1" ht="15" customHeight="1">
      <c r="B84" s="218"/>
      <c r="C84" s="195" t="s">
        <v>1069</v>
      </c>
      <c r="D84" s="195"/>
      <c r="E84" s="195"/>
      <c r="F84" s="216" t="s">
        <v>1062</v>
      </c>
      <c r="G84" s="195"/>
      <c r="H84" s="195" t="s">
        <v>1070</v>
      </c>
      <c r="I84" s="195" t="s">
        <v>1058</v>
      </c>
      <c r="J84" s="195">
        <v>15</v>
      </c>
      <c r="K84" s="207"/>
    </row>
    <row r="85" spans="2:11" customFormat="1" ht="15" customHeight="1">
      <c r="B85" s="218"/>
      <c r="C85" s="195" t="s">
        <v>1071</v>
      </c>
      <c r="D85" s="195"/>
      <c r="E85" s="195"/>
      <c r="F85" s="216" t="s">
        <v>1062</v>
      </c>
      <c r="G85" s="195"/>
      <c r="H85" s="195" t="s">
        <v>1072</v>
      </c>
      <c r="I85" s="195" t="s">
        <v>1058</v>
      </c>
      <c r="J85" s="195">
        <v>20</v>
      </c>
      <c r="K85" s="207"/>
    </row>
    <row r="86" spans="2:11" customFormat="1" ht="15" customHeight="1">
      <c r="B86" s="218"/>
      <c r="C86" s="195" t="s">
        <v>1073</v>
      </c>
      <c r="D86" s="195"/>
      <c r="E86" s="195"/>
      <c r="F86" s="216" t="s">
        <v>1062</v>
      </c>
      <c r="G86" s="195"/>
      <c r="H86" s="195" t="s">
        <v>1074</v>
      </c>
      <c r="I86" s="195" t="s">
        <v>1058</v>
      </c>
      <c r="J86" s="195">
        <v>20</v>
      </c>
      <c r="K86" s="207"/>
    </row>
    <row r="87" spans="2:11" customFormat="1" ht="15" customHeight="1">
      <c r="B87" s="218"/>
      <c r="C87" s="195" t="s">
        <v>1075</v>
      </c>
      <c r="D87" s="195"/>
      <c r="E87" s="195"/>
      <c r="F87" s="216" t="s">
        <v>1062</v>
      </c>
      <c r="G87" s="217"/>
      <c r="H87" s="195" t="s">
        <v>1076</v>
      </c>
      <c r="I87" s="195" t="s">
        <v>1058</v>
      </c>
      <c r="J87" s="195">
        <v>50</v>
      </c>
      <c r="K87" s="207"/>
    </row>
    <row r="88" spans="2:11" customFormat="1" ht="15" customHeight="1">
      <c r="B88" s="218"/>
      <c r="C88" s="195" t="s">
        <v>1077</v>
      </c>
      <c r="D88" s="195"/>
      <c r="E88" s="195"/>
      <c r="F88" s="216" t="s">
        <v>1062</v>
      </c>
      <c r="G88" s="217"/>
      <c r="H88" s="195" t="s">
        <v>1078</v>
      </c>
      <c r="I88" s="195" t="s">
        <v>1058</v>
      </c>
      <c r="J88" s="195">
        <v>20</v>
      </c>
      <c r="K88" s="207"/>
    </row>
    <row r="89" spans="2:11" customFormat="1" ht="15" customHeight="1">
      <c r="B89" s="218"/>
      <c r="C89" s="195" t="s">
        <v>1079</v>
      </c>
      <c r="D89" s="195"/>
      <c r="E89" s="195"/>
      <c r="F89" s="216" t="s">
        <v>1062</v>
      </c>
      <c r="G89" s="217"/>
      <c r="H89" s="195" t="s">
        <v>1080</v>
      </c>
      <c r="I89" s="195" t="s">
        <v>1058</v>
      </c>
      <c r="J89" s="195">
        <v>20</v>
      </c>
      <c r="K89" s="207"/>
    </row>
    <row r="90" spans="2:11" customFormat="1" ht="15" customHeight="1">
      <c r="B90" s="218"/>
      <c r="C90" s="195" t="s">
        <v>1081</v>
      </c>
      <c r="D90" s="195"/>
      <c r="E90" s="195"/>
      <c r="F90" s="216" t="s">
        <v>1062</v>
      </c>
      <c r="G90" s="217"/>
      <c r="H90" s="195" t="s">
        <v>1082</v>
      </c>
      <c r="I90" s="195" t="s">
        <v>1058</v>
      </c>
      <c r="J90" s="195">
        <v>50</v>
      </c>
      <c r="K90" s="207"/>
    </row>
    <row r="91" spans="2:11" customFormat="1" ht="15" customHeight="1">
      <c r="B91" s="218"/>
      <c r="C91" s="195" t="s">
        <v>1083</v>
      </c>
      <c r="D91" s="195"/>
      <c r="E91" s="195"/>
      <c r="F91" s="216" t="s">
        <v>1062</v>
      </c>
      <c r="G91" s="217"/>
      <c r="H91" s="195" t="s">
        <v>1083</v>
      </c>
      <c r="I91" s="195" t="s">
        <v>1058</v>
      </c>
      <c r="J91" s="195">
        <v>50</v>
      </c>
      <c r="K91" s="207"/>
    </row>
    <row r="92" spans="2:11" customFormat="1" ht="15" customHeight="1">
      <c r="B92" s="218"/>
      <c r="C92" s="195" t="s">
        <v>1084</v>
      </c>
      <c r="D92" s="195"/>
      <c r="E92" s="195"/>
      <c r="F92" s="216" t="s">
        <v>1062</v>
      </c>
      <c r="G92" s="217"/>
      <c r="H92" s="195" t="s">
        <v>1085</v>
      </c>
      <c r="I92" s="195" t="s">
        <v>1058</v>
      </c>
      <c r="J92" s="195">
        <v>255</v>
      </c>
      <c r="K92" s="207"/>
    </row>
    <row r="93" spans="2:11" customFormat="1" ht="15" customHeight="1">
      <c r="B93" s="218"/>
      <c r="C93" s="195" t="s">
        <v>1086</v>
      </c>
      <c r="D93" s="195"/>
      <c r="E93" s="195"/>
      <c r="F93" s="216" t="s">
        <v>1056</v>
      </c>
      <c r="G93" s="217"/>
      <c r="H93" s="195" t="s">
        <v>1087</v>
      </c>
      <c r="I93" s="195" t="s">
        <v>1088</v>
      </c>
      <c r="J93" s="195"/>
      <c r="K93" s="207"/>
    </row>
    <row r="94" spans="2:11" customFormat="1" ht="15" customHeight="1">
      <c r="B94" s="218"/>
      <c r="C94" s="195" t="s">
        <v>1089</v>
      </c>
      <c r="D94" s="195"/>
      <c r="E94" s="195"/>
      <c r="F94" s="216" t="s">
        <v>1056</v>
      </c>
      <c r="G94" s="217"/>
      <c r="H94" s="195" t="s">
        <v>1090</v>
      </c>
      <c r="I94" s="195" t="s">
        <v>1091</v>
      </c>
      <c r="J94" s="195"/>
      <c r="K94" s="207"/>
    </row>
    <row r="95" spans="2:11" customFormat="1" ht="15" customHeight="1">
      <c r="B95" s="218"/>
      <c r="C95" s="195" t="s">
        <v>1092</v>
      </c>
      <c r="D95" s="195"/>
      <c r="E95" s="195"/>
      <c r="F95" s="216" t="s">
        <v>1056</v>
      </c>
      <c r="G95" s="217"/>
      <c r="H95" s="195" t="s">
        <v>1092</v>
      </c>
      <c r="I95" s="195" t="s">
        <v>1091</v>
      </c>
      <c r="J95" s="195"/>
      <c r="K95" s="207"/>
    </row>
    <row r="96" spans="2:11" customFormat="1" ht="15" customHeight="1">
      <c r="B96" s="218"/>
      <c r="C96" s="195" t="s">
        <v>39</v>
      </c>
      <c r="D96" s="195"/>
      <c r="E96" s="195"/>
      <c r="F96" s="216" t="s">
        <v>1056</v>
      </c>
      <c r="G96" s="217"/>
      <c r="H96" s="195" t="s">
        <v>1093</v>
      </c>
      <c r="I96" s="195" t="s">
        <v>1091</v>
      </c>
      <c r="J96" s="195"/>
      <c r="K96" s="207"/>
    </row>
    <row r="97" spans="2:11" customFormat="1" ht="15" customHeight="1">
      <c r="B97" s="218"/>
      <c r="C97" s="195" t="s">
        <v>49</v>
      </c>
      <c r="D97" s="195"/>
      <c r="E97" s="195"/>
      <c r="F97" s="216" t="s">
        <v>1056</v>
      </c>
      <c r="G97" s="217"/>
      <c r="H97" s="195" t="s">
        <v>1094</v>
      </c>
      <c r="I97" s="195" t="s">
        <v>1091</v>
      </c>
      <c r="J97" s="195"/>
      <c r="K97" s="207"/>
    </row>
    <row r="98" spans="2:11" customFormat="1" ht="15" customHeight="1">
      <c r="B98" s="219"/>
      <c r="C98" s="220"/>
      <c r="D98" s="220"/>
      <c r="E98" s="220"/>
      <c r="F98" s="220"/>
      <c r="G98" s="220"/>
      <c r="H98" s="220"/>
      <c r="I98" s="220"/>
      <c r="J98" s="220"/>
      <c r="K98" s="221"/>
    </row>
    <row r="99" spans="2:11" customFormat="1" ht="18.75" customHeight="1">
      <c r="B99" s="222"/>
      <c r="C99" s="223"/>
      <c r="D99" s="223"/>
      <c r="E99" s="223"/>
      <c r="F99" s="223"/>
      <c r="G99" s="223"/>
      <c r="H99" s="223"/>
      <c r="I99" s="223"/>
      <c r="J99" s="223"/>
      <c r="K99" s="222"/>
    </row>
    <row r="100" spans="2:11" customFormat="1" ht="18.75" customHeight="1"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</row>
    <row r="101" spans="2:11" customFormat="1" ht="7.5" customHeight="1">
      <c r="B101" s="203"/>
      <c r="C101" s="204"/>
      <c r="D101" s="204"/>
      <c r="E101" s="204"/>
      <c r="F101" s="204"/>
      <c r="G101" s="204"/>
      <c r="H101" s="204"/>
      <c r="I101" s="204"/>
      <c r="J101" s="204"/>
      <c r="K101" s="205"/>
    </row>
    <row r="102" spans="2:11" customFormat="1" ht="45" customHeight="1">
      <c r="B102" s="206"/>
      <c r="C102" s="489" t="s">
        <v>1095</v>
      </c>
      <c r="D102" s="489"/>
      <c r="E102" s="489"/>
      <c r="F102" s="489"/>
      <c r="G102" s="489"/>
      <c r="H102" s="489"/>
      <c r="I102" s="489"/>
      <c r="J102" s="489"/>
      <c r="K102" s="207"/>
    </row>
    <row r="103" spans="2:11" customFormat="1" ht="17.25" customHeight="1">
      <c r="B103" s="206"/>
      <c r="C103" s="208" t="s">
        <v>1050</v>
      </c>
      <c r="D103" s="208"/>
      <c r="E103" s="208"/>
      <c r="F103" s="208" t="s">
        <v>1051</v>
      </c>
      <c r="G103" s="209"/>
      <c r="H103" s="208" t="s">
        <v>55</v>
      </c>
      <c r="I103" s="208" t="s">
        <v>58</v>
      </c>
      <c r="J103" s="208" t="s">
        <v>1052</v>
      </c>
      <c r="K103" s="207"/>
    </row>
    <row r="104" spans="2:11" customFormat="1" ht="17.25" customHeight="1">
      <c r="B104" s="206"/>
      <c r="C104" s="210" t="s">
        <v>1053</v>
      </c>
      <c r="D104" s="210"/>
      <c r="E104" s="210"/>
      <c r="F104" s="211" t="s">
        <v>1054</v>
      </c>
      <c r="G104" s="212"/>
      <c r="H104" s="210"/>
      <c r="I104" s="210"/>
      <c r="J104" s="210" t="s">
        <v>1055</v>
      </c>
      <c r="K104" s="207"/>
    </row>
    <row r="105" spans="2:11" customFormat="1" ht="5.25" customHeight="1">
      <c r="B105" s="206"/>
      <c r="C105" s="208"/>
      <c r="D105" s="208"/>
      <c r="E105" s="208"/>
      <c r="F105" s="208"/>
      <c r="G105" s="224"/>
      <c r="H105" s="208"/>
      <c r="I105" s="208"/>
      <c r="J105" s="208"/>
      <c r="K105" s="207"/>
    </row>
    <row r="106" spans="2:11" customFormat="1" ht="15" customHeight="1">
      <c r="B106" s="206"/>
      <c r="C106" s="195" t="s">
        <v>54</v>
      </c>
      <c r="D106" s="215"/>
      <c r="E106" s="215"/>
      <c r="F106" s="216" t="s">
        <v>1056</v>
      </c>
      <c r="G106" s="195"/>
      <c r="H106" s="195" t="s">
        <v>1096</v>
      </c>
      <c r="I106" s="195" t="s">
        <v>1058</v>
      </c>
      <c r="J106" s="195">
        <v>20</v>
      </c>
      <c r="K106" s="207"/>
    </row>
    <row r="107" spans="2:11" customFormat="1" ht="15" customHeight="1">
      <c r="B107" s="206"/>
      <c r="C107" s="195" t="s">
        <v>1059</v>
      </c>
      <c r="D107" s="195"/>
      <c r="E107" s="195"/>
      <c r="F107" s="216" t="s">
        <v>1056</v>
      </c>
      <c r="G107" s="195"/>
      <c r="H107" s="195" t="s">
        <v>1096</v>
      </c>
      <c r="I107" s="195" t="s">
        <v>1058</v>
      </c>
      <c r="J107" s="195">
        <v>120</v>
      </c>
      <c r="K107" s="207"/>
    </row>
    <row r="108" spans="2:11" customFormat="1" ht="15" customHeight="1">
      <c r="B108" s="218"/>
      <c r="C108" s="195" t="s">
        <v>1061</v>
      </c>
      <c r="D108" s="195"/>
      <c r="E108" s="195"/>
      <c r="F108" s="216" t="s">
        <v>1062</v>
      </c>
      <c r="G108" s="195"/>
      <c r="H108" s="195" t="s">
        <v>1096</v>
      </c>
      <c r="I108" s="195" t="s">
        <v>1058</v>
      </c>
      <c r="J108" s="195">
        <v>50</v>
      </c>
      <c r="K108" s="207"/>
    </row>
    <row r="109" spans="2:11" customFormat="1" ht="15" customHeight="1">
      <c r="B109" s="218"/>
      <c r="C109" s="195" t="s">
        <v>1064</v>
      </c>
      <c r="D109" s="195"/>
      <c r="E109" s="195"/>
      <c r="F109" s="216" t="s">
        <v>1056</v>
      </c>
      <c r="G109" s="195"/>
      <c r="H109" s="195" t="s">
        <v>1096</v>
      </c>
      <c r="I109" s="195" t="s">
        <v>1066</v>
      </c>
      <c r="J109" s="195"/>
      <c r="K109" s="207"/>
    </row>
    <row r="110" spans="2:11" customFormat="1" ht="15" customHeight="1">
      <c r="B110" s="218"/>
      <c r="C110" s="195" t="s">
        <v>1075</v>
      </c>
      <c r="D110" s="195"/>
      <c r="E110" s="195"/>
      <c r="F110" s="216" t="s">
        <v>1062</v>
      </c>
      <c r="G110" s="195"/>
      <c r="H110" s="195" t="s">
        <v>1096</v>
      </c>
      <c r="I110" s="195" t="s">
        <v>1058</v>
      </c>
      <c r="J110" s="195">
        <v>50</v>
      </c>
      <c r="K110" s="207"/>
    </row>
    <row r="111" spans="2:11" customFormat="1" ht="15" customHeight="1">
      <c r="B111" s="218"/>
      <c r="C111" s="195" t="s">
        <v>1083</v>
      </c>
      <c r="D111" s="195"/>
      <c r="E111" s="195"/>
      <c r="F111" s="216" t="s">
        <v>1062</v>
      </c>
      <c r="G111" s="195"/>
      <c r="H111" s="195" t="s">
        <v>1096</v>
      </c>
      <c r="I111" s="195" t="s">
        <v>1058</v>
      </c>
      <c r="J111" s="195">
        <v>50</v>
      </c>
      <c r="K111" s="207"/>
    </row>
    <row r="112" spans="2:11" customFormat="1" ht="15" customHeight="1">
      <c r="B112" s="218"/>
      <c r="C112" s="195" t="s">
        <v>1081</v>
      </c>
      <c r="D112" s="195"/>
      <c r="E112" s="195"/>
      <c r="F112" s="216" t="s">
        <v>1062</v>
      </c>
      <c r="G112" s="195"/>
      <c r="H112" s="195" t="s">
        <v>1096</v>
      </c>
      <c r="I112" s="195" t="s">
        <v>1058</v>
      </c>
      <c r="J112" s="195">
        <v>50</v>
      </c>
      <c r="K112" s="207"/>
    </row>
    <row r="113" spans="2:11" customFormat="1" ht="15" customHeight="1">
      <c r="B113" s="218"/>
      <c r="C113" s="195" t="s">
        <v>54</v>
      </c>
      <c r="D113" s="195"/>
      <c r="E113" s="195"/>
      <c r="F113" s="216" t="s">
        <v>1056</v>
      </c>
      <c r="G113" s="195"/>
      <c r="H113" s="195" t="s">
        <v>1097</v>
      </c>
      <c r="I113" s="195" t="s">
        <v>1058</v>
      </c>
      <c r="J113" s="195">
        <v>20</v>
      </c>
      <c r="K113" s="207"/>
    </row>
    <row r="114" spans="2:11" customFormat="1" ht="15" customHeight="1">
      <c r="B114" s="218"/>
      <c r="C114" s="195" t="s">
        <v>1098</v>
      </c>
      <c r="D114" s="195"/>
      <c r="E114" s="195"/>
      <c r="F114" s="216" t="s">
        <v>1056</v>
      </c>
      <c r="G114" s="195"/>
      <c r="H114" s="195" t="s">
        <v>1099</v>
      </c>
      <c r="I114" s="195" t="s">
        <v>1058</v>
      </c>
      <c r="J114" s="195">
        <v>120</v>
      </c>
      <c r="K114" s="207"/>
    </row>
    <row r="115" spans="2:11" customFormat="1" ht="15" customHeight="1">
      <c r="B115" s="218"/>
      <c r="C115" s="195" t="s">
        <v>39</v>
      </c>
      <c r="D115" s="195"/>
      <c r="E115" s="195"/>
      <c r="F115" s="216" t="s">
        <v>1056</v>
      </c>
      <c r="G115" s="195"/>
      <c r="H115" s="195" t="s">
        <v>1100</v>
      </c>
      <c r="I115" s="195" t="s">
        <v>1091</v>
      </c>
      <c r="J115" s="195"/>
      <c r="K115" s="207"/>
    </row>
    <row r="116" spans="2:11" customFormat="1" ht="15" customHeight="1">
      <c r="B116" s="218"/>
      <c r="C116" s="195" t="s">
        <v>49</v>
      </c>
      <c r="D116" s="195"/>
      <c r="E116" s="195"/>
      <c r="F116" s="216" t="s">
        <v>1056</v>
      </c>
      <c r="G116" s="195"/>
      <c r="H116" s="195" t="s">
        <v>1101</v>
      </c>
      <c r="I116" s="195" t="s">
        <v>1091</v>
      </c>
      <c r="J116" s="195"/>
      <c r="K116" s="207"/>
    </row>
    <row r="117" spans="2:11" customFormat="1" ht="15" customHeight="1">
      <c r="B117" s="218"/>
      <c r="C117" s="195" t="s">
        <v>58</v>
      </c>
      <c r="D117" s="195"/>
      <c r="E117" s="195"/>
      <c r="F117" s="216" t="s">
        <v>1056</v>
      </c>
      <c r="G117" s="195"/>
      <c r="H117" s="195" t="s">
        <v>1102</v>
      </c>
      <c r="I117" s="195" t="s">
        <v>1103</v>
      </c>
      <c r="J117" s="195"/>
      <c r="K117" s="207"/>
    </row>
    <row r="118" spans="2:11" customFormat="1" ht="15" customHeight="1">
      <c r="B118" s="219"/>
      <c r="C118" s="225"/>
      <c r="D118" s="225"/>
      <c r="E118" s="225"/>
      <c r="F118" s="225"/>
      <c r="G118" s="225"/>
      <c r="H118" s="225"/>
      <c r="I118" s="225"/>
      <c r="J118" s="225"/>
      <c r="K118" s="221"/>
    </row>
    <row r="119" spans="2:11" customFormat="1" ht="18.75" customHeight="1">
      <c r="B119" s="226"/>
      <c r="C119" s="227"/>
      <c r="D119" s="227"/>
      <c r="E119" s="227"/>
      <c r="F119" s="228"/>
      <c r="G119" s="227"/>
      <c r="H119" s="227"/>
      <c r="I119" s="227"/>
      <c r="J119" s="227"/>
      <c r="K119" s="226"/>
    </row>
    <row r="120" spans="2:11" customFormat="1" ht="18.75" customHeight="1"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</row>
    <row r="121" spans="2:11" customFormat="1" ht="7.5" customHeight="1">
      <c r="B121" s="229"/>
      <c r="C121" s="230"/>
      <c r="D121" s="230"/>
      <c r="E121" s="230"/>
      <c r="F121" s="230"/>
      <c r="G121" s="230"/>
      <c r="H121" s="230"/>
      <c r="I121" s="230"/>
      <c r="J121" s="230"/>
      <c r="K121" s="231"/>
    </row>
    <row r="122" spans="2:11" customFormat="1" ht="45" customHeight="1">
      <c r="B122" s="232"/>
      <c r="C122" s="490" t="s">
        <v>1104</v>
      </c>
      <c r="D122" s="490"/>
      <c r="E122" s="490"/>
      <c r="F122" s="490"/>
      <c r="G122" s="490"/>
      <c r="H122" s="490"/>
      <c r="I122" s="490"/>
      <c r="J122" s="490"/>
      <c r="K122" s="233"/>
    </row>
    <row r="123" spans="2:11" customFormat="1" ht="17.25" customHeight="1">
      <c r="B123" s="234"/>
      <c r="C123" s="208" t="s">
        <v>1050</v>
      </c>
      <c r="D123" s="208"/>
      <c r="E123" s="208"/>
      <c r="F123" s="208" t="s">
        <v>1051</v>
      </c>
      <c r="G123" s="209"/>
      <c r="H123" s="208" t="s">
        <v>55</v>
      </c>
      <c r="I123" s="208" t="s">
        <v>58</v>
      </c>
      <c r="J123" s="208" t="s">
        <v>1052</v>
      </c>
      <c r="K123" s="235"/>
    </row>
    <row r="124" spans="2:11" customFormat="1" ht="17.25" customHeight="1">
      <c r="B124" s="234"/>
      <c r="C124" s="210" t="s">
        <v>1053</v>
      </c>
      <c r="D124" s="210"/>
      <c r="E124" s="210"/>
      <c r="F124" s="211" t="s">
        <v>1054</v>
      </c>
      <c r="G124" s="212"/>
      <c r="H124" s="210"/>
      <c r="I124" s="210"/>
      <c r="J124" s="210" t="s">
        <v>1055</v>
      </c>
      <c r="K124" s="235"/>
    </row>
    <row r="125" spans="2:11" customFormat="1" ht="5.25" customHeight="1">
      <c r="B125" s="236"/>
      <c r="C125" s="213"/>
      <c r="D125" s="213"/>
      <c r="E125" s="213"/>
      <c r="F125" s="213"/>
      <c r="G125" s="237"/>
      <c r="H125" s="213"/>
      <c r="I125" s="213"/>
      <c r="J125" s="213"/>
      <c r="K125" s="238"/>
    </row>
    <row r="126" spans="2:11" customFormat="1" ht="15" customHeight="1">
      <c r="B126" s="236"/>
      <c r="C126" s="195" t="s">
        <v>1059</v>
      </c>
      <c r="D126" s="215"/>
      <c r="E126" s="215"/>
      <c r="F126" s="216" t="s">
        <v>1056</v>
      </c>
      <c r="G126" s="195"/>
      <c r="H126" s="195" t="s">
        <v>1096</v>
      </c>
      <c r="I126" s="195" t="s">
        <v>1058</v>
      </c>
      <c r="J126" s="195">
        <v>120</v>
      </c>
      <c r="K126" s="239"/>
    </row>
    <row r="127" spans="2:11" customFormat="1" ht="15" customHeight="1">
      <c r="B127" s="236"/>
      <c r="C127" s="195" t="s">
        <v>1105</v>
      </c>
      <c r="D127" s="195"/>
      <c r="E127" s="195"/>
      <c r="F127" s="216" t="s">
        <v>1056</v>
      </c>
      <c r="G127" s="195"/>
      <c r="H127" s="195" t="s">
        <v>1106</v>
      </c>
      <c r="I127" s="195" t="s">
        <v>1058</v>
      </c>
      <c r="J127" s="195" t="s">
        <v>1107</v>
      </c>
      <c r="K127" s="239"/>
    </row>
    <row r="128" spans="2:11" customFormat="1" ht="15" customHeight="1">
      <c r="B128" s="236"/>
      <c r="C128" s="195" t="s">
        <v>1004</v>
      </c>
      <c r="D128" s="195"/>
      <c r="E128" s="195"/>
      <c r="F128" s="216" t="s">
        <v>1056</v>
      </c>
      <c r="G128" s="195"/>
      <c r="H128" s="195" t="s">
        <v>1108</v>
      </c>
      <c r="I128" s="195" t="s">
        <v>1058</v>
      </c>
      <c r="J128" s="195" t="s">
        <v>1107</v>
      </c>
      <c r="K128" s="239"/>
    </row>
    <row r="129" spans="2:11" customFormat="1" ht="15" customHeight="1">
      <c r="B129" s="236"/>
      <c r="C129" s="195" t="s">
        <v>1067</v>
      </c>
      <c r="D129" s="195"/>
      <c r="E129" s="195"/>
      <c r="F129" s="216" t="s">
        <v>1062</v>
      </c>
      <c r="G129" s="195"/>
      <c r="H129" s="195" t="s">
        <v>1068</v>
      </c>
      <c r="I129" s="195" t="s">
        <v>1058</v>
      </c>
      <c r="J129" s="195">
        <v>15</v>
      </c>
      <c r="K129" s="239"/>
    </row>
    <row r="130" spans="2:11" customFormat="1" ht="15" customHeight="1">
      <c r="B130" s="236"/>
      <c r="C130" s="195" t="s">
        <v>1069</v>
      </c>
      <c r="D130" s="195"/>
      <c r="E130" s="195"/>
      <c r="F130" s="216" t="s">
        <v>1062</v>
      </c>
      <c r="G130" s="195"/>
      <c r="H130" s="195" t="s">
        <v>1070</v>
      </c>
      <c r="I130" s="195" t="s">
        <v>1058</v>
      </c>
      <c r="J130" s="195">
        <v>15</v>
      </c>
      <c r="K130" s="239"/>
    </row>
    <row r="131" spans="2:11" customFormat="1" ht="15" customHeight="1">
      <c r="B131" s="236"/>
      <c r="C131" s="195" t="s">
        <v>1071</v>
      </c>
      <c r="D131" s="195"/>
      <c r="E131" s="195"/>
      <c r="F131" s="216" t="s">
        <v>1062</v>
      </c>
      <c r="G131" s="195"/>
      <c r="H131" s="195" t="s">
        <v>1072</v>
      </c>
      <c r="I131" s="195" t="s">
        <v>1058</v>
      </c>
      <c r="J131" s="195">
        <v>20</v>
      </c>
      <c r="K131" s="239"/>
    </row>
    <row r="132" spans="2:11" customFormat="1" ht="15" customHeight="1">
      <c r="B132" s="236"/>
      <c r="C132" s="195" t="s">
        <v>1073</v>
      </c>
      <c r="D132" s="195"/>
      <c r="E132" s="195"/>
      <c r="F132" s="216" t="s">
        <v>1062</v>
      </c>
      <c r="G132" s="195"/>
      <c r="H132" s="195" t="s">
        <v>1074</v>
      </c>
      <c r="I132" s="195" t="s">
        <v>1058</v>
      </c>
      <c r="J132" s="195">
        <v>20</v>
      </c>
      <c r="K132" s="239"/>
    </row>
    <row r="133" spans="2:11" customFormat="1" ht="15" customHeight="1">
      <c r="B133" s="236"/>
      <c r="C133" s="195" t="s">
        <v>1061</v>
      </c>
      <c r="D133" s="195"/>
      <c r="E133" s="195"/>
      <c r="F133" s="216" t="s">
        <v>1062</v>
      </c>
      <c r="G133" s="195"/>
      <c r="H133" s="195" t="s">
        <v>1096</v>
      </c>
      <c r="I133" s="195" t="s">
        <v>1058</v>
      </c>
      <c r="J133" s="195">
        <v>50</v>
      </c>
      <c r="K133" s="239"/>
    </row>
    <row r="134" spans="2:11" customFormat="1" ht="15" customHeight="1">
      <c r="B134" s="236"/>
      <c r="C134" s="195" t="s">
        <v>1075</v>
      </c>
      <c r="D134" s="195"/>
      <c r="E134" s="195"/>
      <c r="F134" s="216" t="s">
        <v>1062</v>
      </c>
      <c r="G134" s="195"/>
      <c r="H134" s="195" t="s">
        <v>1096</v>
      </c>
      <c r="I134" s="195" t="s">
        <v>1058</v>
      </c>
      <c r="J134" s="195">
        <v>50</v>
      </c>
      <c r="K134" s="239"/>
    </row>
    <row r="135" spans="2:11" customFormat="1" ht="15" customHeight="1">
      <c r="B135" s="236"/>
      <c r="C135" s="195" t="s">
        <v>1081</v>
      </c>
      <c r="D135" s="195"/>
      <c r="E135" s="195"/>
      <c r="F135" s="216" t="s">
        <v>1062</v>
      </c>
      <c r="G135" s="195"/>
      <c r="H135" s="195" t="s">
        <v>1096</v>
      </c>
      <c r="I135" s="195" t="s">
        <v>1058</v>
      </c>
      <c r="J135" s="195">
        <v>50</v>
      </c>
      <c r="K135" s="239"/>
    </row>
    <row r="136" spans="2:11" customFormat="1" ht="15" customHeight="1">
      <c r="B136" s="236"/>
      <c r="C136" s="195" t="s">
        <v>1083</v>
      </c>
      <c r="D136" s="195"/>
      <c r="E136" s="195"/>
      <c r="F136" s="216" t="s">
        <v>1062</v>
      </c>
      <c r="G136" s="195"/>
      <c r="H136" s="195" t="s">
        <v>1096</v>
      </c>
      <c r="I136" s="195" t="s">
        <v>1058</v>
      </c>
      <c r="J136" s="195">
        <v>50</v>
      </c>
      <c r="K136" s="239"/>
    </row>
    <row r="137" spans="2:11" customFormat="1" ht="15" customHeight="1">
      <c r="B137" s="236"/>
      <c r="C137" s="195" t="s">
        <v>1084</v>
      </c>
      <c r="D137" s="195"/>
      <c r="E137" s="195"/>
      <c r="F137" s="216" t="s">
        <v>1062</v>
      </c>
      <c r="G137" s="195"/>
      <c r="H137" s="195" t="s">
        <v>1109</v>
      </c>
      <c r="I137" s="195" t="s">
        <v>1058</v>
      </c>
      <c r="J137" s="195">
        <v>255</v>
      </c>
      <c r="K137" s="239"/>
    </row>
    <row r="138" spans="2:11" customFormat="1" ht="15" customHeight="1">
      <c r="B138" s="236"/>
      <c r="C138" s="195" t="s">
        <v>1086</v>
      </c>
      <c r="D138" s="195"/>
      <c r="E138" s="195"/>
      <c r="F138" s="216" t="s">
        <v>1056</v>
      </c>
      <c r="G138" s="195"/>
      <c r="H138" s="195" t="s">
        <v>1110</v>
      </c>
      <c r="I138" s="195" t="s">
        <v>1088</v>
      </c>
      <c r="J138" s="195"/>
      <c r="K138" s="239"/>
    </row>
    <row r="139" spans="2:11" customFormat="1" ht="15" customHeight="1">
      <c r="B139" s="236"/>
      <c r="C139" s="195" t="s">
        <v>1089</v>
      </c>
      <c r="D139" s="195"/>
      <c r="E139" s="195"/>
      <c r="F139" s="216" t="s">
        <v>1056</v>
      </c>
      <c r="G139" s="195"/>
      <c r="H139" s="195" t="s">
        <v>1111</v>
      </c>
      <c r="I139" s="195" t="s">
        <v>1091</v>
      </c>
      <c r="J139" s="195"/>
      <c r="K139" s="239"/>
    </row>
    <row r="140" spans="2:11" customFormat="1" ht="15" customHeight="1">
      <c r="B140" s="236"/>
      <c r="C140" s="195" t="s">
        <v>1092</v>
      </c>
      <c r="D140" s="195"/>
      <c r="E140" s="195"/>
      <c r="F140" s="216" t="s">
        <v>1056</v>
      </c>
      <c r="G140" s="195"/>
      <c r="H140" s="195" t="s">
        <v>1092</v>
      </c>
      <c r="I140" s="195" t="s">
        <v>1091</v>
      </c>
      <c r="J140" s="195"/>
      <c r="K140" s="239"/>
    </row>
    <row r="141" spans="2:11" customFormat="1" ht="15" customHeight="1">
      <c r="B141" s="236"/>
      <c r="C141" s="195" t="s">
        <v>39</v>
      </c>
      <c r="D141" s="195"/>
      <c r="E141" s="195"/>
      <c r="F141" s="216" t="s">
        <v>1056</v>
      </c>
      <c r="G141" s="195"/>
      <c r="H141" s="195" t="s">
        <v>1112</v>
      </c>
      <c r="I141" s="195" t="s">
        <v>1091</v>
      </c>
      <c r="J141" s="195"/>
      <c r="K141" s="239"/>
    </row>
    <row r="142" spans="2:11" customFormat="1" ht="15" customHeight="1">
      <c r="B142" s="236"/>
      <c r="C142" s="195" t="s">
        <v>1113</v>
      </c>
      <c r="D142" s="195"/>
      <c r="E142" s="195"/>
      <c r="F142" s="216" t="s">
        <v>1056</v>
      </c>
      <c r="G142" s="195"/>
      <c r="H142" s="195" t="s">
        <v>1114</v>
      </c>
      <c r="I142" s="195" t="s">
        <v>1091</v>
      </c>
      <c r="J142" s="195"/>
      <c r="K142" s="239"/>
    </row>
    <row r="143" spans="2:11" customFormat="1" ht="15" customHeight="1">
      <c r="B143" s="240"/>
      <c r="C143" s="241"/>
      <c r="D143" s="241"/>
      <c r="E143" s="241"/>
      <c r="F143" s="241"/>
      <c r="G143" s="241"/>
      <c r="H143" s="241"/>
      <c r="I143" s="241"/>
      <c r="J143" s="241"/>
      <c r="K143" s="242"/>
    </row>
    <row r="144" spans="2:11" customFormat="1" ht="18.75" customHeight="1">
      <c r="B144" s="227"/>
      <c r="C144" s="227"/>
      <c r="D144" s="227"/>
      <c r="E144" s="227"/>
      <c r="F144" s="228"/>
      <c r="G144" s="227"/>
      <c r="H144" s="227"/>
      <c r="I144" s="227"/>
      <c r="J144" s="227"/>
      <c r="K144" s="227"/>
    </row>
    <row r="145" spans="2:11" customFormat="1" ht="18.75" customHeight="1"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</row>
    <row r="146" spans="2:11" customFormat="1" ht="7.5" customHeight="1">
      <c r="B146" s="203"/>
      <c r="C146" s="204"/>
      <c r="D146" s="204"/>
      <c r="E146" s="204"/>
      <c r="F146" s="204"/>
      <c r="G146" s="204"/>
      <c r="H146" s="204"/>
      <c r="I146" s="204"/>
      <c r="J146" s="204"/>
      <c r="K146" s="205"/>
    </row>
    <row r="147" spans="2:11" customFormat="1" ht="45" customHeight="1">
      <c r="B147" s="206"/>
      <c r="C147" s="489" t="s">
        <v>1115</v>
      </c>
      <c r="D147" s="489"/>
      <c r="E147" s="489"/>
      <c r="F147" s="489"/>
      <c r="G147" s="489"/>
      <c r="H147" s="489"/>
      <c r="I147" s="489"/>
      <c r="J147" s="489"/>
      <c r="K147" s="207"/>
    </row>
    <row r="148" spans="2:11" customFormat="1" ht="17.25" customHeight="1">
      <c r="B148" s="206"/>
      <c r="C148" s="208" t="s">
        <v>1050</v>
      </c>
      <c r="D148" s="208"/>
      <c r="E148" s="208"/>
      <c r="F148" s="208" t="s">
        <v>1051</v>
      </c>
      <c r="G148" s="209"/>
      <c r="H148" s="208" t="s">
        <v>55</v>
      </c>
      <c r="I148" s="208" t="s">
        <v>58</v>
      </c>
      <c r="J148" s="208" t="s">
        <v>1052</v>
      </c>
      <c r="K148" s="207"/>
    </row>
    <row r="149" spans="2:11" customFormat="1" ht="17.25" customHeight="1">
      <c r="B149" s="206"/>
      <c r="C149" s="210" t="s">
        <v>1053</v>
      </c>
      <c r="D149" s="210"/>
      <c r="E149" s="210"/>
      <c r="F149" s="211" t="s">
        <v>1054</v>
      </c>
      <c r="G149" s="212"/>
      <c r="H149" s="210"/>
      <c r="I149" s="210"/>
      <c r="J149" s="210" t="s">
        <v>1055</v>
      </c>
      <c r="K149" s="207"/>
    </row>
    <row r="150" spans="2:11" customFormat="1" ht="5.25" customHeight="1">
      <c r="B150" s="218"/>
      <c r="C150" s="213"/>
      <c r="D150" s="213"/>
      <c r="E150" s="213"/>
      <c r="F150" s="213"/>
      <c r="G150" s="214"/>
      <c r="H150" s="213"/>
      <c r="I150" s="213"/>
      <c r="J150" s="213"/>
      <c r="K150" s="239"/>
    </row>
    <row r="151" spans="2:11" customFormat="1" ht="15" customHeight="1">
      <c r="B151" s="218"/>
      <c r="C151" s="243" t="s">
        <v>1059</v>
      </c>
      <c r="D151" s="195"/>
      <c r="E151" s="195"/>
      <c r="F151" s="244" t="s">
        <v>1056</v>
      </c>
      <c r="G151" s="195"/>
      <c r="H151" s="243" t="s">
        <v>1096</v>
      </c>
      <c r="I151" s="243" t="s">
        <v>1058</v>
      </c>
      <c r="J151" s="243">
        <v>120</v>
      </c>
      <c r="K151" s="239"/>
    </row>
    <row r="152" spans="2:11" customFormat="1" ht="15" customHeight="1">
      <c r="B152" s="218"/>
      <c r="C152" s="243" t="s">
        <v>1105</v>
      </c>
      <c r="D152" s="195"/>
      <c r="E152" s="195"/>
      <c r="F152" s="244" t="s">
        <v>1056</v>
      </c>
      <c r="G152" s="195"/>
      <c r="H152" s="243" t="s">
        <v>1116</v>
      </c>
      <c r="I152" s="243" t="s">
        <v>1058</v>
      </c>
      <c r="J152" s="243" t="s">
        <v>1107</v>
      </c>
      <c r="K152" s="239"/>
    </row>
    <row r="153" spans="2:11" customFormat="1" ht="15" customHeight="1">
      <c r="B153" s="218"/>
      <c r="C153" s="243" t="s">
        <v>1004</v>
      </c>
      <c r="D153" s="195"/>
      <c r="E153" s="195"/>
      <c r="F153" s="244" t="s">
        <v>1056</v>
      </c>
      <c r="G153" s="195"/>
      <c r="H153" s="243" t="s">
        <v>1117</v>
      </c>
      <c r="I153" s="243" t="s">
        <v>1058</v>
      </c>
      <c r="J153" s="243" t="s">
        <v>1107</v>
      </c>
      <c r="K153" s="239"/>
    </row>
    <row r="154" spans="2:11" customFormat="1" ht="15" customHeight="1">
      <c r="B154" s="218"/>
      <c r="C154" s="243" t="s">
        <v>1061</v>
      </c>
      <c r="D154" s="195"/>
      <c r="E154" s="195"/>
      <c r="F154" s="244" t="s">
        <v>1062</v>
      </c>
      <c r="G154" s="195"/>
      <c r="H154" s="243" t="s">
        <v>1096</v>
      </c>
      <c r="I154" s="243" t="s">
        <v>1058</v>
      </c>
      <c r="J154" s="243">
        <v>50</v>
      </c>
      <c r="K154" s="239"/>
    </row>
    <row r="155" spans="2:11" customFormat="1" ht="15" customHeight="1">
      <c r="B155" s="218"/>
      <c r="C155" s="243" t="s">
        <v>1064</v>
      </c>
      <c r="D155" s="195"/>
      <c r="E155" s="195"/>
      <c r="F155" s="244" t="s">
        <v>1056</v>
      </c>
      <c r="G155" s="195"/>
      <c r="H155" s="243" t="s">
        <v>1096</v>
      </c>
      <c r="I155" s="243" t="s">
        <v>1066</v>
      </c>
      <c r="J155" s="243"/>
      <c r="K155" s="239"/>
    </row>
    <row r="156" spans="2:11" customFormat="1" ht="15" customHeight="1">
      <c r="B156" s="218"/>
      <c r="C156" s="243" t="s">
        <v>1075</v>
      </c>
      <c r="D156" s="195"/>
      <c r="E156" s="195"/>
      <c r="F156" s="244" t="s">
        <v>1062</v>
      </c>
      <c r="G156" s="195"/>
      <c r="H156" s="243" t="s">
        <v>1096</v>
      </c>
      <c r="I156" s="243" t="s">
        <v>1058</v>
      </c>
      <c r="J156" s="243">
        <v>50</v>
      </c>
      <c r="K156" s="239"/>
    </row>
    <row r="157" spans="2:11" customFormat="1" ht="15" customHeight="1">
      <c r="B157" s="218"/>
      <c r="C157" s="243" t="s">
        <v>1083</v>
      </c>
      <c r="D157" s="195"/>
      <c r="E157" s="195"/>
      <c r="F157" s="244" t="s">
        <v>1062</v>
      </c>
      <c r="G157" s="195"/>
      <c r="H157" s="243" t="s">
        <v>1096</v>
      </c>
      <c r="I157" s="243" t="s">
        <v>1058</v>
      </c>
      <c r="J157" s="243">
        <v>50</v>
      </c>
      <c r="K157" s="239"/>
    </row>
    <row r="158" spans="2:11" customFormat="1" ht="15" customHeight="1">
      <c r="B158" s="218"/>
      <c r="C158" s="243" t="s">
        <v>1081</v>
      </c>
      <c r="D158" s="195"/>
      <c r="E158" s="195"/>
      <c r="F158" s="244" t="s">
        <v>1062</v>
      </c>
      <c r="G158" s="195"/>
      <c r="H158" s="243" t="s">
        <v>1096</v>
      </c>
      <c r="I158" s="243" t="s">
        <v>1058</v>
      </c>
      <c r="J158" s="243">
        <v>50</v>
      </c>
      <c r="K158" s="239"/>
    </row>
    <row r="159" spans="2:11" customFormat="1" ht="15" customHeight="1">
      <c r="B159" s="218"/>
      <c r="C159" s="243" t="s">
        <v>89</v>
      </c>
      <c r="D159" s="195"/>
      <c r="E159" s="195"/>
      <c r="F159" s="244" t="s">
        <v>1056</v>
      </c>
      <c r="G159" s="195"/>
      <c r="H159" s="243" t="s">
        <v>1118</v>
      </c>
      <c r="I159" s="243" t="s">
        <v>1058</v>
      </c>
      <c r="J159" s="243" t="s">
        <v>1119</v>
      </c>
      <c r="K159" s="239"/>
    </row>
    <row r="160" spans="2:11" customFormat="1" ht="15" customHeight="1">
      <c r="B160" s="218"/>
      <c r="C160" s="243" t="s">
        <v>1120</v>
      </c>
      <c r="D160" s="195"/>
      <c r="E160" s="195"/>
      <c r="F160" s="244" t="s">
        <v>1056</v>
      </c>
      <c r="G160" s="195"/>
      <c r="H160" s="243" t="s">
        <v>1121</v>
      </c>
      <c r="I160" s="243" t="s">
        <v>1091</v>
      </c>
      <c r="J160" s="243"/>
      <c r="K160" s="239"/>
    </row>
    <row r="161" spans="2:11" customFormat="1" ht="15" customHeight="1">
      <c r="B161" s="245"/>
      <c r="C161" s="225"/>
      <c r="D161" s="225"/>
      <c r="E161" s="225"/>
      <c r="F161" s="225"/>
      <c r="G161" s="225"/>
      <c r="H161" s="225"/>
      <c r="I161" s="225"/>
      <c r="J161" s="225"/>
      <c r="K161" s="246"/>
    </row>
    <row r="162" spans="2:11" customFormat="1" ht="18.75" customHeight="1">
      <c r="B162" s="227"/>
      <c r="C162" s="237"/>
      <c r="D162" s="237"/>
      <c r="E162" s="237"/>
      <c r="F162" s="247"/>
      <c r="G162" s="237"/>
      <c r="H162" s="237"/>
      <c r="I162" s="237"/>
      <c r="J162" s="237"/>
      <c r="K162" s="227"/>
    </row>
    <row r="163" spans="2:11" customFormat="1" ht="18.75" customHeight="1">
      <c r="B163" s="202"/>
      <c r="C163" s="202"/>
      <c r="D163" s="202"/>
      <c r="E163" s="202"/>
      <c r="F163" s="202"/>
      <c r="G163" s="202"/>
      <c r="H163" s="202"/>
      <c r="I163" s="202"/>
      <c r="J163" s="202"/>
      <c r="K163" s="202"/>
    </row>
    <row r="164" spans="2:11" customFormat="1" ht="7.5" customHeight="1">
      <c r="B164" s="184"/>
      <c r="C164" s="185"/>
      <c r="D164" s="185"/>
      <c r="E164" s="185"/>
      <c r="F164" s="185"/>
      <c r="G164" s="185"/>
      <c r="H164" s="185"/>
      <c r="I164" s="185"/>
      <c r="J164" s="185"/>
      <c r="K164" s="186"/>
    </row>
    <row r="165" spans="2:11" customFormat="1" ht="45" customHeight="1">
      <c r="B165" s="187"/>
      <c r="C165" s="490" t="s">
        <v>1122</v>
      </c>
      <c r="D165" s="490"/>
      <c r="E165" s="490"/>
      <c r="F165" s="490"/>
      <c r="G165" s="490"/>
      <c r="H165" s="490"/>
      <c r="I165" s="490"/>
      <c r="J165" s="490"/>
      <c r="K165" s="188"/>
    </row>
    <row r="166" spans="2:11" customFormat="1" ht="17.25" customHeight="1">
      <c r="B166" s="187"/>
      <c r="C166" s="208" t="s">
        <v>1050</v>
      </c>
      <c r="D166" s="208"/>
      <c r="E166" s="208"/>
      <c r="F166" s="208" t="s">
        <v>1051</v>
      </c>
      <c r="G166" s="248"/>
      <c r="H166" s="249" t="s">
        <v>55</v>
      </c>
      <c r="I166" s="249" t="s">
        <v>58</v>
      </c>
      <c r="J166" s="208" t="s">
        <v>1052</v>
      </c>
      <c r="K166" s="188"/>
    </row>
    <row r="167" spans="2:11" customFormat="1" ht="17.25" customHeight="1">
      <c r="B167" s="189"/>
      <c r="C167" s="210" t="s">
        <v>1053</v>
      </c>
      <c r="D167" s="210"/>
      <c r="E167" s="210"/>
      <c r="F167" s="211" t="s">
        <v>1054</v>
      </c>
      <c r="G167" s="250"/>
      <c r="H167" s="251"/>
      <c r="I167" s="251"/>
      <c r="J167" s="210" t="s">
        <v>1055</v>
      </c>
      <c r="K167" s="190"/>
    </row>
    <row r="168" spans="2:11" customFormat="1" ht="5.25" customHeight="1">
      <c r="B168" s="218"/>
      <c r="C168" s="213"/>
      <c r="D168" s="213"/>
      <c r="E168" s="213"/>
      <c r="F168" s="213"/>
      <c r="G168" s="214"/>
      <c r="H168" s="213"/>
      <c r="I168" s="213"/>
      <c r="J168" s="213"/>
      <c r="K168" s="239"/>
    </row>
    <row r="169" spans="2:11" customFormat="1" ht="15" customHeight="1">
      <c r="B169" s="218"/>
      <c r="C169" s="195" t="s">
        <v>1059</v>
      </c>
      <c r="D169" s="195"/>
      <c r="E169" s="195"/>
      <c r="F169" s="216" t="s">
        <v>1056</v>
      </c>
      <c r="G169" s="195"/>
      <c r="H169" s="195" t="s">
        <v>1096</v>
      </c>
      <c r="I169" s="195" t="s">
        <v>1058</v>
      </c>
      <c r="J169" s="195">
        <v>120</v>
      </c>
      <c r="K169" s="239"/>
    </row>
    <row r="170" spans="2:11" customFormat="1" ht="15" customHeight="1">
      <c r="B170" s="218"/>
      <c r="C170" s="195" t="s">
        <v>1105</v>
      </c>
      <c r="D170" s="195"/>
      <c r="E170" s="195"/>
      <c r="F170" s="216" t="s">
        <v>1056</v>
      </c>
      <c r="G170" s="195"/>
      <c r="H170" s="195" t="s">
        <v>1106</v>
      </c>
      <c r="I170" s="195" t="s">
        <v>1058</v>
      </c>
      <c r="J170" s="195" t="s">
        <v>1107</v>
      </c>
      <c r="K170" s="239"/>
    </row>
    <row r="171" spans="2:11" customFormat="1" ht="15" customHeight="1">
      <c r="B171" s="218"/>
      <c r="C171" s="195" t="s">
        <v>1004</v>
      </c>
      <c r="D171" s="195"/>
      <c r="E171" s="195"/>
      <c r="F171" s="216" t="s">
        <v>1056</v>
      </c>
      <c r="G171" s="195"/>
      <c r="H171" s="195" t="s">
        <v>1123</v>
      </c>
      <c r="I171" s="195" t="s">
        <v>1058</v>
      </c>
      <c r="J171" s="195" t="s">
        <v>1107</v>
      </c>
      <c r="K171" s="239"/>
    </row>
    <row r="172" spans="2:11" customFormat="1" ht="15" customHeight="1">
      <c r="B172" s="218"/>
      <c r="C172" s="195" t="s">
        <v>1061</v>
      </c>
      <c r="D172" s="195"/>
      <c r="E172" s="195"/>
      <c r="F172" s="216" t="s">
        <v>1062</v>
      </c>
      <c r="G172" s="195"/>
      <c r="H172" s="195" t="s">
        <v>1123</v>
      </c>
      <c r="I172" s="195" t="s">
        <v>1058</v>
      </c>
      <c r="J172" s="195">
        <v>50</v>
      </c>
      <c r="K172" s="239"/>
    </row>
    <row r="173" spans="2:11" customFormat="1" ht="15" customHeight="1">
      <c r="B173" s="218"/>
      <c r="C173" s="195" t="s">
        <v>1064</v>
      </c>
      <c r="D173" s="195"/>
      <c r="E173" s="195"/>
      <c r="F173" s="216" t="s">
        <v>1056</v>
      </c>
      <c r="G173" s="195"/>
      <c r="H173" s="195" t="s">
        <v>1123</v>
      </c>
      <c r="I173" s="195" t="s">
        <v>1066</v>
      </c>
      <c r="J173" s="195"/>
      <c r="K173" s="239"/>
    </row>
    <row r="174" spans="2:11" customFormat="1" ht="15" customHeight="1">
      <c r="B174" s="218"/>
      <c r="C174" s="195" t="s">
        <v>1075</v>
      </c>
      <c r="D174" s="195"/>
      <c r="E174" s="195"/>
      <c r="F174" s="216" t="s">
        <v>1062</v>
      </c>
      <c r="G174" s="195"/>
      <c r="H174" s="195" t="s">
        <v>1123</v>
      </c>
      <c r="I174" s="195" t="s">
        <v>1058</v>
      </c>
      <c r="J174" s="195">
        <v>50</v>
      </c>
      <c r="K174" s="239"/>
    </row>
    <row r="175" spans="2:11" customFormat="1" ht="15" customHeight="1">
      <c r="B175" s="218"/>
      <c r="C175" s="195" t="s">
        <v>1083</v>
      </c>
      <c r="D175" s="195"/>
      <c r="E175" s="195"/>
      <c r="F175" s="216" t="s">
        <v>1062</v>
      </c>
      <c r="G175" s="195"/>
      <c r="H175" s="195" t="s">
        <v>1123</v>
      </c>
      <c r="I175" s="195" t="s">
        <v>1058</v>
      </c>
      <c r="J175" s="195">
        <v>50</v>
      </c>
      <c r="K175" s="239"/>
    </row>
    <row r="176" spans="2:11" customFormat="1" ht="15" customHeight="1">
      <c r="B176" s="218"/>
      <c r="C176" s="195" t="s">
        <v>1081</v>
      </c>
      <c r="D176" s="195"/>
      <c r="E176" s="195"/>
      <c r="F176" s="216" t="s">
        <v>1062</v>
      </c>
      <c r="G176" s="195"/>
      <c r="H176" s="195" t="s">
        <v>1123</v>
      </c>
      <c r="I176" s="195" t="s">
        <v>1058</v>
      </c>
      <c r="J176" s="195">
        <v>50</v>
      </c>
      <c r="K176" s="239"/>
    </row>
    <row r="177" spans="2:11" customFormat="1" ht="15" customHeight="1">
      <c r="B177" s="218"/>
      <c r="C177" s="195" t="s">
        <v>114</v>
      </c>
      <c r="D177" s="195"/>
      <c r="E177" s="195"/>
      <c r="F177" s="216" t="s">
        <v>1056</v>
      </c>
      <c r="G177" s="195"/>
      <c r="H177" s="195" t="s">
        <v>1124</v>
      </c>
      <c r="I177" s="195" t="s">
        <v>1125</v>
      </c>
      <c r="J177" s="195"/>
      <c r="K177" s="239"/>
    </row>
    <row r="178" spans="2:11" customFormat="1" ht="15" customHeight="1">
      <c r="B178" s="218"/>
      <c r="C178" s="195" t="s">
        <v>58</v>
      </c>
      <c r="D178" s="195"/>
      <c r="E178" s="195"/>
      <c r="F178" s="216" t="s">
        <v>1056</v>
      </c>
      <c r="G178" s="195"/>
      <c r="H178" s="195" t="s">
        <v>1126</v>
      </c>
      <c r="I178" s="195" t="s">
        <v>1127</v>
      </c>
      <c r="J178" s="195">
        <v>1</v>
      </c>
      <c r="K178" s="239"/>
    </row>
    <row r="179" spans="2:11" customFormat="1" ht="15" customHeight="1">
      <c r="B179" s="218"/>
      <c r="C179" s="195" t="s">
        <v>54</v>
      </c>
      <c r="D179" s="195"/>
      <c r="E179" s="195"/>
      <c r="F179" s="216" t="s">
        <v>1056</v>
      </c>
      <c r="G179" s="195"/>
      <c r="H179" s="195" t="s">
        <v>1128</v>
      </c>
      <c r="I179" s="195" t="s">
        <v>1058</v>
      </c>
      <c r="J179" s="195">
        <v>20</v>
      </c>
      <c r="K179" s="239"/>
    </row>
    <row r="180" spans="2:11" customFormat="1" ht="15" customHeight="1">
      <c r="B180" s="218"/>
      <c r="C180" s="195" t="s">
        <v>55</v>
      </c>
      <c r="D180" s="195"/>
      <c r="E180" s="195"/>
      <c r="F180" s="216" t="s">
        <v>1056</v>
      </c>
      <c r="G180" s="195"/>
      <c r="H180" s="195" t="s">
        <v>1129</v>
      </c>
      <c r="I180" s="195" t="s">
        <v>1058</v>
      </c>
      <c r="J180" s="195">
        <v>255</v>
      </c>
      <c r="K180" s="239"/>
    </row>
    <row r="181" spans="2:11" customFormat="1" ht="15" customHeight="1">
      <c r="B181" s="218"/>
      <c r="C181" s="195" t="s">
        <v>115</v>
      </c>
      <c r="D181" s="195"/>
      <c r="E181" s="195"/>
      <c r="F181" s="216" t="s">
        <v>1056</v>
      </c>
      <c r="G181" s="195"/>
      <c r="H181" s="195" t="s">
        <v>1020</v>
      </c>
      <c r="I181" s="195" t="s">
        <v>1058</v>
      </c>
      <c r="J181" s="195">
        <v>10</v>
      </c>
      <c r="K181" s="239"/>
    </row>
    <row r="182" spans="2:11" customFormat="1" ht="15" customHeight="1">
      <c r="B182" s="218"/>
      <c r="C182" s="195" t="s">
        <v>116</v>
      </c>
      <c r="D182" s="195"/>
      <c r="E182" s="195"/>
      <c r="F182" s="216" t="s">
        <v>1056</v>
      </c>
      <c r="G182" s="195"/>
      <c r="H182" s="195" t="s">
        <v>1130</v>
      </c>
      <c r="I182" s="195" t="s">
        <v>1091</v>
      </c>
      <c r="J182" s="195"/>
      <c r="K182" s="239"/>
    </row>
    <row r="183" spans="2:11" customFormat="1" ht="15" customHeight="1">
      <c r="B183" s="218"/>
      <c r="C183" s="195" t="s">
        <v>1131</v>
      </c>
      <c r="D183" s="195"/>
      <c r="E183" s="195"/>
      <c r="F183" s="216" t="s">
        <v>1056</v>
      </c>
      <c r="G183" s="195"/>
      <c r="H183" s="195" t="s">
        <v>1132</v>
      </c>
      <c r="I183" s="195" t="s">
        <v>1091</v>
      </c>
      <c r="J183" s="195"/>
      <c r="K183" s="239"/>
    </row>
    <row r="184" spans="2:11" customFormat="1" ht="15" customHeight="1">
      <c r="B184" s="218"/>
      <c r="C184" s="195" t="s">
        <v>1120</v>
      </c>
      <c r="D184" s="195"/>
      <c r="E184" s="195"/>
      <c r="F184" s="216" t="s">
        <v>1056</v>
      </c>
      <c r="G184" s="195"/>
      <c r="H184" s="195" t="s">
        <v>1133</v>
      </c>
      <c r="I184" s="195" t="s">
        <v>1091</v>
      </c>
      <c r="J184" s="195"/>
      <c r="K184" s="239"/>
    </row>
    <row r="185" spans="2:11" customFormat="1" ht="15" customHeight="1">
      <c r="B185" s="218"/>
      <c r="C185" s="195" t="s">
        <v>118</v>
      </c>
      <c r="D185" s="195"/>
      <c r="E185" s="195"/>
      <c r="F185" s="216" t="s">
        <v>1062</v>
      </c>
      <c r="G185" s="195"/>
      <c r="H185" s="195" t="s">
        <v>1134</v>
      </c>
      <c r="I185" s="195" t="s">
        <v>1058</v>
      </c>
      <c r="J185" s="195">
        <v>50</v>
      </c>
      <c r="K185" s="239"/>
    </row>
    <row r="186" spans="2:11" customFormat="1" ht="15" customHeight="1">
      <c r="B186" s="218"/>
      <c r="C186" s="195" t="s">
        <v>1135</v>
      </c>
      <c r="D186" s="195"/>
      <c r="E186" s="195"/>
      <c r="F186" s="216" t="s">
        <v>1062</v>
      </c>
      <c r="G186" s="195"/>
      <c r="H186" s="195" t="s">
        <v>1136</v>
      </c>
      <c r="I186" s="195" t="s">
        <v>1137</v>
      </c>
      <c r="J186" s="195"/>
      <c r="K186" s="239"/>
    </row>
    <row r="187" spans="2:11" customFormat="1" ht="15" customHeight="1">
      <c r="B187" s="218"/>
      <c r="C187" s="195" t="s">
        <v>1138</v>
      </c>
      <c r="D187" s="195"/>
      <c r="E187" s="195"/>
      <c r="F187" s="216" t="s">
        <v>1062</v>
      </c>
      <c r="G187" s="195"/>
      <c r="H187" s="195" t="s">
        <v>1139</v>
      </c>
      <c r="I187" s="195" t="s">
        <v>1137</v>
      </c>
      <c r="J187" s="195"/>
      <c r="K187" s="239"/>
    </row>
    <row r="188" spans="2:11" customFormat="1" ht="15" customHeight="1">
      <c r="B188" s="218"/>
      <c r="C188" s="195" t="s">
        <v>1140</v>
      </c>
      <c r="D188" s="195"/>
      <c r="E188" s="195"/>
      <c r="F188" s="216" t="s">
        <v>1062</v>
      </c>
      <c r="G188" s="195"/>
      <c r="H188" s="195" t="s">
        <v>1141</v>
      </c>
      <c r="I188" s="195" t="s">
        <v>1137</v>
      </c>
      <c r="J188" s="195"/>
      <c r="K188" s="239"/>
    </row>
    <row r="189" spans="2:11" customFormat="1" ht="15" customHeight="1">
      <c r="B189" s="218"/>
      <c r="C189" s="252" t="s">
        <v>1142</v>
      </c>
      <c r="D189" s="195"/>
      <c r="E189" s="195"/>
      <c r="F189" s="216" t="s">
        <v>1062</v>
      </c>
      <c r="G189" s="195"/>
      <c r="H189" s="195" t="s">
        <v>1143</v>
      </c>
      <c r="I189" s="195" t="s">
        <v>1144</v>
      </c>
      <c r="J189" s="253" t="s">
        <v>1145</v>
      </c>
      <c r="K189" s="239"/>
    </row>
    <row r="190" spans="2:11" customFormat="1" ht="15" customHeight="1">
      <c r="B190" s="218"/>
      <c r="C190" s="252" t="s">
        <v>43</v>
      </c>
      <c r="D190" s="195"/>
      <c r="E190" s="195"/>
      <c r="F190" s="216" t="s">
        <v>1056</v>
      </c>
      <c r="G190" s="195"/>
      <c r="H190" s="192" t="s">
        <v>1146</v>
      </c>
      <c r="I190" s="195" t="s">
        <v>1147</v>
      </c>
      <c r="J190" s="195"/>
      <c r="K190" s="239"/>
    </row>
    <row r="191" spans="2:11" customFormat="1" ht="15" customHeight="1">
      <c r="B191" s="218"/>
      <c r="C191" s="252" t="s">
        <v>1148</v>
      </c>
      <c r="D191" s="195"/>
      <c r="E191" s="195"/>
      <c r="F191" s="216" t="s">
        <v>1056</v>
      </c>
      <c r="G191" s="195"/>
      <c r="H191" s="195" t="s">
        <v>1149</v>
      </c>
      <c r="I191" s="195" t="s">
        <v>1091</v>
      </c>
      <c r="J191" s="195"/>
      <c r="K191" s="239"/>
    </row>
    <row r="192" spans="2:11" customFormat="1" ht="15" customHeight="1">
      <c r="B192" s="218"/>
      <c r="C192" s="252" t="s">
        <v>1150</v>
      </c>
      <c r="D192" s="195"/>
      <c r="E192" s="195"/>
      <c r="F192" s="216" t="s">
        <v>1056</v>
      </c>
      <c r="G192" s="195"/>
      <c r="H192" s="195" t="s">
        <v>1151</v>
      </c>
      <c r="I192" s="195" t="s">
        <v>1091</v>
      </c>
      <c r="J192" s="195"/>
      <c r="K192" s="239"/>
    </row>
    <row r="193" spans="2:11" customFormat="1" ht="15" customHeight="1">
      <c r="B193" s="218"/>
      <c r="C193" s="252" t="s">
        <v>1152</v>
      </c>
      <c r="D193" s="195"/>
      <c r="E193" s="195"/>
      <c r="F193" s="216" t="s">
        <v>1062</v>
      </c>
      <c r="G193" s="195"/>
      <c r="H193" s="195" t="s">
        <v>1153</v>
      </c>
      <c r="I193" s="195" t="s">
        <v>1091</v>
      </c>
      <c r="J193" s="195"/>
      <c r="K193" s="239"/>
    </row>
    <row r="194" spans="2:11" customFormat="1" ht="15" customHeight="1">
      <c r="B194" s="245"/>
      <c r="C194" s="254"/>
      <c r="D194" s="225"/>
      <c r="E194" s="225"/>
      <c r="F194" s="225"/>
      <c r="G194" s="225"/>
      <c r="H194" s="225"/>
      <c r="I194" s="225"/>
      <c r="J194" s="225"/>
      <c r="K194" s="246"/>
    </row>
    <row r="195" spans="2:11" customFormat="1" ht="18.75" customHeight="1">
      <c r="B195" s="227"/>
      <c r="C195" s="237"/>
      <c r="D195" s="237"/>
      <c r="E195" s="237"/>
      <c r="F195" s="247"/>
      <c r="G195" s="237"/>
      <c r="H195" s="237"/>
      <c r="I195" s="237"/>
      <c r="J195" s="237"/>
      <c r="K195" s="227"/>
    </row>
    <row r="196" spans="2:11" customFormat="1" ht="18.75" customHeight="1">
      <c r="B196" s="227"/>
      <c r="C196" s="237"/>
      <c r="D196" s="237"/>
      <c r="E196" s="237"/>
      <c r="F196" s="247"/>
      <c r="G196" s="237"/>
      <c r="H196" s="237"/>
      <c r="I196" s="237"/>
      <c r="J196" s="237"/>
      <c r="K196" s="227"/>
    </row>
    <row r="197" spans="2:11" customFormat="1" ht="18.75" customHeight="1">
      <c r="B197" s="202"/>
      <c r="C197" s="202"/>
      <c r="D197" s="202"/>
      <c r="E197" s="202"/>
      <c r="F197" s="202"/>
      <c r="G197" s="202"/>
      <c r="H197" s="202"/>
      <c r="I197" s="202"/>
      <c r="J197" s="202"/>
      <c r="K197" s="202"/>
    </row>
    <row r="198" spans="2:11" customFormat="1" ht="13.5">
      <c r="B198" s="184"/>
      <c r="C198" s="185"/>
      <c r="D198" s="185"/>
      <c r="E198" s="185"/>
      <c r="F198" s="185"/>
      <c r="G198" s="185"/>
      <c r="H198" s="185"/>
      <c r="I198" s="185"/>
      <c r="J198" s="185"/>
      <c r="K198" s="186"/>
    </row>
    <row r="199" spans="2:11" customFormat="1" ht="21">
      <c r="B199" s="187"/>
      <c r="C199" s="490" t="s">
        <v>1154</v>
      </c>
      <c r="D199" s="490"/>
      <c r="E199" s="490"/>
      <c r="F199" s="490"/>
      <c r="G199" s="490"/>
      <c r="H199" s="490"/>
      <c r="I199" s="490"/>
      <c r="J199" s="490"/>
      <c r="K199" s="188"/>
    </row>
    <row r="200" spans="2:11" customFormat="1" ht="25.5" customHeight="1">
      <c r="B200" s="187"/>
      <c r="C200" s="255" t="s">
        <v>1155</v>
      </c>
      <c r="D200" s="255"/>
      <c r="E200" s="255"/>
      <c r="F200" s="255" t="s">
        <v>1156</v>
      </c>
      <c r="G200" s="256"/>
      <c r="H200" s="491" t="s">
        <v>1157</v>
      </c>
      <c r="I200" s="491"/>
      <c r="J200" s="491"/>
      <c r="K200" s="188"/>
    </row>
    <row r="201" spans="2:11" customFormat="1" ht="5.25" customHeight="1">
      <c r="B201" s="218"/>
      <c r="C201" s="213"/>
      <c r="D201" s="213"/>
      <c r="E201" s="213"/>
      <c r="F201" s="213"/>
      <c r="G201" s="237"/>
      <c r="H201" s="213"/>
      <c r="I201" s="213"/>
      <c r="J201" s="213"/>
      <c r="K201" s="239"/>
    </row>
    <row r="202" spans="2:11" customFormat="1" ht="15" customHeight="1">
      <c r="B202" s="218"/>
      <c r="C202" s="195" t="s">
        <v>1147</v>
      </c>
      <c r="D202" s="195"/>
      <c r="E202" s="195"/>
      <c r="F202" s="216" t="s">
        <v>44</v>
      </c>
      <c r="G202" s="195"/>
      <c r="H202" s="492" t="s">
        <v>1158</v>
      </c>
      <c r="I202" s="492"/>
      <c r="J202" s="492"/>
      <c r="K202" s="239"/>
    </row>
    <row r="203" spans="2:11" customFormat="1" ht="15" customHeight="1">
      <c r="B203" s="218"/>
      <c r="C203" s="195"/>
      <c r="D203" s="195"/>
      <c r="E203" s="195"/>
      <c r="F203" s="216" t="s">
        <v>45</v>
      </c>
      <c r="G203" s="195"/>
      <c r="H203" s="492" t="s">
        <v>1159</v>
      </c>
      <c r="I203" s="492"/>
      <c r="J203" s="492"/>
      <c r="K203" s="239"/>
    </row>
    <row r="204" spans="2:11" customFormat="1" ht="15" customHeight="1">
      <c r="B204" s="218"/>
      <c r="C204" s="195"/>
      <c r="D204" s="195"/>
      <c r="E204" s="195"/>
      <c r="F204" s="216" t="s">
        <v>48</v>
      </c>
      <c r="G204" s="195"/>
      <c r="H204" s="492" t="s">
        <v>1160</v>
      </c>
      <c r="I204" s="492"/>
      <c r="J204" s="492"/>
      <c r="K204" s="239"/>
    </row>
    <row r="205" spans="2:11" customFormat="1" ht="15" customHeight="1">
      <c r="B205" s="218"/>
      <c r="C205" s="195"/>
      <c r="D205" s="195"/>
      <c r="E205" s="195"/>
      <c r="F205" s="216" t="s">
        <v>46</v>
      </c>
      <c r="G205" s="195"/>
      <c r="H205" s="492" t="s">
        <v>1161</v>
      </c>
      <c r="I205" s="492"/>
      <c r="J205" s="492"/>
      <c r="K205" s="239"/>
    </row>
    <row r="206" spans="2:11" customFormat="1" ht="15" customHeight="1">
      <c r="B206" s="218"/>
      <c r="C206" s="195"/>
      <c r="D206" s="195"/>
      <c r="E206" s="195"/>
      <c r="F206" s="216" t="s">
        <v>47</v>
      </c>
      <c r="G206" s="195"/>
      <c r="H206" s="492" t="s">
        <v>1162</v>
      </c>
      <c r="I206" s="492"/>
      <c r="J206" s="492"/>
      <c r="K206" s="239"/>
    </row>
    <row r="207" spans="2:11" customFormat="1" ht="15" customHeight="1">
      <c r="B207" s="218"/>
      <c r="C207" s="195"/>
      <c r="D207" s="195"/>
      <c r="E207" s="195"/>
      <c r="F207" s="216"/>
      <c r="G207" s="195"/>
      <c r="H207" s="195"/>
      <c r="I207" s="195"/>
      <c r="J207" s="195"/>
      <c r="K207" s="239"/>
    </row>
    <row r="208" spans="2:11" customFormat="1" ht="15" customHeight="1">
      <c r="B208" s="218"/>
      <c r="C208" s="195" t="s">
        <v>1103</v>
      </c>
      <c r="D208" s="195"/>
      <c r="E208" s="195"/>
      <c r="F208" s="216" t="s">
        <v>77</v>
      </c>
      <c r="G208" s="195"/>
      <c r="H208" s="492" t="s">
        <v>1163</v>
      </c>
      <c r="I208" s="492"/>
      <c r="J208" s="492"/>
      <c r="K208" s="239"/>
    </row>
    <row r="209" spans="2:11" customFormat="1" ht="15" customHeight="1">
      <c r="B209" s="218"/>
      <c r="C209" s="195"/>
      <c r="D209" s="195"/>
      <c r="E209" s="195"/>
      <c r="F209" s="216" t="s">
        <v>998</v>
      </c>
      <c r="G209" s="195"/>
      <c r="H209" s="492" t="s">
        <v>999</v>
      </c>
      <c r="I209" s="492"/>
      <c r="J209" s="492"/>
      <c r="K209" s="239"/>
    </row>
    <row r="210" spans="2:11" customFormat="1" ht="15" customHeight="1">
      <c r="B210" s="218"/>
      <c r="C210" s="195"/>
      <c r="D210" s="195"/>
      <c r="E210" s="195"/>
      <c r="F210" s="216" t="s">
        <v>996</v>
      </c>
      <c r="G210" s="195"/>
      <c r="H210" s="492" t="s">
        <v>1164</v>
      </c>
      <c r="I210" s="492"/>
      <c r="J210" s="492"/>
      <c r="K210" s="239"/>
    </row>
    <row r="211" spans="2:11" customFormat="1" ht="15" customHeight="1">
      <c r="B211" s="257"/>
      <c r="C211" s="195"/>
      <c r="D211" s="195"/>
      <c r="E211" s="195"/>
      <c r="F211" s="216" t="s">
        <v>1000</v>
      </c>
      <c r="G211" s="252"/>
      <c r="H211" s="493" t="s">
        <v>1001</v>
      </c>
      <c r="I211" s="493"/>
      <c r="J211" s="493"/>
      <c r="K211" s="258"/>
    </row>
    <row r="212" spans="2:11" customFormat="1" ht="15" customHeight="1">
      <c r="B212" s="257"/>
      <c r="C212" s="195"/>
      <c r="D212" s="195"/>
      <c r="E212" s="195"/>
      <c r="F212" s="216" t="s">
        <v>1002</v>
      </c>
      <c r="G212" s="252"/>
      <c r="H212" s="493" t="s">
        <v>1165</v>
      </c>
      <c r="I212" s="493"/>
      <c r="J212" s="493"/>
      <c r="K212" s="258"/>
    </row>
    <row r="213" spans="2:11" customFormat="1" ht="15" customHeight="1">
      <c r="B213" s="257"/>
      <c r="C213" s="195"/>
      <c r="D213" s="195"/>
      <c r="E213" s="195"/>
      <c r="F213" s="216"/>
      <c r="G213" s="252"/>
      <c r="H213" s="243"/>
      <c r="I213" s="243"/>
      <c r="J213" s="243"/>
      <c r="K213" s="258"/>
    </row>
    <row r="214" spans="2:11" customFormat="1" ht="15" customHeight="1">
      <c r="B214" s="257"/>
      <c r="C214" s="195" t="s">
        <v>1127</v>
      </c>
      <c r="D214" s="195"/>
      <c r="E214" s="195"/>
      <c r="F214" s="216">
        <v>1</v>
      </c>
      <c r="G214" s="252"/>
      <c r="H214" s="493" t="s">
        <v>1166</v>
      </c>
      <c r="I214" s="493"/>
      <c r="J214" s="493"/>
      <c r="K214" s="258"/>
    </row>
    <row r="215" spans="2:11" customFormat="1" ht="15" customHeight="1">
      <c r="B215" s="257"/>
      <c r="C215" s="195"/>
      <c r="D215" s="195"/>
      <c r="E215" s="195"/>
      <c r="F215" s="216">
        <v>2</v>
      </c>
      <c r="G215" s="252"/>
      <c r="H215" s="493" t="s">
        <v>1167</v>
      </c>
      <c r="I215" s="493"/>
      <c r="J215" s="493"/>
      <c r="K215" s="258"/>
    </row>
    <row r="216" spans="2:11" customFormat="1" ht="15" customHeight="1">
      <c r="B216" s="257"/>
      <c r="C216" s="195"/>
      <c r="D216" s="195"/>
      <c r="E216" s="195"/>
      <c r="F216" s="216">
        <v>3</v>
      </c>
      <c r="G216" s="252"/>
      <c r="H216" s="493" t="s">
        <v>1168</v>
      </c>
      <c r="I216" s="493"/>
      <c r="J216" s="493"/>
      <c r="K216" s="258"/>
    </row>
    <row r="217" spans="2:11" customFormat="1" ht="15" customHeight="1">
      <c r="B217" s="257"/>
      <c r="C217" s="195"/>
      <c r="D217" s="195"/>
      <c r="E217" s="195"/>
      <c r="F217" s="216">
        <v>4</v>
      </c>
      <c r="G217" s="252"/>
      <c r="H217" s="493" t="s">
        <v>1169</v>
      </c>
      <c r="I217" s="493"/>
      <c r="J217" s="493"/>
      <c r="K217" s="258"/>
    </row>
    <row r="218" spans="2:11" customFormat="1" ht="12.75" customHeight="1">
      <c r="B218" s="259"/>
      <c r="C218" s="260"/>
      <c r="D218" s="260"/>
      <c r="E218" s="260"/>
      <c r="F218" s="260"/>
      <c r="G218" s="260"/>
      <c r="H218" s="260"/>
      <c r="I218" s="260"/>
      <c r="J218" s="260"/>
      <c r="K218" s="261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53"/>
  <sheetViews>
    <sheetView showGridLines="0" topLeftCell="A452" workbookViewId="0">
      <selection activeCell="F460" sqref="F46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468" t="s">
        <v>6</v>
      </c>
      <c r="M2" s="451"/>
      <c r="N2" s="451"/>
      <c r="O2" s="451"/>
      <c r="P2" s="451"/>
      <c r="Q2" s="451"/>
      <c r="R2" s="451"/>
      <c r="S2" s="451"/>
      <c r="T2" s="451"/>
      <c r="U2" s="451"/>
      <c r="V2" s="451"/>
      <c r="AT2" s="17" t="s">
        <v>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86</v>
      </c>
      <c r="L4" s="20"/>
      <c r="M4" s="83" t="s">
        <v>11</v>
      </c>
      <c r="AT4" s="17" t="s">
        <v>4</v>
      </c>
    </row>
    <row r="5" spans="2:46" ht="6.95" customHeight="1">
      <c r="B5" s="20"/>
      <c r="L5" s="20"/>
    </row>
    <row r="6" spans="2:46" s="1" customFormat="1" ht="12" customHeight="1">
      <c r="B6" s="32"/>
      <c r="D6" s="27" t="s">
        <v>17</v>
      </c>
      <c r="L6" s="32"/>
    </row>
    <row r="7" spans="2:46" s="1" customFormat="1" ht="16.5" customHeight="1">
      <c r="B7" s="32"/>
      <c r="E7" s="469" t="s">
        <v>18</v>
      </c>
      <c r="F7" s="482"/>
      <c r="G7" s="482"/>
      <c r="H7" s="482"/>
      <c r="L7" s="32"/>
    </row>
    <row r="8" spans="2:46" s="1" customFormat="1">
      <c r="B8" s="32"/>
      <c r="L8" s="32"/>
    </row>
    <row r="9" spans="2:46" s="1" customFormat="1" ht="12" customHeight="1">
      <c r="B9" s="32"/>
      <c r="D9" s="27" t="s">
        <v>19</v>
      </c>
      <c r="F9" s="25" t="s">
        <v>3</v>
      </c>
      <c r="I9" s="27" t="s">
        <v>20</v>
      </c>
      <c r="J9" s="25" t="s">
        <v>3</v>
      </c>
      <c r="L9" s="32"/>
    </row>
    <row r="10" spans="2:46" s="1" customFormat="1" ht="12" customHeight="1">
      <c r="B10" s="32"/>
      <c r="D10" s="27" t="s">
        <v>21</v>
      </c>
      <c r="F10" s="25" t="s">
        <v>22</v>
      </c>
      <c r="I10" s="27" t="s">
        <v>23</v>
      </c>
      <c r="J10" s="49" t="str">
        <f>'Rekapitulace stavby'!AN8</f>
        <v>10. 8. 2022</v>
      </c>
      <c r="L10" s="32"/>
    </row>
    <row r="11" spans="2:46" s="1" customFormat="1" ht="10.9" customHeight="1">
      <c r="B11" s="32"/>
      <c r="L11" s="32"/>
    </row>
    <row r="12" spans="2:46" s="1" customFormat="1" ht="12" customHeight="1">
      <c r="B12" s="32"/>
      <c r="D12" s="27" t="s">
        <v>25</v>
      </c>
      <c r="I12" s="27" t="s">
        <v>26</v>
      </c>
      <c r="J12" s="25" t="str">
        <f>IF('Rekapitulace stavby'!AN10="","",'Rekapitulace stavby'!AN10)</f>
        <v/>
      </c>
      <c r="L12" s="32"/>
    </row>
    <row r="13" spans="2:46" s="1" customFormat="1" ht="18" customHeight="1">
      <c r="B13" s="32"/>
      <c r="E13" s="25" t="str">
        <f>IF('Rekapitulace stavby'!E11="","",'Rekapitulace stavby'!E11)</f>
        <v xml:space="preserve"> </v>
      </c>
      <c r="I13" s="27" t="s">
        <v>28</v>
      </c>
      <c r="J13" s="25" t="str">
        <f>IF('Rekapitulace stavby'!AN11="","",'Rekapitulace stavby'!AN11)</f>
        <v/>
      </c>
      <c r="L13" s="32"/>
    </row>
    <row r="14" spans="2:46" s="1" customFormat="1" ht="6.95" customHeight="1">
      <c r="B14" s="32"/>
      <c r="L14" s="32"/>
    </row>
    <row r="15" spans="2:46" s="1" customFormat="1" ht="12" customHeight="1">
      <c r="B15" s="32"/>
      <c r="D15" s="27" t="s">
        <v>29</v>
      </c>
      <c r="I15" s="27" t="s">
        <v>26</v>
      </c>
      <c r="J15" s="28" t="str">
        <f>'Rekapitulace stavby'!AN13</f>
        <v>Vyplň údaj</v>
      </c>
      <c r="L15" s="32"/>
    </row>
    <row r="16" spans="2:46" s="1" customFormat="1" ht="18" customHeight="1">
      <c r="B16" s="32"/>
      <c r="E16" s="483" t="str">
        <f>'Rekapitulace stavby'!E14</f>
        <v>Vyplň údaj</v>
      </c>
      <c r="F16" s="450"/>
      <c r="G16" s="450"/>
      <c r="H16" s="450"/>
      <c r="I16" s="27" t="s">
        <v>28</v>
      </c>
      <c r="J16" s="28" t="str">
        <f>'Rekapitulace stavby'!AN14</f>
        <v>Vyplň údaj</v>
      </c>
      <c r="L16" s="32"/>
    </row>
    <row r="17" spans="2:12" s="1" customFormat="1" ht="6.95" customHeight="1">
      <c r="B17" s="32"/>
      <c r="L17" s="32"/>
    </row>
    <row r="18" spans="2:12" s="1" customFormat="1" ht="12" customHeight="1">
      <c r="B18" s="32"/>
      <c r="D18" s="27" t="s">
        <v>31</v>
      </c>
      <c r="I18" s="27" t="s">
        <v>26</v>
      </c>
      <c r="J18" s="25" t="s">
        <v>3</v>
      </c>
      <c r="L18" s="32"/>
    </row>
    <row r="19" spans="2:12" s="1" customFormat="1" ht="18" customHeight="1">
      <c r="B19" s="32"/>
      <c r="E19" s="25" t="s">
        <v>32</v>
      </c>
      <c r="I19" s="27" t="s">
        <v>28</v>
      </c>
      <c r="J19" s="25" t="s">
        <v>3</v>
      </c>
      <c r="L19" s="32"/>
    </row>
    <row r="20" spans="2:12" s="1" customFormat="1" ht="6.95" customHeight="1">
      <c r="B20" s="32"/>
      <c r="L20" s="32"/>
    </row>
    <row r="21" spans="2:12" s="1" customFormat="1" ht="12" customHeight="1">
      <c r="B21" s="32"/>
      <c r="D21" s="27" t="s">
        <v>34</v>
      </c>
      <c r="I21" s="27" t="s">
        <v>26</v>
      </c>
      <c r="J21" s="25" t="s">
        <v>35</v>
      </c>
      <c r="L21" s="32"/>
    </row>
    <row r="22" spans="2:12" s="1" customFormat="1" ht="18" customHeight="1">
      <c r="B22" s="32"/>
      <c r="E22" s="25" t="s">
        <v>36</v>
      </c>
      <c r="I22" s="27" t="s">
        <v>28</v>
      </c>
      <c r="J22" s="25" t="s">
        <v>3</v>
      </c>
      <c r="L22" s="32"/>
    </row>
    <row r="23" spans="2:12" s="1" customFormat="1" ht="6.95" customHeight="1">
      <c r="B23" s="32"/>
      <c r="L23" s="32"/>
    </row>
    <row r="24" spans="2:12" s="1" customFormat="1" ht="12" customHeight="1">
      <c r="B24" s="32"/>
      <c r="D24" s="27" t="s">
        <v>37</v>
      </c>
      <c r="L24" s="32"/>
    </row>
    <row r="25" spans="2:12" s="7" customFormat="1" ht="59.25" customHeight="1">
      <c r="B25" s="84"/>
      <c r="E25" s="455" t="s">
        <v>87</v>
      </c>
      <c r="F25" s="455"/>
      <c r="G25" s="455"/>
      <c r="H25" s="455"/>
      <c r="L25" s="84"/>
    </row>
    <row r="26" spans="2:12" s="1" customFormat="1" ht="6.95" customHeight="1">
      <c r="B26" s="32"/>
      <c r="L26" s="32"/>
    </row>
    <row r="27" spans="2:12" s="1" customFormat="1" ht="6.95" customHeight="1">
      <c r="B27" s="32"/>
      <c r="D27" s="50"/>
      <c r="E27" s="50"/>
      <c r="F27" s="50"/>
      <c r="G27" s="50"/>
      <c r="H27" s="50"/>
      <c r="I27" s="50"/>
      <c r="J27" s="50"/>
      <c r="K27" s="50"/>
      <c r="L27" s="32"/>
    </row>
    <row r="28" spans="2:12" s="1" customFormat="1" ht="25.35" customHeight="1">
      <c r="B28" s="32"/>
      <c r="D28" s="85" t="s">
        <v>39</v>
      </c>
      <c r="J28" s="62">
        <f>ROUND(J94, 2)</f>
        <v>0</v>
      </c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14.45" customHeight="1">
      <c r="B30" s="32"/>
      <c r="F30" s="35" t="s">
        <v>41</v>
      </c>
      <c r="I30" s="35" t="s">
        <v>40</v>
      </c>
      <c r="J30" s="35" t="s">
        <v>42</v>
      </c>
      <c r="L30" s="32"/>
    </row>
    <row r="31" spans="2:12" s="1" customFormat="1" ht="14.45" customHeight="1">
      <c r="B31" s="32"/>
      <c r="D31" s="86" t="s">
        <v>43</v>
      </c>
      <c r="E31" s="27" t="s">
        <v>44</v>
      </c>
      <c r="F31" s="87">
        <f>ROUND((SUM(BE94:BE552)),  2)</f>
        <v>0</v>
      </c>
      <c r="I31" s="88">
        <v>0.21</v>
      </c>
      <c r="J31" s="87">
        <f>ROUND(((SUM(BE94:BE552))*I31),  2)</f>
        <v>0</v>
      </c>
      <c r="L31" s="32"/>
    </row>
    <row r="32" spans="2:12" s="1" customFormat="1" ht="14.45" customHeight="1">
      <c r="B32" s="32"/>
      <c r="E32" s="27" t="s">
        <v>45</v>
      </c>
      <c r="F32" s="87">
        <f>ROUND((SUM(BF94:BF552)),  2)</f>
        <v>0</v>
      </c>
      <c r="I32" s="88">
        <v>0.15</v>
      </c>
      <c r="J32" s="87">
        <f>ROUND(((SUM(BF94:BF552))*I32),  2)</f>
        <v>0</v>
      </c>
      <c r="L32" s="32"/>
    </row>
    <row r="33" spans="2:12" s="1" customFormat="1" ht="14.45" hidden="1" customHeight="1">
      <c r="B33" s="32"/>
      <c r="E33" s="27" t="s">
        <v>46</v>
      </c>
      <c r="F33" s="87">
        <f>ROUND((SUM(BG94:BG552)),  2)</f>
        <v>0</v>
      </c>
      <c r="I33" s="88">
        <v>0.21</v>
      </c>
      <c r="J33" s="87">
        <f>0</f>
        <v>0</v>
      </c>
      <c r="L33" s="32"/>
    </row>
    <row r="34" spans="2:12" s="1" customFormat="1" ht="14.45" hidden="1" customHeight="1">
      <c r="B34" s="32"/>
      <c r="E34" s="27" t="s">
        <v>47</v>
      </c>
      <c r="F34" s="87">
        <f>ROUND((SUM(BH94:BH552)),  2)</f>
        <v>0</v>
      </c>
      <c r="I34" s="88">
        <v>0.15</v>
      </c>
      <c r="J34" s="87">
        <f>0</f>
        <v>0</v>
      </c>
      <c r="L34" s="32"/>
    </row>
    <row r="35" spans="2:12" s="1" customFormat="1" ht="14.45" hidden="1" customHeight="1">
      <c r="B35" s="32"/>
      <c r="E35" s="27" t="s">
        <v>48</v>
      </c>
      <c r="F35" s="87">
        <f>ROUND((SUM(BI94:BI552)),  2)</f>
        <v>0</v>
      </c>
      <c r="I35" s="88">
        <v>0</v>
      </c>
      <c r="J35" s="87">
        <f>0</f>
        <v>0</v>
      </c>
      <c r="L35" s="32"/>
    </row>
    <row r="36" spans="2:12" s="1" customFormat="1" ht="6.95" customHeight="1">
      <c r="B36" s="32"/>
      <c r="L36" s="32"/>
    </row>
    <row r="37" spans="2:12" s="1" customFormat="1" ht="25.35" customHeight="1">
      <c r="B37" s="32"/>
      <c r="C37" s="89"/>
      <c r="D37" s="90" t="s">
        <v>49</v>
      </c>
      <c r="E37" s="53"/>
      <c r="F37" s="53"/>
      <c r="G37" s="91" t="s">
        <v>50</v>
      </c>
      <c r="H37" s="92" t="s">
        <v>51</v>
      </c>
      <c r="I37" s="53"/>
      <c r="J37" s="93">
        <f>SUM(J28:J35)</f>
        <v>0</v>
      </c>
      <c r="K37" s="94"/>
      <c r="L37" s="32"/>
    </row>
    <row r="38" spans="2:12" s="1" customFormat="1" ht="14.45" customHeight="1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32"/>
    </row>
    <row r="42" spans="2:12" s="1" customFormat="1" ht="6.95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2"/>
    </row>
    <row r="43" spans="2:12" s="1" customFormat="1" ht="24.95" customHeight="1">
      <c r="B43" s="32"/>
      <c r="C43" s="21" t="s">
        <v>88</v>
      </c>
      <c r="L43" s="32"/>
    </row>
    <row r="44" spans="2:12" s="1" customFormat="1" ht="6.95" customHeight="1">
      <c r="B44" s="32"/>
      <c r="L44" s="32"/>
    </row>
    <row r="45" spans="2:12" s="1" customFormat="1" ht="12" customHeight="1">
      <c r="B45" s="32"/>
      <c r="C45" s="27" t="s">
        <v>17</v>
      </c>
      <c r="L45" s="32"/>
    </row>
    <row r="46" spans="2:12" s="1" customFormat="1" ht="16.5" customHeight="1">
      <c r="B46" s="32"/>
      <c r="E46" s="469" t="str">
        <f>E7</f>
        <v>Rekonstrukce hospody II. etapa - podkroví, Pražská čp.16, Máslovice</v>
      </c>
      <c r="F46" s="482"/>
      <c r="G46" s="482"/>
      <c r="H46" s="482"/>
      <c r="L46" s="32"/>
    </row>
    <row r="47" spans="2:12" s="1" customFormat="1" ht="6.95" customHeight="1">
      <c r="B47" s="32"/>
      <c r="L47" s="32"/>
    </row>
    <row r="48" spans="2:12" s="1" customFormat="1" ht="12" customHeight="1">
      <c r="B48" s="32"/>
      <c r="C48" s="27" t="s">
        <v>21</v>
      </c>
      <c r="F48" s="25" t="str">
        <f>F10</f>
        <v>Pražská čp.16, Máslovice</v>
      </c>
      <c r="I48" s="27" t="s">
        <v>23</v>
      </c>
      <c r="J48" s="49" t="str">
        <f>IF(J10="","",J10)</f>
        <v>10. 8. 2022</v>
      </c>
      <c r="L48" s="32"/>
    </row>
    <row r="49" spans="2:47" s="1" customFormat="1" ht="6.95" customHeight="1">
      <c r="B49" s="32"/>
      <c r="L49" s="32"/>
    </row>
    <row r="50" spans="2:47" s="1" customFormat="1" ht="54.4" customHeight="1">
      <c r="B50" s="32"/>
      <c r="C50" s="27" t="s">
        <v>25</v>
      </c>
      <c r="F50" s="25" t="str">
        <f>E13</f>
        <v xml:space="preserve"> </v>
      </c>
      <c r="I50" s="27" t="s">
        <v>31</v>
      </c>
      <c r="J50" s="30" t="str">
        <f>E19</f>
        <v>ATELER BOD ARCHITEKTI S.R.O. Osadní 799/6, Praha 7</v>
      </c>
      <c r="L50" s="32"/>
    </row>
    <row r="51" spans="2:47" s="1" customFormat="1" ht="15.2" customHeight="1">
      <c r="B51" s="32"/>
      <c r="C51" s="27" t="s">
        <v>29</v>
      </c>
      <c r="F51" s="25" t="str">
        <f>IF(E16="","",E16)</f>
        <v>Vyplň údaj</v>
      </c>
      <c r="I51" s="27" t="s">
        <v>34</v>
      </c>
      <c r="J51" s="30" t="str">
        <f>E22</f>
        <v>Hana Pejšová</v>
      </c>
      <c r="L51" s="32"/>
    </row>
    <row r="52" spans="2:47" s="1" customFormat="1" ht="10.35" customHeight="1">
      <c r="B52" s="32"/>
      <c r="L52" s="32"/>
    </row>
    <row r="53" spans="2:47" s="1" customFormat="1" ht="29.25" customHeight="1">
      <c r="B53" s="32"/>
      <c r="C53" s="95" t="s">
        <v>89</v>
      </c>
      <c r="D53" s="89"/>
      <c r="E53" s="89"/>
      <c r="F53" s="89"/>
      <c r="G53" s="89"/>
      <c r="H53" s="89"/>
      <c r="I53" s="89"/>
      <c r="J53" s="96" t="s">
        <v>90</v>
      </c>
      <c r="K53" s="89"/>
      <c r="L53" s="32"/>
    </row>
    <row r="54" spans="2:47" s="1" customFormat="1" ht="10.35" customHeight="1">
      <c r="B54" s="32"/>
      <c r="L54" s="32"/>
    </row>
    <row r="55" spans="2:47" s="1" customFormat="1" ht="22.9" customHeight="1">
      <c r="B55" s="32"/>
      <c r="C55" s="97" t="s">
        <v>71</v>
      </c>
      <c r="J55" s="62">
        <f>J94</f>
        <v>0</v>
      </c>
      <c r="L55" s="32"/>
      <c r="AU55" s="17" t="s">
        <v>91</v>
      </c>
    </row>
    <row r="56" spans="2:47" s="8" customFormat="1" ht="24.95" customHeight="1">
      <c r="B56" s="98"/>
      <c r="D56" s="99" t="s">
        <v>92</v>
      </c>
      <c r="E56" s="100"/>
      <c r="F56" s="100"/>
      <c r="G56" s="100"/>
      <c r="H56" s="100"/>
      <c r="I56" s="100"/>
      <c r="J56" s="101">
        <f>J95</f>
        <v>0</v>
      </c>
      <c r="L56" s="98"/>
    </row>
    <row r="57" spans="2:47" s="9" customFormat="1" ht="19.899999999999999" customHeight="1">
      <c r="B57" s="102"/>
      <c r="D57" s="103" t="s">
        <v>93</v>
      </c>
      <c r="E57" s="104"/>
      <c r="F57" s="104"/>
      <c r="G57" s="104"/>
      <c r="H57" s="104"/>
      <c r="I57" s="104"/>
      <c r="J57" s="105">
        <f>J96</f>
        <v>0</v>
      </c>
      <c r="L57" s="102"/>
    </row>
    <row r="58" spans="2:47" s="9" customFormat="1" ht="19.899999999999999" customHeight="1">
      <c r="B58" s="102"/>
      <c r="D58" s="103" t="s">
        <v>94</v>
      </c>
      <c r="E58" s="104"/>
      <c r="F58" s="104"/>
      <c r="G58" s="104"/>
      <c r="H58" s="104"/>
      <c r="I58" s="104"/>
      <c r="J58" s="105">
        <f>J98</f>
        <v>0</v>
      </c>
      <c r="L58" s="102"/>
    </row>
    <row r="59" spans="2:47" s="9" customFormat="1" ht="19.899999999999999" customHeight="1">
      <c r="B59" s="102"/>
      <c r="D59" s="103" t="s">
        <v>95</v>
      </c>
      <c r="E59" s="104"/>
      <c r="F59" s="104"/>
      <c r="G59" s="104"/>
      <c r="H59" s="104"/>
      <c r="I59" s="104"/>
      <c r="J59" s="105">
        <f>J152</f>
        <v>0</v>
      </c>
      <c r="L59" s="102"/>
    </row>
    <row r="60" spans="2:47" s="9" customFormat="1" ht="19.899999999999999" customHeight="1">
      <c r="B60" s="102"/>
      <c r="D60" s="103" t="s">
        <v>96</v>
      </c>
      <c r="E60" s="104"/>
      <c r="F60" s="104"/>
      <c r="G60" s="104"/>
      <c r="H60" s="104"/>
      <c r="I60" s="104"/>
      <c r="J60" s="105">
        <f>J177</f>
        <v>0</v>
      </c>
      <c r="L60" s="102"/>
    </row>
    <row r="61" spans="2:47" s="9" customFormat="1" ht="19.899999999999999" customHeight="1">
      <c r="B61" s="102"/>
      <c r="D61" s="103" t="s">
        <v>97</v>
      </c>
      <c r="E61" s="104"/>
      <c r="F61" s="104"/>
      <c r="G61" s="104"/>
      <c r="H61" s="104"/>
      <c r="I61" s="104"/>
      <c r="J61" s="105">
        <f>J187</f>
        <v>0</v>
      </c>
      <c r="L61" s="102"/>
    </row>
    <row r="62" spans="2:47" s="8" customFormat="1" ht="24.95" customHeight="1">
      <c r="B62" s="98"/>
      <c r="D62" s="99" t="s">
        <v>98</v>
      </c>
      <c r="E62" s="100"/>
      <c r="F62" s="100"/>
      <c r="G62" s="100"/>
      <c r="H62" s="100"/>
      <c r="I62" s="100"/>
      <c r="J62" s="101">
        <f>J190</f>
        <v>0</v>
      </c>
      <c r="L62" s="98"/>
    </row>
    <row r="63" spans="2:47" s="9" customFormat="1" ht="19.899999999999999" customHeight="1">
      <c r="B63" s="102"/>
      <c r="D63" s="103" t="s">
        <v>99</v>
      </c>
      <c r="E63" s="104"/>
      <c r="F63" s="104"/>
      <c r="G63" s="104"/>
      <c r="H63" s="104"/>
      <c r="I63" s="104"/>
      <c r="J63" s="105">
        <f>J191</f>
        <v>0</v>
      </c>
      <c r="L63" s="102"/>
    </row>
    <row r="64" spans="2:47" s="9" customFormat="1" ht="19.899999999999999" customHeight="1">
      <c r="B64" s="102"/>
      <c r="D64" s="103" t="s">
        <v>100</v>
      </c>
      <c r="E64" s="104"/>
      <c r="F64" s="104"/>
      <c r="G64" s="104"/>
      <c r="H64" s="104"/>
      <c r="I64" s="104"/>
      <c r="J64" s="105">
        <f>J213</f>
        <v>0</v>
      </c>
      <c r="L64" s="102"/>
    </row>
    <row r="65" spans="2:12" s="9" customFormat="1" ht="19.899999999999999" customHeight="1">
      <c r="B65" s="102"/>
      <c r="D65" s="103" t="s">
        <v>101</v>
      </c>
      <c r="E65" s="104"/>
      <c r="F65" s="104"/>
      <c r="G65" s="104"/>
      <c r="H65" s="104"/>
      <c r="I65" s="104"/>
      <c r="J65" s="105">
        <f>J252</f>
        <v>0</v>
      </c>
      <c r="L65" s="102"/>
    </row>
    <row r="66" spans="2:12" s="9" customFormat="1" ht="19.899999999999999" customHeight="1">
      <c r="B66" s="102"/>
      <c r="D66" s="103" t="s">
        <v>102</v>
      </c>
      <c r="E66" s="104"/>
      <c r="F66" s="104"/>
      <c r="G66" s="104"/>
      <c r="H66" s="104"/>
      <c r="I66" s="104"/>
      <c r="J66" s="105">
        <f>J254</f>
        <v>0</v>
      </c>
      <c r="L66" s="102"/>
    </row>
    <row r="67" spans="2:12" s="9" customFormat="1" ht="19.899999999999999" customHeight="1">
      <c r="B67" s="102"/>
      <c r="D67" s="103" t="s">
        <v>103</v>
      </c>
      <c r="E67" s="104"/>
      <c r="F67" s="104"/>
      <c r="G67" s="104"/>
      <c r="H67" s="104"/>
      <c r="I67" s="104"/>
      <c r="J67" s="105">
        <f>J263</f>
        <v>0</v>
      </c>
      <c r="L67" s="102"/>
    </row>
    <row r="68" spans="2:12" s="9" customFormat="1" ht="19.899999999999999" customHeight="1">
      <c r="B68" s="102"/>
      <c r="D68" s="103" t="s">
        <v>104</v>
      </c>
      <c r="E68" s="104"/>
      <c r="F68" s="104"/>
      <c r="G68" s="104"/>
      <c r="H68" s="104"/>
      <c r="I68" s="104"/>
      <c r="J68" s="105">
        <f>J275</f>
        <v>0</v>
      </c>
      <c r="L68" s="102"/>
    </row>
    <row r="69" spans="2:12" s="9" customFormat="1" ht="14.85" customHeight="1">
      <c r="B69" s="102"/>
      <c r="D69" s="103" t="s">
        <v>105</v>
      </c>
      <c r="E69" s="104"/>
      <c r="F69" s="104"/>
      <c r="G69" s="104"/>
      <c r="H69" s="104"/>
      <c r="I69" s="104"/>
      <c r="J69" s="105">
        <f>J430</f>
        <v>0</v>
      </c>
      <c r="L69" s="102"/>
    </row>
    <row r="70" spans="2:12" s="9" customFormat="1" ht="19.899999999999999" customHeight="1">
      <c r="B70" s="102"/>
      <c r="D70" s="103" t="s">
        <v>106</v>
      </c>
      <c r="E70" s="104"/>
      <c r="F70" s="104"/>
      <c r="G70" s="104"/>
      <c r="H70" s="104"/>
      <c r="I70" s="104"/>
      <c r="J70" s="105">
        <f>J432</f>
        <v>0</v>
      </c>
      <c r="L70" s="102"/>
    </row>
    <row r="71" spans="2:12" s="9" customFormat="1" ht="19.899999999999999" customHeight="1">
      <c r="B71" s="102"/>
      <c r="D71" s="103" t="s">
        <v>107</v>
      </c>
      <c r="E71" s="104"/>
      <c r="F71" s="104"/>
      <c r="G71" s="104"/>
      <c r="H71" s="104"/>
      <c r="I71" s="104"/>
      <c r="J71" s="105">
        <f>J443</f>
        <v>0</v>
      </c>
      <c r="L71" s="102"/>
    </row>
    <row r="72" spans="2:12" s="9" customFormat="1" ht="19.899999999999999" customHeight="1">
      <c r="B72" s="102"/>
      <c r="D72" s="103" t="s">
        <v>108</v>
      </c>
      <c r="E72" s="104"/>
      <c r="F72" s="104"/>
      <c r="G72" s="104"/>
      <c r="H72" s="104"/>
      <c r="I72" s="104"/>
      <c r="J72" s="105">
        <f>J467</f>
        <v>0</v>
      </c>
      <c r="L72" s="102"/>
    </row>
    <row r="73" spans="2:12" s="9" customFormat="1" ht="19.899999999999999" customHeight="1">
      <c r="B73" s="102"/>
      <c r="D73" s="103" t="s">
        <v>109</v>
      </c>
      <c r="E73" s="104"/>
      <c r="F73" s="104"/>
      <c r="G73" s="104"/>
      <c r="H73" s="104"/>
      <c r="I73" s="104"/>
      <c r="J73" s="105">
        <f>J484</f>
        <v>0</v>
      </c>
      <c r="L73" s="102"/>
    </row>
    <row r="74" spans="2:12" s="9" customFormat="1" ht="19.899999999999999" customHeight="1">
      <c r="B74" s="102"/>
      <c r="D74" s="103" t="s">
        <v>110</v>
      </c>
      <c r="E74" s="104"/>
      <c r="F74" s="104"/>
      <c r="G74" s="104"/>
      <c r="H74" s="104"/>
      <c r="I74" s="104"/>
      <c r="J74" s="105">
        <f>J519</f>
        <v>0</v>
      </c>
      <c r="L74" s="102"/>
    </row>
    <row r="75" spans="2:12" s="9" customFormat="1" ht="19.899999999999999" customHeight="1">
      <c r="B75" s="102"/>
      <c r="D75" s="103" t="s">
        <v>111</v>
      </c>
      <c r="E75" s="104"/>
      <c r="F75" s="104"/>
      <c r="G75" s="104"/>
      <c r="H75" s="104"/>
      <c r="I75" s="104"/>
      <c r="J75" s="105">
        <f>J524</f>
        <v>0</v>
      </c>
      <c r="L75" s="102"/>
    </row>
    <row r="76" spans="2:12" s="8" customFormat="1" ht="24.95" customHeight="1">
      <c r="B76" s="98"/>
      <c r="D76" s="99" t="s">
        <v>112</v>
      </c>
      <c r="E76" s="100"/>
      <c r="F76" s="100"/>
      <c r="G76" s="100"/>
      <c r="H76" s="100"/>
      <c r="I76" s="100"/>
      <c r="J76" s="101">
        <f>J550</f>
        <v>0</v>
      </c>
      <c r="L76" s="98"/>
    </row>
    <row r="77" spans="2:12" s="1" customFormat="1" ht="21.75" customHeight="1">
      <c r="B77" s="32"/>
      <c r="L77" s="32"/>
    </row>
    <row r="78" spans="2:12" s="1" customFormat="1" ht="6.95" customHeight="1"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32"/>
    </row>
    <row r="82" spans="2:63" s="1" customFormat="1" ht="6.95" customHeight="1"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32"/>
    </row>
    <row r="83" spans="2:63" s="1" customFormat="1" ht="24.95" customHeight="1">
      <c r="B83" s="32"/>
      <c r="C83" s="21" t="s">
        <v>113</v>
      </c>
      <c r="L83" s="32"/>
    </row>
    <row r="84" spans="2:63" s="1" customFormat="1" ht="6.95" customHeight="1">
      <c r="B84" s="32"/>
      <c r="L84" s="32"/>
    </row>
    <row r="85" spans="2:63" s="1" customFormat="1" ht="12" customHeight="1">
      <c r="B85" s="32"/>
      <c r="C85" s="27" t="s">
        <v>17</v>
      </c>
      <c r="L85" s="32"/>
    </row>
    <row r="86" spans="2:63" s="1" customFormat="1" ht="16.5" customHeight="1">
      <c r="B86" s="32"/>
      <c r="E86" s="469" t="str">
        <f>E7</f>
        <v>Rekonstrukce hospody II. etapa - podkroví, Pražská čp.16, Máslovice</v>
      </c>
      <c r="F86" s="482"/>
      <c r="G86" s="482"/>
      <c r="H86" s="482"/>
      <c r="L86" s="32"/>
    </row>
    <row r="87" spans="2:63" s="1" customFormat="1" ht="6.95" customHeight="1">
      <c r="B87" s="32"/>
      <c r="L87" s="32"/>
    </row>
    <row r="88" spans="2:63" s="1" customFormat="1" ht="12" customHeight="1">
      <c r="B88" s="32"/>
      <c r="C88" s="27" t="s">
        <v>21</v>
      </c>
      <c r="F88" s="25" t="str">
        <f>F10</f>
        <v>Pražská čp.16, Máslovice</v>
      </c>
      <c r="I88" s="27" t="s">
        <v>23</v>
      </c>
      <c r="J88" s="49" t="str">
        <f>IF(J10="","",J10)</f>
        <v>10. 8. 2022</v>
      </c>
      <c r="L88" s="32"/>
    </row>
    <row r="89" spans="2:63" s="1" customFormat="1" ht="6.95" customHeight="1">
      <c r="B89" s="32"/>
      <c r="L89" s="32"/>
    </row>
    <row r="90" spans="2:63" s="1" customFormat="1" ht="54.4" customHeight="1">
      <c r="B90" s="32"/>
      <c r="C90" s="27" t="s">
        <v>25</v>
      </c>
      <c r="F90" s="25" t="str">
        <f>E13</f>
        <v xml:space="preserve"> </v>
      </c>
      <c r="I90" s="27" t="s">
        <v>31</v>
      </c>
      <c r="J90" s="30" t="str">
        <f>E19</f>
        <v>ATELER BOD ARCHITEKTI S.R.O. Osadní 799/6, Praha 7</v>
      </c>
      <c r="L90" s="32"/>
    </row>
    <row r="91" spans="2:63" s="1" customFormat="1" ht="15.2" customHeight="1">
      <c r="B91" s="32"/>
      <c r="C91" s="27" t="s">
        <v>29</v>
      </c>
      <c r="F91" s="25" t="str">
        <f>IF(E16="","",E16)</f>
        <v>Vyplň údaj</v>
      </c>
      <c r="I91" s="27" t="s">
        <v>34</v>
      </c>
      <c r="J91" s="30" t="str">
        <f>E22</f>
        <v>Hana Pejšová</v>
      </c>
      <c r="L91" s="32"/>
    </row>
    <row r="92" spans="2:63" s="1" customFormat="1" ht="10.35" customHeight="1">
      <c r="B92" s="32"/>
      <c r="L92" s="32"/>
    </row>
    <row r="93" spans="2:63" s="10" customFormat="1" ht="29.25" customHeight="1">
      <c r="B93" s="106"/>
      <c r="C93" s="107" t="s">
        <v>114</v>
      </c>
      <c r="D93" s="108" t="s">
        <v>58</v>
      </c>
      <c r="E93" s="108" t="s">
        <v>54</v>
      </c>
      <c r="F93" s="108" t="s">
        <v>55</v>
      </c>
      <c r="G93" s="108" t="s">
        <v>115</v>
      </c>
      <c r="H93" s="108" t="s">
        <v>116</v>
      </c>
      <c r="I93" s="108" t="s">
        <v>117</v>
      </c>
      <c r="J93" s="108" t="s">
        <v>90</v>
      </c>
      <c r="K93" s="109" t="s">
        <v>118</v>
      </c>
      <c r="L93" s="106"/>
      <c r="M93" s="55" t="s">
        <v>3</v>
      </c>
      <c r="N93" s="56" t="s">
        <v>43</v>
      </c>
      <c r="O93" s="56" t="s">
        <v>119</v>
      </c>
      <c r="P93" s="56" t="s">
        <v>120</v>
      </c>
      <c r="Q93" s="56" t="s">
        <v>121</v>
      </c>
      <c r="R93" s="56" t="s">
        <v>122</v>
      </c>
      <c r="S93" s="56" t="s">
        <v>123</v>
      </c>
      <c r="T93" s="57" t="s">
        <v>124</v>
      </c>
    </row>
    <row r="94" spans="2:63" s="1" customFormat="1" ht="22.9" customHeight="1">
      <c r="B94" s="32"/>
      <c r="C94" s="60" t="s">
        <v>125</v>
      </c>
      <c r="J94" s="110">
        <f>BK94</f>
        <v>0</v>
      </c>
      <c r="L94" s="32"/>
      <c r="M94" s="58"/>
      <c r="N94" s="50"/>
      <c r="O94" s="50"/>
      <c r="P94" s="111">
        <f>P95+P190+P550</f>
        <v>0</v>
      </c>
      <c r="Q94" s="50"/>
      <c r="R94" s="111">
        <f>R95+R190+R550</f>
        <v>47.083454150000001</v>
      </c>
      <c r="S94" s="50"/>
      <c r="T94" s="112">
        <f>T95+T190+T550</f>
        <v>0.83129619999999993</v>
      </c>
      <c r="AT94" s="17" t="s">
        <v>72</v>
      </c>
      <c r="AU94" s="17" t="s">
        <v>91</v>
      </c>
      <c r="BK94" s="113">
        <f>BK95+BK190+BK550</f>
        <v>0</v>
      </c>
    </row>
    <row r="95" spans="2:63" s="11" customFormat="1" ht="25.9" customHeight="1">
      <c r="B95" s="114"/>
      <c r="D95" s="115" t="s">
        <v>72</v>
      </c>
      <c r="E95" s="116" t="s">
        <v>126</v>
      </c>
      <c r="F95" s="116" t="s">
        <v>127</v>
      </c>
      <c r="I95" s="117"/>
      <c r="J95" s="118">
        <f>BK95</f>
        <v>0</v>
      </c>
      <c r="L95" s="114"/>
      <c r="M95" s="119"/>
      <c r="P95" s="120">
        <f>P96+P98+P152+P177+P187</f>
        <v>0</v>
      </c>
      <c r="R95" s="120">
        <f>R96+R98+R152+R177+R187</f>
        <v>31.996827120000003</v>
      </c>
      <c r="T95" s="121">
        <f>T96+T98+T152+T177+T187</f>
        <v>0.36699999999999999</v>
      </c>
      <c r="AR95" s="115" t="s">
        <v>78</v>
      </c>
      <c r="AT95" s="122" t="s">
        <v>72</v>
      </c>
      <c r="AU95" s="122" t="s">
        <v>73</v>
      </c>
      <c r="AY95" s="115" t="s">
        <v>128</v>
      </c>
      <c r="BK95" s="123">
        <f>BK96+BK98+BK152+BK177+BK187</f>
        <v>0</v>
      </c>
    </row>
    <row r="96" spans="2:63" s="11" customFormat="1" ht="22.9" customHeight="1">
      <c r="B96" s="114"/>
      <c r="D96" s="115" t="s">
        <v>72</v>
      </c>
      <c r="E96" s="124" t="s">
        <v>129</v>
      </c>
      <c r="F96" s="124" t="s">
        <v>130</v>
      </c>
      <c r="I96" s="117"/>
      <c r="J96" s="125">
        <f>BK96</f>
        <v>0</v>
      </c>
      <c r="L96" s="114"/>
      <c r="M96" s="119"/>
      <c r="P96" s="120">
        <f>P97</f>
        <v>0</v>
      </c>
      <c r="R96" s="120">
        <f>R97</f>
        <v>4.8430000000000001E-2</v>
      </c>
      <c r="T96" s="121">
        <f>T97</f>
        <v>0</v>
      </c>
      <c r="AR96" s="115" t="s">
        <v>78</v>
      </c>
      <c r="AT96" s="122" t="s">
        <v>72</v>
      </c>
      <c r="AU96" s="122" t="s">
        <v>78</v>
      </c>
      <c r="AY96" s="115" t="s">
        <v>128</v>
      </c>
      <c r="BK96" s="123">
        <f>BK97</f>
        <v>0</v>
      </c>
    </row>
    <row r="97" spans="2:65" s="1" customFormat="1" ht="16.5" customHeight="1">
      <c r="B97" s="126"/>
      <c r="C97" s="127" t="s">
        <v>78</v>
      </c>
      <c r="D97" s="127" t="s">
        <v>131</v>
      </c>
      <c r="E97" s="128" t="s">
        <v>132</v>
      </c>
      <c r="F97" s="129" t="s">
        <v>133</v>
      </c>
      <c r="G97" s="130" t="s">
        <v>134</v>
      </c>
      <c r="H97" s="131">
        <v>1</v>
      </c>
      <c r="I97" s="132"/>
      <c r="J97" s="133">
        <f>ROUND(I97*H97,2)</f>
        <v>0</v>
      </c>
      <c r="K97" s="129" t="s">
        <v>3</v>
      </c>
      <c r="L97" s="32"/>
      <c r="M97" s="134" t="s">
        <v>3</v>
      </c>
      <c r="N97" s="135" t="s">
        <v>44</v>
      </c>
      <c r="P97" s="136">
        <f>O97*H97</f>
        <v>0</v>
      </c>
      <c r="Q97" s="136">
        <v>4.8430000000000001E-2</v>
      </c>
      <c r="R97" s="136">
        <f>Q97*H97</f>
        <v>4.8430000000000001E-2</v>
      </c>
      <c r="S97" s="136">
        <v>0</v>
      </c>
      <c r="T97" s="137">
        <f>S97*H97</f>
        <v>0</v>
      </c>
      <c r="AR97" s="138" t="s">
        <v>135</v>
      </c>
      <c r="AT97" s="138" t="s">
        <v>131</v>
      </c>
      <c r="AU97" s="138" t="s">
        <v>83</v>
      </c>
      <c r="AY97" s="17" t="s">
        <v>128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78</v>
      </c>
      <c r="BK97" s="139">
        <f>ROUND(I97*H97,2)</f>
        <v>0</v>
      </c>
      <c r="BL97" s="17" t="s">
        <v>135</v>
      </c>
      <c r="BM97" s="138" t="s">
        <v>136</v>
      </c>
    </row>
    <row r="98" spans="2:65" s="11" customFormat="1" ht="22.9" customHeight="1">
      <c r="B98" s="114"/>
      <c r="D98" s="115" t="s">
        <v>72</v>
      </c>
      <c r="E98" s="124" t="s">
        <v>137</v>
      </c>
      <c r="F98" s="124" t="s">
        <v>138</v>
      </c>
      <c r="I98" s="117"/>
      <c r="J98" s="125">
        <f>BK98</f>
        <v>0</v>
      </c>
      <c r="L98" s="114"/>
      <c r="M98" s="119"/>
      <c r="P98" s="120">
        <f>SUM(P99:P151)</f>
        <v>0</v>
      </c>
      <c r="R98" s="120">
        <f>SUM(R99:R151)</f>
        <v>31.225937120000001</v>
      </c>
      <c r="T98" s="121">
        <f>SUM(T99:T151)</f>
        <v>0</v>
      </c>
      <c r="AR98" s="115" t="s">
        <v>78</v>
      </c>
      <c r="AT98" s="122" t="s">
        <v>72</v>
      </c>
      <c r="AU98" s="122" t="s">
        <v>78</v>
      </c>
      <c r="AY98" s="115" t="s">
        <v>128</v>
      </c>
      <c r="BK98" s="123">
        <f>SUM(BK99:BK151)</f>
        <v>0</v>
      </c>
    </row>
    <row r="99" spans="2:65" s="1" customFormat="1" ht="16.5" customHeight="1">
      <c r="B99" s="126"/>
      <c r="C99" s="127" t="s">
        <v>83</v>
      </c>
      <c r="D99" s="127" t="s">
        <v>131</v>
      </c>
      <c r="E99" s="128" t="s">
        <v>139</v>
      </c>
      <c r="F99" s="129" t="s">
        <v>140</v>
      </c>
      <c r="G99" s="130" t="s">
        <v>141</v>
      </c>
      <c r="H99" s="131">
        <v>67.010999999999996</v>
      </c>
      <c r="I99" s="132"/>
      <c r="J99" s="133">
        <f>ROUND(I99*H99,2)</f>
        <v>0</v>
      </c>
      <c r="K99" s="129" t="s">
        <v>142</v>
      </c>
      <c r="L99" s="32"/>
      <c r="M99" s="134" t="s">
        <v>3</v>
      </c>
      <c r="N99" s="135" t="s">
        <v>44</v>
      </c>
      <c r="P99" s="136">
        <f>O99*H99</f>
        <v>0</v>
      </c>
      <c r="Q99" s="136">
        <v>2.5999999999999998E-4</v>
      </c>
      <c r="R99" s="136">
        <f>Q99*H99</f>
        <v>1.7422859999999998E-2</v>
      </c>
      <c r="S99" s="136">
        <v>0</v>
      </c>
      <c r="T99" s="137">
        <f>S99*H99</f>
        <v>0</v>
      </c>
      <c r="AR99" s="138" t="s">
        <v>135</v>
      </c>
      <c r="AT99" s="138" t="s">
        <v>131</v>
      </c>
      <c r="AU99" s="138" t="s">
        <v>83</v>
      </c>
      <c r="AY99" s="17" t="s">
        <v>128</v>
      </c>
      <c r="BE99" s="139">
        <f>IF(N99="základní",J99,0)</f>
        <v>0</v>
      </c>
      <c r="BF99" s="139">
        <f>IF(N99="snížená",J99,0)</f>
        <v>0</v>
      </c>
      <c r="BG99" s="139">
        <f>IF(N99="zákl. přenesená",J99,0)</f>
        <v>0</v>
      </c>
      <c r="BH99" s="139">
        <f>IF(N99="sníž. přenesená",J99,0)</f>
        <v>0</v>
      </c>
      <c r="BI99" s="139">
        <f>IF(N99="nulová",J99,0)</f>
        <v>0</v>
      </c>
      <c r="BJ99" s="17" t="s">
        <v>78</v>
      </c>
      <c r="BK99" s="139">
        <f>ROUND(I99*H99,2)</f>
        <v>0</v>
      </c>
      <c r="BL99" s="17" t="s">
        <v>135</v>
      </c>
      <c r="BM99" s="138" t="s">
        <v>143</v>
      </c>
    </row>
    <row r="100" spans="2:65" s="1" customFormat="1">
      <c r="B100" s="32"/>
      <c r="D100" s="140" t="s">
        <v>144</v>
      </c>
      <c r="F100" s="141" t="s">
        <v>145</v>
      </c>
      <c r="I100" s="142"/>
      <c r="L100" s="32"/>
      <c r="M100" s="143"/>
      <c r="T100" s="52"/>
      <c r="AT100" s="17" t="s">
        <v>144</v>
      </c>
      <c r="AU100" s="17" t="s">
        <v>83</v>
      </c>
    </row>
    <row r="101" spans="2:65" s="1" customFormat="1" ht="24.2" customHeight="1">
      <c r="B101" s="126"/>
      <c r="C101" s="127" t="s">
        <v>129</v>
      </c>
      <c r="D101" s="127" t="s">
        <v>131</v>
      </c>
      <c r="E101" s="128" t="s">
        <v>146</v>
      </c>
      <c r="F101" s="129" t="s">
        <v>147</v>
      </c>
      <c r="G101" s="130" t="s">
        <v>141</v>
      </c>
      <c r="H101" s="131">
        <v>67.010999999999996</v>
      </c>
      <c r="I101" s="132"/>
      <c r="J101" s="133">
        <f>ROUND(I101*H101,2)</f>
        <v>0</v>
      </c>
      <c r="K101" s="129" t="s">
        <v>142</v>
      </c>
      <c r="L101" s="32"/>
      <c r="M101" s="134" t="s">
        <v>3</v>
      </c>
      <c r="N101" s="135" t="s">
        <v>44</v>
      </c>
      <c r="P101" s="136">
        <f>O101*H101</f>
        <v>0</v>
      </c>
      <c r="Q101" s="136">
        <v>1.8380000000000001E-2</v>
      </c>
      <c r="R101" s="136">
        <f>Q101*H101</f>
        <v>1.2316621800000001</v>
      </c>
      <c r="S101" s="136">
        <v>0</v>
      </c>
      <c r="T101" s="137">
        <f>S101*H101</f>
        <v>0</v>
      </c>
      <c r="AR101" s="138" t="s">
        <v>135</v>
      </c>
      <c r="AT101" s="138" t="s">
        <v>131</v>
      </c>
      <c r="AU101" s="138" t="s">
        <v>83</v>
      </c>
      <c r="AY101" s="17" t="s">
        <v>128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78</v>
      </c>
      <c r="BK101" s="139">
        <f>ROUND(I101*H101,2)</f>
        <v>0</v>
      </c>
      <c r="BL101" s="17" t="s">
        <v>135</v>
      </c>
      <c r="BM101" s="138" t="s">
        <v>148</v>
      </c>
    </row>
    <row r="102" spans="2:65" s="1" customFormat="1">
      <c r="B102" s="32"/>
      <c r="D102" s="140" t="s">
        <v>144</v>
      </c>
      <c r="F102" s="141" t="s">
        <v>149</v>
      </c>
      <c r="I102" s="142"/>
      <c r="L102" s="32"/>
      <c r="M102" s="143"/>
      <c r="T102" s="52"/>
      <c r="AT102" s="17" t="s">
        <v>144</v>
      </c>
      <c r="AU102" s="17" t="s">
        <v>83</v>
      </c>
    </row>
    <row r="103" spans="2:65" s="12" customFormat="1">
      <c r="B103" s="144"/>
      <c r="D103" s="145" t="s">
        <v>150</v>
      </c>
      <c r="E103" s="146" t="s">
        <v>3</v>
      </c>
      <c r="F103" s="147" t="s">
        <v>151</v>
      </c>
      <c r="H103" s="146" t="s">
        <v>3</v>
      </c>
      <c r="I103" s="148"/>
      <c r="L103" s="144"/>
      <c r="M103" s="149"/>
      <c r="T103" s="150"/>
      <c r="AT103" s="146" t="s">
        <v>150</v>
      </c>
      <c r="AU103" s="146" t="s">
        <v>83</v>
      </c>
      <c r="AV103" s="12" t="s">
        <v>78</v>
      </c>
      <c r="AW103" s="12" t="s">
        <v>33</v>
      </c>
      <c r="AX103" s="12" t="s">
        <v>73</v>
      </c>
      <c r="AY103" s="146" t="s">
        <v>128</v>
      </c>
    </row>
    <row r="104" spans="2:65" s="13" customFormat="1">
      <c r="B104" s="151"/>
      <c r="D104" s="145" t="s">
        <v>150</v>
      </c>
      <c r="E104" s="152" t="s">
        <v>3</v>
      </c>
      <c r="F104" s="153" t="s">
        <v>152</v>
      </c>
      <c r="H104" s="154">
        <v>22.35</v>
      </c>
      <c r="I104" s="155"/>
      <c r="L104" s="151"/>
      <c r="M104" s="156"/>
      <c r="T104" s="157"/>
      <c r="AT104" s="152" t="s">
        <v>150</v>
      </c>
      <c r="AU104" s="152" t="s">
        <v>83</v>
      </c>
      <c r="AV104" s="13" t="s">
        <v>83</v>
      </c>
      <c r="AW104" s="13" t="s">
        <v>33</v>
      </c>
      <c r="AX104" s="13" t="s">
        <v>73</v>
      </c>
      <c r="AY104" s="152" t="s">
        <v>128</v>
      </c>
    </row>
    <row r="105" spans="2:65" s="13" customFormat="1">
      <c r="B105" s="151"/>
      <c r="D105" s="145" t="s">
        <v>150</v>
      </c>
      <c r="E105" s="152" t="s">
        <v>3</v>
      </c>
      <c r="F105" s="153" t="s">
        <v>153</v>
      </c>
      <c r="H105" s="154">
        <v>3.9049999999999998</v>
      </c>
      <c r="I105" s="155"/>
      <c r="L105" s="151"/>
      <c r="M105" s="156"/>
      <c r="T105" s="157"/>
      <c r="AT105" s="152" t="s">
        <v>150</v>
      </c>
      <c r="AU105" s="152" t="s">
        <v>83</v>
      </c>
      <c r="AV105" s="13" t="s">
        <v>83</v>
      </c>
      <c r="AW105" s="13" t="s">
        <v>33</v>
      </c>
      <c r="AX105" s="13" t="s">
        <v>73</v>
      </c>
      <c r="AY105" s="152" t="s">
        <v>128</v>
      </c>
    </row>
    <row r="106" spans="2:65" s="12" customFormat="1">
      <c r="B106" s="144"/>
      <c r="D106" s="145" t="s">
        <v>150</v>
      </c>
      <c r="E106" s="146" t="s">
        <v>3</v>
      </c>
      <c r="F106" s="147" t="s">
        <v>154</v>
      </c>
      <c r="H106" s="146" t="s">
        <v>3</v>
      </c>
      <c r="I106" s="148"/>
      <c r="L106" s="144"/>
      <c r="M106" s="149"/>
      <c r="T106" s="150"/>
      <c r="AT106" s="146" t="s">
        <v>150</v>
      </c>
      <c r="AU106" s="146" t="s">
        <v>83</v>
      </c>
      <c r="AV106" s="12" t="s">
        <v>78</v>
      </c>
      <c r="AW106" s="12" t="s">
        <v>33</v>
      </c>
      <c r="AX106" s="12" t="s">
        <v>73</v>
      </c>
      <c r="AY106" s="146" t="s">
        <v>128</v>
      </c>
    </row>
    <row r="107" spans="2:65" s="13" customFormat="1">
      <c r="B107" s="151"/>
      <c r="D107" s="145" t="s">
        <v>150</v>
      </c>
      <c r="E107" s="152" t="s">
        <v>3</v>
      </c>
      <c r="F107" s="153" t="s">
        <v>155</v>
      </c>
      <c r="H107" s="154">
        <v>19.579000000000001</v>
      </c>
      <c r="I107" s="155"/>
      <c r="L107" s="151"/>
      <c r="M107" s="156"/>
      <c r="T107" s="157"/>
      <c r="AT107" s="152" t="s">
        <v>150</v>
      </c>
      <c r="AU107" s="152" t="s">
        <v>83</v>
      </c>
      <c r="AV107" s="13" t="s">
        <v>83</v>
      </c>
      <c r="AW107" s="13" t="s">
        <v>33</v>
      </c>
      <c r="AX107" s="13" t="s">
        <v>73</v>
      </c>
      <c r="AY107" s="152" t="s">
        <v>128</v>
      </c>
    </row>
    <row r="108" spans="2:65" s="12" customFormat="1">
      <c r="B108" s="144"/>
      <c r="D108" s="145" t="s">
        <v>150</v>
      </c>
      <c r="E108" s="146" t="s">
        <v>3</v>
      </c>
      <c r="F108" s="147" t="s">
        <v>156</v>
      </c>
      <c r="H108" s="146" t="s">
        <v>3</v>
      </c>
      <c r="I108" s="148"/>
      <c r="L108" s="144"/>
      <c r="M108" s="149"/>
      <c r="T108" s="150"/>
      <c r="AT108" s="146" t="s">
        <v>150</v>
      </c>
      <c r="AU108" s="146" t="s">
        <v>83</v>
      </c>
      <c r="AV108" s="12" t="s">
        <v>78</v>
      </c>
      <c r="AW108" s="12" t="s">
        <v>33</v>
      </c>
      <c r="AX108" s="12" t="s">
        <v>73</v>
      </c>
      <c r="AY108" s="146" t="s">
        <v>128</v>
      </c>
    </row>
    <row r="109" spans="2:65" s="13" customFormat="1">
      <c r="B109" s="151"/>
      <c r="D109" s="145" t="s">
        <v>150</v>
      </c>
      <c r="E109" s="152" t="s">
        <v>3</v>
      </c>
      <c r="F109" s="153" t="s">
        <v>157</v>
      </c>
      <c r="H109" s="154">
        <v>21.177</v>
      </c>
      <c r="I109" s="155"/>
      <c r="L109" s="151"/>
      <c r="M109" s="156"/>
      <c r="T109" s="157"/>
      <c r="AT109" s="152" t="s">
        <v>150</v>
      </c>
      <c r="AU109" s="152" t="s">
        <v>83</v>
      </c>
      <c r="AV109" s="13" t="s">
        <v>83</v>
      </c>
      <c r="AW109" s="13" t="s">
        <v>33</v>
      </c>
      <c r="AX109" s="13" t="s">
        <v>73</v>
      </c>
      <c r="AY109" s="152" t="s">
        <v>128</v>
      </c>
    </row>
    <row r="110" spans="2:65" s="14" customFormat="1">
      <c r="B110" s="158"/>
      <c r="D110" s="145" t="s">
        <v>150</v>
      </c>
      <c r="E110" s="159" t="s">
        <v>3</v>
      </c>
      <c r="F110" s="160" t="s">
        <v>158</v>
      </c>
      <c r="H110" s="161">
        <v>67.010999999999996</v>
      </c>
      <c r="I110" s="162"/>
      <c r="L110" s="158"/>
      <c r="M110" s="163"/>
      <c r="T110" s="164"/>
      <c r="AT110" s="159" t="s">
        <v>150</v>
      </c>
      <c r="AU110" s="159" t="s">
        <v>83</v>
      </c>
      <c r="AV110" s="14" t="s">
        <v>135</v>
      </c>
      <c r="AW110" s="14" t="s">
        <v>33</v>
      </c>
      <c r="AX110" s="14" t="s">
        <v>78</v>
      </c>
      <c r="AY110" s="159" t="s">
        <v>128</v>
      </c>
    </row>
    <row r="111" spans="2:65" s="1" customFormat="1" ht="21.75" customHeight="1">
      <c r="B111" s="126"/>
      <c r="C111" s="127" t="s">
        <v>135</v>
      </c>
      <c r="D111" s="127" t="s">
        <v>131</v>
      </c>
      <c r="E111" s="128" t="s">
        <v>159</v>
      </c>
      <c r="F111" s="129" t="s">
        <v>160</v>
      </c>
      <c r="G111" s="130" t="s">
        <v>161</v>
      </c>
      <c r="H111" s="131">
        <v>1.1040000000000001</v>
      </c>
      <c r="I111" s="132"/>
      <c r="J111" s="133">
        <f>ROUND(I111*H111,2)</f>
        <v>0</v>
      </c>
      <c r="K111" s="129" t="s">
        <v>142</v>
      </c>
      <c r="L111" s="32"/>
      <c r="M111" s="134" t="s">
        <v>3</v>
      </c>
      <c r="N111" s="135" t="s">
        <v>44</v>
      </c>
      <c r="P111" s="136">
        <f>O111*H111</f>
        <v>0</v>
      </c>
      <c r="Q111" s="136">
        <v>2.5018699999999998</v>
      </c>
      <c r="R111" s="136">
        <f>Q111*H111</f>
        <v>2.7620644799999998</v>
      </c>
      <c r="S111" s="136">
        <v>0</v>
      </c>
      <c r="T111" s="137">
        <f>S111*H111</f>
        <v>0</v>
      </c>
      <c r="AR111" s="138" t="s">
        <v>135</v>
      </c>
      <c r="AT111" s="138" t="s">
        <v>131</v>
      </c>
      <c r="AU111" s="138" t="s">
        <v>83</v>
      </c>
      <c r="AY111" s="17" t="s">
        <v>128</v>
      </c>
      <c r="BE111" s="139">
        <f>IF(N111="základní",J111,0)</f>
        <v>0</v>
      </c>
      <c r="BF111" s="139">
        <f>IF(N111="snížená",J111,0)</f>
        <v>0</v>
      </c>
      <c r="BG111" s="139">
        <f>IF(N111="zákl. přenesená",J111,0)</f>
        <v>0</v>
      </c>
      <c r="BH111" s="139">
        <f>IF(N111="sníž. přenesená",J111,0)</f>
        <v>0</v>
      </c>
      <c r="BI111" s="139">
        <f>IF(N111="nulová",J111,0)</f>
        <v>0</v>
      </c>
      <c r="BJ111" s="17" t="s">
        <v>78</v>
      </c>
      <c r="BK111" s="139">
        <f>ROUND(I111*H111,2)</f>
        <v>0</v>
      </c>
      <c r="BL111" s="17" t="s">
        <v>135</v>
      </c>
      <c r="BM111" s="138" t="s">
        <v>162</v>
      </c>
    </row>
    <row r="112" spans="2:65" s="1" customFormat="1">
      <c r="B112" s="32"/>
      <c r="D112" s="140" t="s">
        <v>144</v>
      </c>
      <c r="F112" s="141" t="s">
        <v>163</v>
      </c>
      <c r="I112" s="142"/>
      <c r="L112" s="32"/>
      <c r="M112" s="143"/>
      <c r="T112" s="52"/>
      <c r="AT112" s="17" t="s">
        <v>144</v>
      </c>
      <c r="AU112" s="17" t="s">
        <v>83</v>
      </c>
    </row>
    <row r="113" spans="2:65" s="12" customFormat="1">
      <c r="B113" s="144"/>
      <c r="D113" s="145" t="s">
        <v>150</v>
      </c>
      <c r="E113" s="146" t="s">
        <v>3</v>
      </c>
      <c r="F113" s="147" t="s">
        <v>164</v>
      </c>
      <c r="H113" s="146" t="s">
        <v>3</v>
      </c>
      <c r="I113" s="148"/>
      <c r="L113" s="144"/>
      <c r="M113" s="149"/>
      <c r="T113" s="150"/>
      <c r="AT113" s="146" t="s">
        <v>150</v>
      </c>
      <c r="AU113" s="146" t="s">
        <v>83</v>
      </c>
      <c r="AV113" s="12" t="s">
        <v>78</v>
      </c>
      <c r="AW113" s="12" t="s">
        <v>33</v>
      </c>
      <c r="AX113" s="12" t="s">
        <v>73</v>
      </c>
      <c r="AY113" s="146" t="s">
        <v>128</v>
      </c>
    </row>
    <row r="114" spans="2:65" s="13" customFormat="1">
      <c r="B114" s="151"/>
      <c r="D114" s="145" t="s">
        <v>150</v>
      </c>
      <c r="E114" s="152" t="s">
        <v>3</v>
      </c>
      <c r="F114" s="153" t="s">
        <v>165</v>
      </c>
      <c r="H114" s="154">
        <v>1.1040000000000001</v>
      </c>
      <c r="I114" s="155"/>
      <c r="L114" s="151"/>
      <c r="M114" s="156"/>
      <c r="T114" s="157"/>
      <c r="AT114" s="152" t="s">
        <v>150</v>
      </c>
      <c r="AU114" s="152" t="s">
        <v>83</v>
      </c>
      <c r="AV114" s="13" t="s">
        <v>83</v>
      </c>
      <c r="AW114" s="13" t="s">
        <v>33</v>
      </c>
      <c r="AX114" s="13" t="s">
        <v>78</v>
      </c>
      <c r="AY114" s="152" t="s">
        <v>128</v>
      </c>
    </row>
    <row r="115" spans="2:65" s="1" customFormat="1" ht="24.2" customHeight="1">
      <c r="B115" s="126"/>
      <c r="C115" s="127" t="s">
        <v>166</v>
      </c>
      <c r="D115" s="127" t="s">
        <v>131</v>
      </c>
      <c r="E115" s="128" t="s">
        <v>167</v>
      </c>
      <c r="F115" s="129" t="s">
        <v>168</v>
      </c>
      <c r="G115" s="130" t="s">
        <v>161</v>
      </c>
      <c r="H115" s="131">
        <v>1.1040000000000001</v>
      </c>
      <c r="I115" s="132"/>
      <c r="J115" s="133">
        <f>ROUND(I115*H115,2)</f>
        <v>0</v>
      </c>
      <c r="K115" s="129" t="s">
        <v>142</v>
      </c>
      <c r="L115" s="32"/>
      <c r="M115" s="134" t="s">
        <v>3</v>
      </c>
      <c r="N115" s="135" t="s">
        <v>44</v>
      </c>
      <c r="P115" s="136">
        <f>O115*H115</f>
        <v>0</v>
      </c>
      <c r="Q115" s="136">
        <v>0</v>
      </c>
      <c r="R115" s="136">
        <f>Q115*H115</f>
        <v>0</v>
      </c>
      <c r="S115" s="136">
        <v>0</v>
      </c>
      <c r="T115" s="137">
        <f>S115*H115</f>
        <v>0</v>
      </c>
      <c r="AR115" s="138" t="s">
        <v>135</v>
      </c>
      <c r="AT115" s="138" t="s">
        <v>131</v>
      </c>
      <c r="AU115" s="138" t="s">
        <v>83</v>
      </c>
      <c r="AY115" s="17" t="s">
        <v>128</v>
      </c>
      <c r="BE115" s="139">
        <f>IF(N115="základní",J115,0)</f>
        <v>0</v>
      </c>
      <c r="BF115" s="139">
        <f>IF(N115="snížená",J115,0)</f>
        <v>0</v>
      </c>
      <c r="BG115" s="139">
        <f>IF(N115="zákl. přenesená",J115,0)</f>
        <v>0</v>
      </c>
      <c r="BH115" s="139">
        <f>IF(N115="sníž. přenesená",J115,0)</f>
        <v>0</v>
      </c>
      <c r="BI115" s="139">
        <f>IF(N115="nulová",J115,0)</f>
        <v>0</v>
      </c>
      <c r="BJ115" s="17" t="s">
        <v>78</v>
      </c>
      <c r="BK115" s="139">
        <f>ROUND(I115*H115,2)</f>
        <v>0</v>
      </c>
      <c r="BL115" s="17" t="s">
        <v>135</v>
      </c>
      <c r="BM115" s="138" t="s">
        <v>169</v>
      </c>
    </row>
    <row r="116" spans="2:65" s="1" customFormat="1">
      <c r="B116" s="32"/>
      <c r="D116" s="140" t="s">
        <v>144</v>
      </c>
      <c r="F116" s="141" t="s">
        <v>170</v>
      </c>
      <c r="I116" s="142"/>
      <c r="L116" s="32"/>
      <c r="M116" s="143"/>
      <c r="T116" s="52"/>
      <c r="AT116" s="17" t="s">
        <v>144</v>
      </c>
      <c r="AU116" s="17" t="s">
        <v>83</v>
      </c>
    </row>
    <row r="117" spans="2:65" s="1" customFormat="1" ht="21.75" customHeight="1">
      <c r="B117" s="126"/>
      <c r="C117" s="127" t="s">
        <v>137</v>
      </c>
      <c r="D117" s="127" t="s">
        <v>131</v>
      </c>
      <c r="E117" s="128" t="s">
        <v>171</v>
      </c>
      <c r="F117" s="129" t="s">
        <v>172</v>
      </c>
      <c r="G117" s="130" t="s">
        <v>161</v>
      </c>
      <c r="H117" s="131">
        <v>1.1040000000000001</v>
      </c>
      <c r="I117" s="132"/>
      <c r="J117" s="133">
        <f>ROUND(I117*H117,2)</f>
        <v>0</v>
      </c>
      <c r="K117" s="129" t="s">
        <v>142</v>
      </c>
      <c r="L117" s="32"/>
      <c r="M117" s="134" t="s">
        <v>3</v>
      </c>
      <c r="N117" s="135" t="s">
        <v>44</v>
      </c>
      <c r="P117" s="136">
        <f>O117*H117</f>
        <v>0</v>
      </c>
      <c r="Q117" s="136">
        <v>0</v>
      </c>
      <c r="R117" s="136">
        <f>Q117*H117</f>
        <v>0</v>
      </c>
      <c r="S117" s="136">
        <v>0</v>
      </c>
      <c r="T117" s="137">
        <f>S117*H117</f>
        <v>0</v>
      </c>
      <c r="AR117" s="138" t="s">
        <v>135</v>
      </c>
      <c r="AT117" s="138" t="s">
        <v>131</v>
      </c>
      <c r="AU117" s="138" t="s">
        <v>83</v>
      </c>
      <c r="AY117" s="17" t="s">
        <v>128</v>
      </c>
      <c r="BE117" s="139">
        <f>IF(N117="základní",J117,0)</f>
        <v>0</v>
      </c>
      <c r="BF117" s="139">
        <f>IF(N117="snížená",J117,0)</f>
        <v>0</v>
      </c>
      <c r="BG117" s="139">
        <f>IF(N117="zákl. přenesená",J117,0)</f>
        <v>0</v>
      </c>
      <c r="BH117" s="139">
        <f>IF(N117="sníž. přenesená",J117,0)</f>
        <v>0</v>
      </c>
      <c r="BI117" s="139">
        <f>IF(N117="nulová",J117,0)</f>
        <v>0</v>
      </c>
      <c r="BJ117" s="17" t="s">
        <v>78</v>
      </c>
      <c r="BK117" s="139">
        <f>ROUND(I117*H117,2)</f>
        <v>0</v>
      </c>
      <c r="BL117" s="17" t="s">
        <v>135</v>
      </c>
      <c r="BM117" s="138" t="s">
        <v>173</v>
      </c>
    </row>
    <row r="118" spans="2:65" s="1" customFormat="1">
      <c r="B118" s="32"/>
      <c r="D118" s="140" t="s">
        <v>144</v>
      </c>
      <c r="F118" s="141" t="s">
        <v>174</v>
      </c>
      <c r="I118" s="142"/>
      <c r="L118" s="32"/>
      <c r="M118" s="143"/>
      <c r="T118" s="52"/>
      <c r="AT118" s="17" t="s">
        <v>144</v>
      </c>
      <c r="AU118" s="17" t="s">
        <v>83</v>
      </c>
    </row>
    <row r="119" spans="2:65" s="1" customFormat="1" ht="16.5" customHeight="1">
      <c r="B119" s="126"/>
      <c r="C119" s="127" t="s">
        <v>175</v>
      </c>
      <c r="D119" s="127" t="s">
        <v>131</v>
      </c>
      <c r="E119" s="128" t="s">
        <v>176</v>
      </c>
      <c r="F119" s="129" t="s">
        <v>177</v>
      </c>
      <c r="G119" s="130" t="s">
        <v>178</v>
      </c>
      <c r="H119" s="131">
        <v>3.2000000000000001E-2</v>
      </c>
      <c r="I119" s="132"/>
      <c r="J119" s="133">
        <f>ROUND(I119*H119,2)</f>
        <v>0</v>
      </c>
      <c r="K119" s="129" t="s">
        <v>142</v>
      </c>
      <c r="L119" s="32"/>
      <c r="M119" s="134" t="s">
        <v>3</v>
      </c>
      <c r="N119" s="135" t="s">
        <v>44</v>
      </c>
      <c r="P119" s="136">
        <f>O119*H119</f>
        <v>0</v>
      </c>
      <c r="Q119" s="136">
        <v>1.06277</v>
      </c>
      <c r="R119" s="136">
        <f>Q119*H119</f>
        <v>3.400864E-2</v>
      </c>
      <c r="S119" s="136">
        <v>0</v>
      </c>
      <c r="T119" s="137">
        <f>S119*H119</f>
        <v>0</v>
      </c>
      <c r="AR119" s="138" t="s">
        <v>135</v>
      </c>
      <c r="AT119" s="138" t="s">
        <v>131</v>
      </c>
      <c r="AU119" s="138" t="s">
        <v>83</v>
      </c>
      <c r="AY119" s="17" t="s">
        <v>128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78</v>
      </c>
      <c r="BK119" s="139">
        <f>ROUND(I119*H119,2)</f>
        <v>0</v>
      </c>
      <c r="BL119" s="17" t="s">
        <v>135</v>
      </c>
      <c r="BM119" s="138" t="s">
        <v>179</v>
      </c>
    </row>
    <row r="120" spans="2:65" s="1" customFormat="1">
      <c r="B120" s="32"/>
      <c r="D120" s="140" t="s">
        <v>144</v>
      </c>
      <c r="F120" s="141" t="s">
        <v>180</v>
      </c>
      <c r="I120" s="142"/>
      <c r="L120" s="32"/>
      <c r="M120" s="143"/>
      <c r="T120" s="52"/>
      <c r="AT120" s="17" t="s">
        <v>144</v>
      </c>
      <c r="AU120" s="17" t="s">
        <v>83</v>
      </c>
    </row>
    <row r="121" spans="2:65" s="13" customFormat="1">
      <c r="B121" s="151"/>
      <c r="D121" s="145" t="s">
        <v>150</v>
      </c>
      <c r="E121" s="152" t="s">
        <v>3</v>
      </c>
      <c r="F121" s="153" t="s">
        <v>181</v>
      </c>
      <c r="H121" s="154">
        <v>3.2000000000000001E-2</v>
      </c>
      <c r="I121" s="155"/>
      <c r="L121" s="151"/>
      <c r="M121" s="156"/>
      <c r="T121" s="157"/>
      <c r="AT121" s="152" t="s">
        <v>150</v>
      </c>
      <c r="AU121" s="152" t="s">
        <v>83</v>
      </c>
      <c r="AV121" s="13" t="s">
        <v>83</v>
      </c>
      <c r="AW121" s="13" t="s">
        <v>33</v>
      </c>
      <c r="AX121" s="13" t="s">
        <v>78</v>
      </c>
      <c r="AY121" s="152" t="s">
        <v>128</v>
      </c>
    </row>
    <row r="122" spans="2:65" s="1" customFormat="1" ht="16.5" customHeight="1">
      <c r="B122" s="126"/>
      <c r="C122" s="127" t="s">
        <v>182</v>
      </c>
      <c r="D122" s="127" t="s">
        <v>131</v>
      </c>
      <c r="E122" s="128" t="s">
        <v>183</v>
      </c>
      <c r="F122" s="129" t="s">
        <v>184</v>
      </c>
      <c r="G122" s="130" t="s">
        <v>141</v>
      </c>
      <c r="H122" s="131">
        <v>104.05800000000001</v>
      </c>
      <c r="I122" s="132"/>
      <c r="J122" s="133">
        <f>ROUND(I122*H122,2)</f>
        <v>0</v>
      </c>
      <c r="K122" s="129" t="s">
        <v>142</v>
      </c>
      <c r="L122" s="32"/>
      <c r="M122" s="134" t="s">
        <v>3</v>
      </c>
      <c r="N122" s="135" t="s">
        <v>44</v>
      </c>
      <c r="P122" s="136">
        <f>O122*H122</f>
        <v>0</v>
      </c>
      <c r="Q122" s="136">
        <v>0.1173</v>
      </c>
      <c r="R122" s="136">
        <f>Q122*H122</f>
        <v>12.2060034</v>
      </c>
      <c r="S122" s="136">
        <v>0</v>
      </c>
      <c r="T122" s="137">
        <f>S122*H122</f>
        <v>0</v>
      </c>
      <c r="AR122" s="138" t="s">
        <v>135</v>
      </c>
      <c r="AT122" s="138" t="s">
        <v>131</v>
      </c>
      <c r="AU122" s="138" t="s">
        <v>83</v>
      </c>
      <c r="AY122" s="17" t="s">
        <v>128</v>
      </c>
      <c r="BE122" s="139">
        <f>IF(N122="základní",J122,0)</f>
        <v>0</v>
      </c>
      <c r="BF122" s="139">
        <f>IF(N122="snížená",J122,0)</f>
        <v>0</v>
      </c>
      <c r="BG122" s="139">
        <f>IF(N122="zákl. přenesená",J122,0)</f>
        <v>0</v>
      </c>
      <c r="BH122" s="139">
        <f>IF(N122="sníž. přenesená",J122,0)</f>
        <v>0</v>
      </c>
      <c r="BI122" s="139">
        <f>IF(N122="nulová",J122,0)</f>
        <v>0</v>
      </c>
      <c r="BJ122" s="17" t="s">
        <v>78</v>
      </c>
      <c r="BK122" s="139">
        <f>ROUND(I122*H122,2)</f>
        <v>0</v>
      </c>
      <c r="BL122" s="17" t="s">
        <v>135</v>
      </c>
      <c r="BM122" s="138" t="s">
        <v>185</v>
      </c>
    </row>
    <row r="123" spans="2:65" s="1" customFormat="1">
      <c r="B123" s="32"/>
      <c r="D123" s="140" t="s">
        <v>144</v>
      </c>
      <c r="F123" s="141" t="s">
        <v>186</v>
      </c>
      <c r="I123" s="142"/>
      <c r="L123" s="32"/>
      <c r="M123" s="143"/>
      <c r="T123" s="52"/>
      <c r="AT123" s="17" t="s">
        <v>144</v>
      </c>
      <c r="AU123" s="17" t="s">
        <v>83</v>
      </c>
    </row>
    <row r="124" spans="2:65" s="12" customFormat="1">
      <c r="B124" s="144"/>
      <c r="D124" s="145" t="s">
        <v>150</v>
      </c>
      <c r="E124" s="146" t="s">
        <v>3</v>
      </c>
      <c r="F124" s="147" t="s">
        <v>187</v>
      </c>
      <c r="H124" s="146" t="s">
        <v>3</v>
      </c>
      <c r="I124" s="148"/>
      <c r="L124" s="144"/>
      <c r="M124" s="149"/>
      <c r="T124" s="150"/>
      <c r="AT124" s="146" t="s">
        <v>150</v>
      </c>
      <c r="AU124" s="146" t="s">
        <v>83</v>
      </c>
      <c r="AV124" s="12" t="s">
        <v>78</v>
      </c>
      <c r="AW124" s="12" t="s">
        <v>33</v>
      </c>
      <c r="AX124" s="12" t="s">
        <v>73</v>
      </c>
      <c r="AY124" s="146" t="s">
        <v>128</v>
      </c>
    </row>
    <row r="125" spans="2:65" s="13" customFormat="1">
      <c r="B125" s="151"/>
      <c r="D125" s="145" t="s">
        <v>150</v>
      </c>
      <c r="E125" s="152" t="s">
        <v>3</v>
      </c>
      <c r="F125" s="153" t="s">
        <v>188</v>
      </c>
      <c r="H125" s="154">
        <v>104.05800000000001</v>
      </c>
      <c r="I125" s="155"/>
      <c r="L125" s="151"/>
      <c r="M125" s="156"/>
      <c r="T125" s="157"/>
      <c r="AT125" s="152" t="s">
        <v>150</v>
      </c>
      <c r="AU125" s="152" t="s">
        <v>83</v>
      </c>
      <c r="AV125" s="13" t="s">
        <v>83</v>
      </c>
      <c r="AW125" s="13" t="s">
        <v>33</v>
      </c>
      <c r="AX125" s="13" t="s">
        <v>78</v>
      </c>
      <c r="AY125" s="152" t="s">
        <v>128</v>
      </c>
    </row>
    <row r="126" spans="2:65" s="1" customFormat="1" ht="24.2" customHeight="1">
      <c r="B126" s="126"/>
      <c r="C126" s="127" t="s">
        <v>189</v>
      </c>
      <c r="D126" s="127" t="s">
        <v>131</v>
      </c>
      <c r="E126" s="128" t="s">
        <v>190</v>
      </c>
      <c r="F126" s="129" t="s">
        <v>191</v>
      </c>
      <c r="G126" s="130" t="s">
        <v>141</v>
      </c>
      <c r="H126" s="131">
        <v>312.17399999999998</v>
      </c>
      <c r="I126" s="132"/>
      <c r="J126" s="133">
        <f>ROUND(I126*H126,2)</f>
        <v>0</v>
      </c>
      <c r="K126" s="129" t="s">
        <v>142</v>
      </c>
      <c r="L126" s="32"/>
      <c r="M126" s="134" t="s">
        <v>3</v>
      </c>
      <c r="N126" s="135" t="s">
        <v>44</v>
      </c>
      <c r="P126" s="136">
        <f>O126*H126</f>
        <v>0</v>
      </c>
      <c r="Q126" s="136">
        <v>1.1730000000000001E-2</v>
      </c>
      <c r="R126" s="136">
        <f>Q126*H126</f>
        <v>3.66180102</v>
      </c>
      <c r="S126" s="136">
        <v>0</v>
      </c>
      <c r="T126" s="137">
        <f>S126*H126</f>
        <v>0</v>
      </c>
      <c r="AR126" s="138" t="s">
        <v>135</v>
      </c>
      <c r="AT126" s="138" t="s">
        <v>131</v>
      </c>
      <c r="AU126" s="138" t="s">
        <v>83</v>
      </c>
      <c r="AY126" s="17" t="s">
        <v>128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7" t="s">
        <v>78</v>
      </c>
      <c r="BK126" s="139">
        <f>ROUND(I126*H126,2)</f>
        <v>0</v>
      </c>
      <c r="BL126" s="17" t="s">
        <v>135</v>
      </c>
      <c r="BM126" s="138" t="s">
        <v>192</v>
      </c>
    </row>
    <row r="127" spans="2:65" s="1" customFormat="1">
      <c r="B127" s="32"/>
      <c r="D127" s="140" t="s">
        <v>144</v>
      </c>
      <c r="F127" s="141" t="s">
        <v>193</v>
      </c>
      <c r="I127" s="142"/>
      <c r="L127" s="32"/>
      <c r="M127" s="143"/>
      <c r="T127" s="52"/>
      <c r="AT127" s="17" t="s">
        <v>144</v>
      </c>
      <c r="AU127" s="17" t="s">
        <v>83</v>
      </c>
    </row>
    <row r="128" spans="2:65" s="13" customFormat="1">
      <c r="B128" s="151"/>
      <c r="D128" s="145" t="s">
        <v>150</v>
      </c>
      <c r="E128" s="152" t="s">
        <v>3</v>
      </c>
      <c r="F128" s="153" t="s">
        <v>194</v>
      </c>
      <c r="H128" s="154">
        <v>312.17399999999998</v>
      </c>
      <c r="I128" s="155"/>
      <c r="L128" s="151"/>
      <c r="M128" s="156"/>
      <c r="T128" s="157"/>
      <c r="AT128" s="152" t="s">
        <v>150</v>
      </c>
      <c r="AU128" s="152" t="s">
        <v>83</v>
      </c>
      <c r="AV128" s="13" t="s">
        <v>83</v>
      </c>
      <c r="AW128" s="13" t="s">
        <v>33</v>
      </c>
      <c r="AX128" s="13" t="s">
        <v>78</v>
      </c>
      <c r="AY128" s="152" t="s">
        <v>128</v>
      </c>
    </row>
    <row r="129" spans="2:65" s="1" customFormat="1" ht="16.5" customHeight="1">
      <c r="B129" s="126"/>
      <c r="C129" s="127" t="s">
        <v>195</v>
      </c>
      <c r="D129" s="127" t="s">
        <v>131</v>
      </c>
      <c r="E129" s="128" t="s">
        <v>196</v>
      </c>
      <c r="F129" s="129" t="s">
        <v>197</v>
      </c>
      <c r="G129" s="130" t="s">
        <v>141</v>
      </c>
      <c r="H129" s="131">
        <v>129.9</v>
      </c>
      <c r="I129" s="132"/>
      <c r="J129" s="133">
        <f>ROUND(I129*H129,2)</f>
        <v>0</v>
      </c>
      <c r="K129" s="129" t="s">
        <v>142</v>
      </c>
      <c r="L129" s="32"/>
      <c r="M129" s="134" t="s">
        <v>3</v>
      </c>
      <c r="N129" s="135" t="s">
        <v>44</v>
      </c>
      <c r="P129" s="136">
        <f>O129*H129</f>
        <v>0</v>
      </c>
      <c r="Q129" s="136">
        <v>7.4260000000000007E-2</v>
      </c>
      <c r="R129" s="136">
        <f>Q129*H129</f>
        <v>9.6463740000000016</v>
      </c>
      <c r="S129" s="136">
        <v>0</v>
      </c>
      <c r="T129" s="137">
        <f>S129*H129</f>
        <v>0</v>
      </c>
      <c r="AR129" s="138" t="s">
        <v>135</v>
      </c>
      <c r="AT129" s="138" t="s">
        <v>131</v>
      </c>
      <c r="AU129" s="138" t="s">
        <v>83</v>
      </c>
      <c r="AY129" s="17" t="s">
        <v>128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7" t="s">
        <v>78</v>
      </c>
      <c r="BK129" s="139">
        <f>ROUND(I129*H129,2)</f>
        <v>0</v>
      </c>
      <c r="BL129" s="17" t="s">
        <v>135</v>
      </c>
      <c r="BM129" s="138" t="s">
        <v>198</v>
      </c>
    </row>
    <row r="130" spans="2:65" s="1" customFormat="1">
      <c r="B130" s="32"/>
      <c r="D130" s="140" t="s">
        <v>144</v>
      </c>
      <c r="F130" s="141" t="s">
        <v>199</v>
      </c>
      <c r="I130" s="142"/>
      <c r="L130" s="32"/>
      <c r="M130" s="143"/>
      <c r="T130" s="52"/>
      <c r="AT130" s="17" t="s">
        <v>144</v>
      </c>
      <c r="AU130" s="17" t="s">
        <v>83</v>
      </c>
    </row>
    <row r="131" spans="2:65" s="12" customFormat="1">
      <c r="B131" s="144"/>
      <c r="D131" s="145" t="s">
        <v>150</v>
      </c>
      <c r="E131" s="146" t="s">
        <v>3</v>
      </c>
      <c r="F131" s="147" t="s">
        <v>164</v>
      </c>
      <c r="H131" s="146" t="s">
        <v>3</v>
      </c>
      <c r="I131" s="148"/>
      <c r="L131" s="144"/>
      <c r="M131" s="149"/>
      <c r="T131" s="150"/>
      <c r="AT131" s="146" t="s">
        <v>150</v>
      </c>
      <c r="AU131" s="146" t="s">
        <v>83</v>
      </c>
      <c r="AV131" s="12" t="s">
        <v>78</v>
      </c>
      <c r="AW131" s="12" t="s">
        <v>33</v>
      </c>
      <c r="AX131" s="12" t="s">
        <v>73</v>
      </c>
      <c r="AY131" s="146" t="s">
        <v>128</v>
      </c>
    </row>
    <row r="132" spans="2:65" s="13" customFormat="1">
      <c r="B132" s="151"/>
      <c r="D132" s="145" t="s">
        <v>150</v>
      </c>
      <c r="E132" s="152" t="s">
        <v>3</v>
      </c>
      <c r="F132" s="153" t="s">
        <v>200</v>
      </c>
      <c r="H132" s="154">
        <v>18.100000000000001</v>
      </c>
      <c r="I132" s="155"/>
      <c r="L132" s="151"/>
      <c r="M132" s="156"/>
      <c r="T132" s="157"/>
      <c r="AT132" s="152" t="s">
        <v>150</v>
      </c>
      <c r="AU132" s="152" t="s">
        <v>83</v>
      </c>
      <c r="AV132" s="13" t="s">
        <v>83</v>
      </c>
      <c r="AW132" s="13" t="s">
        <v>33</v>
      </c>
      <c r="AX132" s="13" t="s">
        <v>73</v>
      </c>
      <c r="AY132" s="152" t="s">
        <v>128</v>
      </c>
    </row>
    <row r="133" spans="2:65" s="12" customFormat="1">
      <c r="B133" s="144"/>
      <c r="D133" s="145" t="s">
        <v>150</v>
      </c>
      <c r="E133" s="146" t="s">
        <v>3</v>
      </c>
      <c r="F133" s="147" t="s">
        <v>187</v>
      </c>
      <c r="H133" s="146" t="s">
        <v>3</v>
      </c>
      <c r="I133" s="148"/>
      <c r="L133" s="144"/>
      <c r="M133" s="149"/>
      <c r="T133" s="150"/>
      <c r="AT133" s="146" t="s">
        <v>150</v>
      </c>
      <c r="AU133" s="146" t="s">
        <v>83</v>
      </c>
      <c r="AV133" s="12" t="s">
        <v>78</v>
      </c>
      <c r="AW133" s="12" t="s">
        <v>33</v>
      </c>
      <c r="AX133" s="12" t="s">
        <v>73</v>
      </c>
      <c r="AY133" s="146" t="s">
        <v>128</v>
      </c>
    </row>
    <row r="134" spans="2:65" s="13" customFormat="1">
      <c r="B134" s="151"/>
      <c r="D134" s="145" t="s">
        <v>150</v>
      </c>
      <c r="E134" s="152" t="s">
        <v>3</v>
      </c>
      <c r="F134" s="153" t="s">
        <v>201</v>
      </c>
      <c r="H134" s="154">
        <v>111.8</v>
      </c>
      <c r="I134" s="155"/>
      <c r="L134" s="151"/>
      <c r="M134" s="156"/>
      <c r="T134" s="157"/>
      <c r="AT134" s="152" t="s">
        <v>150</v>
      </c>
      <c r="AU134" s="152" t="s">
        <v>83</v>
      </c>
      <c r="AV134" s="13" t="s">
        <v>83</v>
      </c>
      <c r="AW134" s="13" t="s">
        <v>33</v>
      </c>
      <c r="AX134" s="13" t="s">
        <v>73</v>
      </c>
      <c r="AY134" s="152" t="s">
        <v>128</v>
      </c>
    </row>
    <row r="135" spans="2:65" s="14" customFormat="1">
      <c r="B135" s="158"/>
      <c r="D135" s="145" t="s">
        <v>150</v>
      </c>
      <c r="E135" s="159" t="s">
        <v>3</v>
      </c>
      <c r="F135" s="160" t="s">
        <v>158</v>
      </c>
      <c r="H135" s="161">
        <v>129.9</v>
      </c>
      <c r="I135" s="162"/>
      <c r="L135" s="158"/>
      <c r="M135" s="163"/>
      <c r="T135" s="164"/>
      <c r="AT135" s="159" t="s">
        <v>150</v>
      </c>
      <c r="AU135" s="159" t="s">
        <v>83</v>
      </c>
      <c r="AV135" s="14" t="s">
        <v>135</v>
      </c>
      <c r="AW135" s="14" t="s">
        <v>33</v>
      </c>
      <c r="AX135" s="14" t="s">
        <v>78</v>
      </c>
      <c r="AY135" s="159" t="s">
        <v>128</v>
      </c>
    </row>
    <row r="136" spans="2:65" s="1" customFormat="1" ht="16.5" customHeight="1">
      <c r="B136" s="126"/>
      <c r="C136" s="127" t="s">
        <v>202</v>
      </c>
      <c r="D136" s="127" t="s">
        <v>131</v>
      </c>
      <c r="E136" s="128" t="s">
        <v>203</v>
      </c>
      <c r="F136" s="129" t="s">
        <v>204</v>
      </c>
      <c r="G136" s="130" t="s">
        <v>141</v>
      </c>
      <c r="H136" s="131">
        <v>18.100000000000001</v>
      </c>
      <c r="I136" s="132"/>
      <c r="J136" s="133">
        <f>ROUND(I136*H136,2)</f>
        <v>0</v>
      </c>
      <c r="K136" s="129" t="s">
        <v>142</v>
      </c>
      <c r="L136" s="32"/>
      <c r="M136" s="134" t="s">
        <v>3</v>
      </c>
      <c r="N136" s="135" t="s">
        <v>44</v>
      </c>
      <c r="P136" s="136">
        <f>O136*H136</f>
        <v>0</v>
      </c>
      <c r="Q136" s="136">
        <v>2.0400000000000001E-2</v>
      </c>
      <c r="R136" s="136">
        <f>Q136*H136</f>
        <v>0.36924000000000007</v>
      </c>
      <c r="S136" s="136">
        <v>0</v>
      </c>
      <c r="T136" s="137">
        <f>S136*H136</f>
        <v>0</v>
      </c>
      <c r="AR136" s="138" t="s">
        <v>135</v>
      </c>
      <c r="AT136" s="138" t="s">
        <v>131</v>
      </c>
      <c r="AU136" s="138" t="s">
        <v>83</v>
      </c>
      <c r="AY136" s="17" t="s">
        <v>128</v>
      </c>
      <c r="BE136" s="139">
        <f>IF(N136="základní",J136,0)</f>
        <v>0</v>
      </c>
      <c r="BF136" s="139">
        <f>IF(N136="snížená",J136,0)</f>
        <v>0</v>
      </c>
      <c r="BG136" s="139">
        <f>IF(N136="zákl. přenesená",J136,0)</f>
        <v>0</v>
      </c>
      <c r="BH136" s="139">
        <f>IF(N136="sníž. přenesená",J136,0)</f>
        <v>0</v>
      </c>
      <c r="BI136" s="139">
        <f>IF(N136="nulová",J136,0)</f>
        <v>0</v>
      </c>
      <c r="BJ136" s="17" t="s">
        <v>78</v>
      </c>
      <c r="BK136" s="139">
        <f>ROUND(I136*H136,2)</f>
        <v>0</v>
      </c>
      <c r="BL136" s="17" t="s">
        <v>135</v>
      </c>
      <c r="BM136" s="138" t="s">
        <v>205</v>
      </c>
    </row>
    <row r="137" spans="2:65" s="1" customFormat="1">
      <c r="B137" s="32"/>
      <c r="D137" s="140" t="s">
        <v>144</v>
      </c>
      <c r="F137" s="141" t="s">
        <v>206</v>
      </c>
      <c r="I137" s="142"/>
      <c r="L137" s="32"/>
      <c r="M137" s="143"/>
      <c r="T137" s="52"/>
      <c r="AT137" s="17" t="s">
        <v>144</v>
      </c>
      <c r="AU137" s="17" t="s">
        <v>83</v>
      </c>
    </row>
    <row r="138" spans="2:65" s="1" customFormat="1" ht="21.75" customHeight="1">
      <c r="B138" s="126"/>
      <c r="C138" s="127" t="s">
        <v>207</v>
      </c>
      <c r="D138" s="127" t="s">
        <v>131</v>
      </c>
      <c r="E138" s="128" t="s">
        <v>208</v>
      </c>
      <c r="F138" s="129" t="s">
        <v>209</v>
      </c>
      <c r="G138" s="130" t="s">
        <v>141</v>
      </c>
      <c r="H138" s="131">
        <v>18.100000000000001</v>
      </c>
      <c r="I138" s="132"/>
      <c r="J138" s="133">
        <f>ROUND(I138*H138,2)</f>
        <v>0</v>
      </c>
      <c r="K138" s="129" t="s">
        <v>3</v>
      </c>
      <c r="L138" s="32"/>
      <c r="M138" s="134" t="s">
        <v>3</v>
      </c>
      <c r="N138" s="135" t="s">
        <v>44</v>
      </c>
      <c r="P138" s="136">
        <f>O138*H138</f>
        <v>0</v>
      </c>
      <c r="Q138" s="136">
        <v>1.0200000000000001E-2</v>
      </c>
      <c r="R138" s="136">
        <f>Q138*H138</f>
        <v>0.18462000000000003</v>
      </c>
      <c r="S138" s="136">
        <v>0</v>
      </c>
      <c r="T138" s="137">
        <f>S138*H138</f>
        <v>0</v>
      </c>
      <c r="AR138" s="138" t="s">
        <v>135</v>
      </c>
      <c r="AT138" s="138" t="s">
        <v>131</v>
      </c>
      <c r="AU138" s="138" t="s">
        <v>83</v>
      </c>
      <c r="AY138" s="17" t="s">
        <v>128</v>
      </c>
      <c r="BE138" s="139">
        <f>IF(N138="základní",J138,0)</f>
        <v>0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7" t="s">
        <v>78</v>
      </c>
      <c r="BK138" s="139">
        <f>ROUND(I138*H138,2)</f>
        <v>0</v>
      </c>
      <c r="BL138" s="17" t="s">
        <v>135</v>
      </c>
      <c r="BM138" s="138" t="s">
        <v>210</v>
      </c>
    </row>
    <row r="139" spans="2:65" s="12" customFormat="1">
      <c r="B139" s="144"/>
      <c r="D139" s="145" t="s">
        <v>150</v>
      </c>
      <c r="E139" s="146" t="s">
        <v>3</v>
      </c>
      <c r="F139" s="147" t="s">
        <v>164</v>
      </c>
      <c r="H139" s="146" t="s">
        <v>3</v>
      </c>
      <c r="I139" s="148"/>
      <c r="L139" s="144"/>
      <c r="M139" s="149"/>
      <c r="T139" s="150"/>
      <c r="AT139" s="146" t="s">
        <v>150</v>
      </c>
      <c r="AU139" s="146" t="s">
        <v>83</v>
      </c>
      <c r="AV139" s="12" t="s">
        <v>78</v>
      </c>
      <c r="AW139" s="12" t="s">
        <v>33</v>
      </c>
      <c r="AX139" s="12" t="s">
        <v>73</v>
      </c>
      <c r="AY139" s="146" t="s">
        <v>128</v>
      </c>
    </row>
    <row r="140" spans="2:65" s="13" customFormat="1">
      <c r="B140" s="151"/>
      <c r="D140" s="145" t="s">
        <v>150</v>
      </c>
      <c r="E140" s="152" t="s">
        <v>3</v>
      </c>
      <c r="F140" s="153" t="s">
        <v>211</v>
      </c>
      <c r="H140" s="154">
        <v>18.100000000000001</v>
      </c>
      <c r="I140" s="155"/>
      <c r="L140" s="151"/>
      <c r="M140" s="156"/>
      <c r="T140" s="157"/>
      <c r="AT140" s="152" t="s">
        <v>150</v>
      </c>
      <c r="AU140" s="152" t="s">
        <v>83</v>
      </c>
      <c r="AV140" s="13" t="s">
        <v>83</v>
      </c>
      <c r="AW140" s="13" t="s">
        <v>33</v>
      </c>
      <c r="AX140" s="13" t="s">
        <v>78</v>
      </c>
      <c r="AY140" s="152" t="s">
        <v>128</v>
      </c>
    </row>
    <row r="141" spans="2:65" s="1" customFormat="1" ht="24.2" customHeight="1">
      <c r="B141" s="126"/>
      <c r="C141" s="127" t="s">
        <v>212</v>
      </c>
      <c r="D141" s="127" t="s">
        <v>131</v>
      </c>
      <c r="E141" s="128" t="s">
        <v>213</v>
      </c>
      <c r="F141" s="129" t="s">
        <v>214</v>
      </c>
      <c r="G141" s="130" t="s">
        <v>141</v>
      </c>
      <c r="H141" s="131">
        <v>18.100000000000001</v>
      </c>
      <c r="I141" s="132"/>
      <c r="J141" s="133">
        <f>ROUND(I141*H141,2)</f>
        <v>0</v>
      </c>
      <c r="K141" s="129" t="s">
        <v>3</v>
      </c>
      <c r="L141" s="32"/>
      <c r="M141" s="134" t="s">
        <v>3</v>
      </c>
      <c r="N141" s="135" t="s">
        <v>44</v>
      </c>
      <c r="P141" s="136">
        <f>O141*H141</f>
        <v>0</v>
      </c>
      <c r="Q141" s="136">
        <v>6.0600000000000001E-2</v>
      </c>
      <c r="R141" s="136">
        <f>Q141*H141</f>
        <v>1.0968600000000002</v>
      </c>
      <c r="S141" s="136">
        <v>0</v>
      </c>
      <c r="T141" s="137">
        <f>S141*H141</f>
        <v>0</v>
      </c>
      <c r="AR141" s="138" t="s">
        <v>135</v>
      </c>
      <c r="AT141" s="138" t="s">
        <v>131</v>
      </c>
      <c r="AU141" s="138" t="s">
        <v>83</v>
      </c>
      <c r="AY141" s="17" t="s">
        <v>128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7" t="s">
        <v>78</v>
      </c>
      <c r="BK141" s="139">
        <f>ROUND(I141*H141,2)</f>
        <v>0</v>
      </c>
      <c r="BL141" s="17" t="s">
        <v>135</v>
      </c>
      <c r="BM141" s="138" t="s">
        <v>215</v>
      </c>
    </row>
    <row r="142" spans="2:65" s="12" customFormat="1">
      <c r="B142" s="144"/>
      <c r="D142" s="145" t="s">
        <v>150</v>
      </c>
      <c r="E142" s="146" t="s">
        <v>3</v>
      </c>
      <c r="F142" s="147" t="s">
        <v>164</v>
      </c>
      <c r="H142" s="146" t="s">
        <v>3</v>
      </c>
      <c r="I142" s="148"/>
      <c r="L142" s="144"/>
      <c r="M142" s="149"/>
      <c r="T142" s="150"/>
      <c r="AT142" s="146" t="s">
        <v>150</v>
      </c>
      <c r="AU142" s="146" t="s">
        <v>83</v>
      </c>
      <c r="AV142" s="12" t="s">
        <v>78</v>
      </c>
      <c r="AW142" s="12" t="s">
        <v>33</v>
      </c>
      <c r="AX142" s="12" t="s">
        <v>73</v>
      </c>
      <c r="AY142" s="146" t="s">
        <v>128</v>
      </c>
    </row>
    <row r="143" spans="2:65" s="13" customFormat="1">
      <c r="B143" s="151"/>
      <c r="D143" s="145" t="s">
        <v>150</v>
      </c>
      <c r="E143" s="152" t="s">
        <v>3</v>
      </c>
      <c r="F143" s="153" t="s">
        <v>200</v>
      </c>
      <c r="H143" s="154">
        <v>18.100000000000001</v>
      </c>
      <c r="I143" s="155"/>
      <c r="L143" s="151"/>
      <c r="M143" s="156"/>
      <c r="T143" s="157"/>
      <c r="AT143" s="152" t="s">
        <v>150</v>
      </c>
      <c r="AU143" s="152" t="s">
        <v>83</v>
      </c>
      <c r="AV143" s="13" t="s">
        <v>83</v>
      </c>
      <c r="AW143" s="13" t="s">
        <v>33</v>
      </c>
      <c r="AX143" s="13" t="s">
        <v>73</v>
      </c>
      <c r="AY143" s="152" t="s">
        <v>128</v>
      </c>
    </row>
    <row r="144" spans="2:65" s="14" customFormat="1">
      <c r="B144" s="158"/>
      <c r="D144" s="145" t="s">
        <v>150</v>
      </c>
      <c r="E144" s="159" t="s">
        <v>3</v>
      </c>
      <c r="F144" s="160" t="s">
        <v>158</v>
      </c>
      <c r="H144" s="161">
        <v>18.100000000000001</v>
      </c>
      <c r="I144" s="162"/>
      <c r="L144" s="158"/>
      <c r="M144" s="163"/>
      <c r="T144" s="164"/>
      <c r="AT144" s="159" t="s">
        <v>150</v>
      </c>
      <c r="AU144" s="159" t="s">
        <v>83</v>
      </c>
      <c r="AV144" s="14" t="s">
        <v>135</v>
      </c>
      <c r="AW144" s="14" t="s">
        <v>33</v>
      </c>
      <c r="AX144" s="14" t="s">
        <v>78</v>
      </c>
      <c r="AY144" s="159" t="s">
        <v>128</v>
      </c>
    </row>
    <row r="145" spans="2:65" s="1" customFormat="1" ht="16.5" customHeight="1">
      <c r="B145" s="126"/>
      <c r="C145" s="127" t="s">
        <v>216</v>
      </c>
      <c r="D145" s="127" t="s">
        <v>131</v>
      </c>
      <c r="E145" s="128" t="s">
        <v>217</v>
      </c>
      <c r="F145" s="129" t="s">
        <v>218</v>
      </c>
      <c r="G145" s="130" t="s">
        <v>141</v>
      </c>
      <c r="H145" s="131">
        <v>122.158</v>
      </c>
      <c r="I145" s="132"/>
      <c r="J145" s="133">
        <f>ROUND(I145*H145,2)</f>
        <v>0</v>
      </c>
      <c r="K145" s="129" t="s">
        <v>142</v>
      </c>
      <c r="L145" s="32"/>
      <c r="M145" s="134" t="s">
        <v>3</v>
      </c>
      <c r="N145" s="135" t="s">
        <v>44</v>
      </c>
      <c r="P145" s="136">
        <f>O145*H145</f>
        <v>0</v>
      </c>
      <c r="Q145" s="136">
        <v>1.2999999999999999E-4</v>
      </c>
      <c r="R145" s="136">
        <f>Q145*H145</f>
        <v>1.5880539999999999E-2</v>
      </c>
      <c r="S145" s="136">
        <v>0</v>
      </c>
      <c r="T145" s="137">
        <f>S145*H145</f>
        <v>0</v>
      </c>
      <c r="AR145" s="138" t="s">
        <v>135</v>
      </c>
      <c r="AT145" s="138" t="s">
        <v>131</v>
      </c>
      <c r="AU145" s="138" t="s">
        <v>83</v>
      </c>
      <c r="AY145" s="17" t="s">
        <v>128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7" t="s">
        <v>78</v>
      </c>
      <c r="BK145" s="139">
        <f>ROUND(I145*H145,2)</f>
        <v>0</v>
      </c>
      <c r="BL145" s="17" t="s">
        <v>135</v>
      </c>
      <c r="BM145" s="138" t="s">
        <v>219</v>
      </c>
    </row>
    <row r="146" spans="2:65" s="1" customFormat="1">
      <c r="B146" s="32"/>
      <c r="D146" s="140" t="s">
        <v>144</v>
      </c>
      <c r="F146" s="141" t="s">
        <v>220</v>
      </c>
      <c r="I146" s="142"/>
      <c r="L146" s="32"/>
      <c r="M146" s="143"/>
      <c r="T146" s="52"/>
      <c r="AT146" s="17" t="s">
        <v>144</v>
      </c>
      <c r="AU146" s="17" t="s">
        <v>83</v>
      </c>
    </row>
    <row r="147" spans="2:65" s="12" customFormat="1">
      <c r="B147" s="144"/>
      <c r="D147" s="145" t="s">
        <v>150</v>
      </c>
      <c r="E147" s="146" t="s">
        <v>3</v>
      </c>
      <c r="F147" s="147" t="s">
        <v>164</v>
      </c>
      <c r="H147" s="146" t="s">
        <v>3</v>
      </c>
      <c r="I147" s="148"/>
      <c r="L147" s="144"/>
      <c r="M147" s="149"/>
      <c r="T147" s="150"/>
      <c r="AT147" s="146" t="s">
        <v>150</v>
      </c>
      <c r="AU147" s="146" t="s">
        <v>83</v>
      </c>
      <c r="AV147" s="12" t="s">
        <v>78</v>
      </c>
      <c r="AW147" s="12" t="s">
        <v>33</v>
      </c>
      <c r="AX147" s="12" t="s">
        <v>73</v>
      </c>
      <c r="AY147" s="146" t="s">
        <v>128</v>
      </c>
    </row>
    <row r="148" spans="2:65" s="13" customFormat="1">
      <c r="B148" s="151"/>
      <c r="D148" s="145" t="s">
        <v>150</v>
      </c>
      <c r="E148" s="152" t="s">
        <v>3</v>
      </c>
      <c r="F148" s="153" t="s">
        <v>200</v>
      </c>
      <c r="H148" s="154">
        <v>18.100000000000001</v>
      </c>
      <c r="I148" s="155"/>
      <c r="L148" s="151"/>
      <c r="M148" s="156"/>
      <c r="T148" s="157"/>
      <c r="AT148" s="152" t="s">
        <v>150</v>
      </c>
      <c r="AU148" s="152" t="s">
        <v>83</v>
      </c>
      <c r="AV148" s="13" t="s">
        <v>83</v>
      </c>
      <c r="AW148" s="13" t="s">
        <v>33</v>
      </c>
      <c r="AX148" s="13" t="s">
        <v>73</v>
      </c>
      <c r="AY148" s="152" t="s">
        <v>128</v>
      </c>
    </row>
    <row r="149" spans="2:65" s="12" customFormat="1">
      <c r="B149" s="144"/>
      <c r="D149" s="145" t="s">
        <v>150</v>
      </c>
      <c r="E149" s="146" t="s">
        <v>3</v>
      </c>
      <c r="F149" s="147" t="s">
        <v>187</v>
      </c>
      <c r="H149" s="146" t="s">
        <v>3</v>
      </c>
      <c r="I149" s="148"/>
      <c r="L149" s="144"/>
      <c r="M149" s="149"/>
      <c r="T149" s="150"/>
      <c r="AT149" s="146" t="s">
        <v>150</v>
      </c>
      <c r="AU149" s="146" t="s">
        <v>83</v>
      </c>
      <c r="AV149" s="12" t="s">
        <v>78</v>
      </c>
      <c r="AW149" s="12" t="s">
        <v>33</v>
      </c>
      <c r="AX149" s="12" t="s">
        <v>73</v>
      </c>
      <c r="AY149" s="146" t="s">
        <v>128</v>
      </c>
    </row>
    <row r="150" spans="2:65" s="13" customFormat="1">
      <c r="B150" s="151"/>
      <c r="D150" s="145" t="s">
        <v>150</v>
      </c>
      <c r="E150" s="152" t="s">
        <v>3</v>
      </c>
      <c r="F150" s="153" t="s">
        <v>188</v>
      </c>
      <c r="H150" s="154">
        <v>104.05800000000001</v>
      </c>
      <c r="I150" s="155"/>
      <c r="L150" s="151"/>
      <c r="M150" s="156"/>
      <c r="T150" s="157"/>
      <c r="AT150" s="152" t="s">
        <v>150</v>
      </c>
      <c r="AU150" s="152" t="s">
        <v>83</v>
      </c>
      <c r="AV150" s="13" t="s">
        <v>83</v>
      </c>
      <c r="AW150" s="13" t="s">
        <v>33</v>
      </c>
      <c r="AX150" s="13" t="s">
        <v>73</v>
      </c>
      <c r="AY150" s="152" t="s">
        <v>128</v>
      </c>
    </row>
    <row r="151" spans="2:65" s="14" customFormat="1">
      <c r="B151" s="158"/>
      <c r="D151" s="145" t="s">
        <v>150</v>
      </c>
      <c r="E151" s="159" t="s">
        <v>3</v>
      </c>
      <c r="F151" s="160" t="s">
        <v>158</v>
      </c>
      <c r="H151" s="161">
        <v>122.158</v>
      </c>
      <c r="I151" s="162"/>
      <c r="L151" s="158"/>
      <c r="M151" s="163"/>
      <c r="T151" s="164"/>
      <c r="AT151" s="159" t="s">
        <v>150</v>
      </c>
      <c r="AU151" s="159" t="s">
        <v>83</v>
      </c>
      <c r="AV151" s="14" t="s">
        <v>135</v>
      </c>
      <c r="AW151" s="14" t="s">
        <v>33</v>
      </c>
      <c r="AX151" s="14" t="s">
        <v>78</v>
      </c>
      <c r="AY151" s="159" t="s">
        <v>128</v>
      </c>
    </row>
    <row r="152" spans="2:65" s="11" customFormat="1" ht="22.9" customHeight="1">
      <c r="B152" s="114"/>
      <c r="D152" s="115" t="s">
        <v>72</v>
      </c>
      <c r="E152" s="124" t="s">
        <v>189</v>
      </c>
      <c r="F152" s="124" t="s">
        <v>221</v>
      </c>
      <c r="I152" s="117"/>
      <c r="J152" s="125">
        <f>BK152</f>
        <v>0</v>
      </c>
      <c r="L152" s="114"/>
      <c r="M152" s="119"/>
      <c r="P152" s="120">
        <f>SUM(P153:P176)</f>
        <v>0</v>
      </c>
      <c r="R152" s="120">
        <f>SUM(R153:R176)</f>
        <v>0.7224600000000001</v>
      </c>
      <c r="T152" s="121">
        <f>SUM(T153:T176)</f>
        <v>0.36699999999999999</v>
      </c>
      <c r="AR152" s="115" t="s">
        <v>78</v>
      </c>
      <c r="AT152" s="122" t="s">
        <v>72</v>
      </c>
      <c r="AU152" s="122" t="s">
        <v>78</v>
      </c>
      <c r="AY152" s="115" t="s">
        <v>128</v>
      </c>
      <c r="BK152" s="123">
        <f>SUM(BK153:BK176)</f>
        <v>0</v>
      </c>
    </row>
    <row r="153" spans="2:65" s="1" customFormat="1" ht="16.5" customHeight="1">
      <c r="B153" s="126"/>
      <c r="C153" s="127" t="s">
        <v>9</v>
      </c>
      <c r="D153" s="127" t="s">
        <v>131</v>
      </c>
      <c r="E153" s="128" t="s">
        <v>222</v>
      </c>
      <c r="F153" s="129" t="s">
        <v>223</v>
      </c>
      <c r="G153" s="130" t="s">
        <v>224</v>
      </c>
      <c r="H153" s="131">
        <v>8</v>
      </c>
      <c r="I153" s="132"/>
      <c r="J153" s="133">
        <f>ROUND(I153*H153,2)</f>
        <v>0</v>
      </c>
      <c r="K153" s="129" t="s">
        <v>3</v>
      </c>
      <c r="L153" s="32"/>
      <c r="M153" s="134" t="s">
        <v>3</v>
      </c>
      <c r="N153" s="135" t="s">
        <v>44</v>
      </c>
      <c r="P153" s="136">
        <f>O153*H153</f>
        <v>0</v>
      </c>
      <c r="Q153" s="136">
        <v>0</v>
      </c>
      <c r="R153" s="136">
        <f>Q153*H153</f>
        <v>0</v>
      </c>
      <c r="S153" s="136">
        <v>0</v>
      </c>
      <c r="T153" s="137">
        <f>S153*H153</f>
        <v>0</v>
      </c>
      <c r="AR153" s="138" t="s">
        <v>135</v>
      </c>
      <c r="AT153" s="138" t="s">
        <v>131</v>
      </c>
      <c r="AU153" s="138" t="s">
        <v>83</v>
      </c>
      <c r="AY153" s="17" t="s">
        <v>128</v>
      </c>
      <c r="BE153" s="139">
        <f>IF(N153="základní",J153,0)</f>
        <v>0</v>
      </c>
      <c r="BF153" s="139">
        <f>IF(N153="snížená",J153,0)</f>
        <v>0</v>
      </c>
      <c r="BG153" s="139">
        <f>IF(N153="zákl. přenesená",J153,0)</f>
        <v>0</v>
      </c>
      <c r="BH153" s="139">
        <f>IF(N153="sníž. přenesená",J153,0)</f>
        <v>0</v>
      </c>
      <c r="BI153" s="139">
        <f>IF(N153="nulová",J153,0)</f>
        <v>0</v>
      </c>
      <c r="BJ153" s="17" t="s">
        <v>78</v>
      </c>
      <c r="BK153" s="139">
        <f>ROUND(I153*H153,2)</f>
        <v>0</v>
      </c>
      <c r="BL153" s="17" t="s">
        <v>135</v>
      </c>
      <c r="BM153" s="138" t="s">
        <v>225</v>
      </c>
    </row>
    <row r="154" spans="2:65" s="1" customFormat="1" ht="24.2" customHeight="1">
      <c r="B154" s="126"/>
      <c r="C154" s="127" t="s">
        <v>226</v>
      </c>
      <c r="D154" s="127" t="s">
        <v>131</v>
      </c>
      <c r="E154" s="128" t="s">
        <v>227</v>
      </c>
      <c r="F154" s="129" t="s">
        <v>228</v>
      </c>
      <c r="G154" s="130" t="s">
        <v>141</v>
      </c>
      <c r="H154" s="131">
        <v>195</v>
      </c>
      <c r="I154" s="132"/>
      <c r="J154" s="133">
        <f>ROUND(I154*H154,2)</f>
        <v>0</v>
      </c>
      <c r="K154" s="129" t="s">
        <v>142</v>
      </c>
      <c r="L154" s="32"/>
      <c r="M154" s="134" t="s">
        <v>3</v>
      </c>
      <c r="N154" s="135" t="s">
        <v>44</v>
      </c>
      <c r="P154" s="136">
        <f>O154*H154</f>
        <v>0</v>
      </c>
      <c r="Q154" s="136">
        <v>4.0000000000000003E-5</v>
      </c>
      <c r="R154" s="136">
        <f>Q154*H154</f>
        <v>7.8000000000000005E-3</v>
      </c>
      <c r="S154" s="136">
        <v>0</v>
      </c>
      <c r="T154" s="137">
        <f>S154*H154</f>
        <v>0</v>
      </c>
      <c r="AR154" s="138" t="s">
        <v>135</v>
      </c>
      <c r="AT154" s="138" t="s">
        <v>131</v>
      </c>
      <c r="AU154" s="138" t="s">
        <v>83</v>
      </c>
      <c r="AY154" s="17" t="s">
        <v>128</v>
      </c>
      <c r="BE154" s="139">
        <f>IF(N154="základní",J154,0)</f>
        <v>0</v>
      </c>
      <c r="BF154" s="139">
        <f>IF(N154="snížená",J154,0)</f>
        <v>0</v>
      </c>
      <c r="BG154" s="139">
        <f>IF(N154="zákl. přenesená",J154,0)</f>
        <v>0</v>
      </c>
      <c r="BH154" s="139">
        <f>IF(N154="sníž. přenesená",J154,0)</f>
        <v>0</v>
      </c>
      <c r="BI154" s="139">
        <f>IF(N154="nulová",J154,0)</f>
        <v>0</v>
      </c>
      <c r="BJ154" s="17" t="s">
        <v>78</v>
      </c>
      <c r="BK154" s="139">
        <f>ROUND(I154*H154,2)</f>
        <v>0</v>
      </c>
      <c r="BL154" s="17" t="s">
        <v>135</v>
      </c>
      <c r="BM154" s="138" t="s">
        <v>229</v>
      </c>
    </row>
    <row r="155" spans="2:65" s="1" customFormat="1">
      <c r="B155" s="32"/>
      <c r="D155" s="140" t="s">
        <v>144</v>
      </c>
      <c r="F155" s="141" t="s">
        <v>230</v>
      </c>
      <c r="I155" s="142"/>
      <c r="L155" s="32"/>
      <c r="M155" s="143"/>
      <c r="T155" s="52"/>
      <c r="AT155" s="17" t="s">
        <v>144</v>
      </c>
      <c r="AU155" s="17" t="s">
        <v>83</v>
      </c>
    </row>
    <row r="156" spans="2:65" s="13" customFormat="1">
      <c r="B156" s="151"/>
      <c r="D156" s="145" t="s">
        <v>150</v>
      </c>
      <c r="E156" s="152" t="s">
        <v>3</v>
      </c>
      <c r="F156" s="153" t="s">
        <v>231</v>
      </c>
      <c r="H156" s="154">
        <v>195</v>
      </c>
      <c r="I156" s="155"/>
      <c r="L156" s="151"/>
      <c r="M156" s="156"/>
      <c r="T156" s="157"/>
      <c r="AT156" s="152" t="s">
        <v>150</v>
      </c>
      <c r="AU156" s="152" t="s">
        <v>83</v>
      </c>
      <c r="AV156" s="13" t="s">
        <v>83</v>
      </c>
      <c r="AW156" s="13" t="s">
        <v>33</v>
      </c>
      <c r="AX156" s="13" t="s">
        <v>78</v>
      </c>
      <c r="AY156" s="152" t="s">
        <v>128</v>
      </c>
    </row>
    <row r="157" spans="2:65" s="1" customFormat="1" ht="16.5" customHeight="1">
      <c r="B157" s="126"/>
      <c r="C157" s="127" t="s">
        <v>232</v>
      </c>
      <c r="D157" s="127" t="s">
        <v>131</v>
      </c>
      <c r="E157" s="128" t="s">
        <v>233</v>
      </c>
      <c r="F157" s="129" t="s">
        <v>234</v>
      </c>
      <c r="G157" s="130" t="s">
        <v>134</v>
      </c>
      <c r="H157" s="131">
        <v>10</v>
      </c>
      <c r="I157" s="132"/>
      <c r="J157" s="133">
        <f t="shared" ref="J157:J168" si="0">ROUND(I157*H157,2)</f>
        <v>0</v>
      </c>
      <c r="K157" s="129" t="s">
        <v>3</v>
      </c>
      <c r="L157" s="32"/>
      <c r="M157" s="134" t="s">
        <v>3</v>
      </c>
      <c r="N157" s="135" t="s">
        <v>44</v>
      </c>
      <c r="P157" s="136">
        <f t="shared" ref="P157:P168" si="1">O157*H157</f>
        <v>0</v>
      </c>
      <c r="Q157" s="136">
        <v>1.17E-2</v>
      </c>
      <c r="R157" s="136">
        <f t="shared" ref="R157:R168" si="2">Q157*H157</f>
        <v>0.11700000000000001</v>
      </c>
      <c r="S157" s="136">
        <v>0</v>
      </c>
      <c r="T157" s="137">
        <f t="shared" ref="T157:T168" si="3">S157*H157</f>
        <v>0</v>
      </c>
      <c r="AR157" s="138" t="s">
        <v>135</v>
      </c>
      <c r="AT157" s="138" t="s">
        <v>131</v>
      </c>
      <c r="AU157" s="138" t="s">
        <v>83</v>
      </c>
      <c r="AY157" s="17" t="s">
        <v>128</v>
      </c>
      <c r="BE157" s="139">
        <f t="shared" ref="BE157:BE168" si="4">IF(N157="základní",J157,0)</f>
        <v>0</v>
      </c>
      <c r="BF157" s="139">
        <f t="shared" ref="BF157:BF168" si="5">IF(N157="snížená",J157,0)</f>
        <v>0</v>
      </c>
      <c r="BG157" s="139">
        <f t="shared" ref="BG157:BG168" si="6">IF(N157="zákl. přenesená",J157,0)</f>
        <v>0</v>
      </c>
      <c r="BH157" s="139">
        <f t="shared" ref="BH157:BH168" si="7">IF(N157="sníž. přenesená",J157,0)</f>
        <v>0</v>
      </c>
      <c r="BI157" s="139">
        <f t="shared" ref="BI157:BI168" si="8">IF(N157="nulová",J157,0)</f>
        <v>0</v>
      </c>
      <c r="BJ157" s="17" t="s">
        <v>78</v>
      </c>
      <c r="BK157" s="139">
        <f t="shared" ref="BK157:BK168" si="9">ROUND(I157*H157,2)</f>
        <v>0</v>
      </c>
      <c r="BL157" s="17" t="s">
        <v>135</v>
      </c>
      <c r="BM157" s="138" t="s">
        <v>235</v>
      </c>
    </row>
    <row r="158" spans="2:65" s="1" customFormat="1" ht="16.5" customHeight="1">
      <c r="B158" s="126"/>
      <c r="C158" s="127" t="s">
        <v>236</v>
      </c>
      <c r="D158" s="127" t="s">
        <v>131</v>
      </c>
      <c r="E158" s="128" t="s">
        <v>237</v>
      </c>
      <c r="F158" s="129" t="s">
        <v>238</v>
      </c>
      <c r="G158" s="130" t="s">
        <v>134</v>
      </c>
      <c r="H158" s="131">
        <v>19</v>
      </c>
      <c r="I158" s="132"/>
      <c r="J158" s="133">
        <f t="shared" si="0"/>
        <v>0</v>
      </c>
      <c r="K158" s="129" t="s">
        <v>3</v>
      </c>
      <c r="L158" s="32"/>
      <c r="M158" s="134" t="s">
        <v>3</v>
      </c>
      <c r="N158" s="135" t="s">
        <v>44</v>
      </c>
      <c r="P158" s="136">
        <f t="shared" si="1"/>
        <v>0</v>
      </c>
      <c r="Q158" s="136">
        <v>1.17E-2</v>
      </c>
      <c r="R158" s="136">
        <f t="shared" si="2"/>
        <v>0.2223</v>
      </c>
      <c r="S158" s="136">
        <v>0</v>
      </c>
      <c r="T158" s="137">
        <f t="shared" si="3"/>
        <v>0</v>
      </c>
      <c r="AR158" s="138" t="s">
        <v>135</v>
      </c>
      <c r="AT158" s="138" t="s">
        <v>131</v>
      </c>
      <c r="AU158" s="138" t="s">
        <v>83</v>
      </c>
      <c r="AY158" s="17" t="s">
        <v>128</v>
      </c>
      <c r="BE158" s="139">
        <f t="shared" si="4"/>
        <v>0</v>
      </c>
      <c r="BF158" s="139">
        <f t="shared" si="5"/>
        <v>0</v>
      </c>
      <c r="BG158" s="139">
        <f t="shared" si="6"/>
        <v>0</v>
      </c>
      <c r="BH158" s="139">
        <f t="shared" si="7"/>
        <v>0</v>
      </c>
      <c r="BI158" s="139">
        <f t="shared" si="8"/>
        <v>0</v>
      </c>
      <c r="BJ158" s="17" t="s">
        <v>78</v>
      </c>
      <c r="BK158" s="139">
        <f t="shared" si="9"/>
        <v>0</v>
      </c>
      <c r="BL158" s="17" t="s">
        <v>135</v>
      </c>
      <c r="BM158" s="138" t="s">
        <v>239</v>
      </c>
    </row>
    <row r="159" spans="2:65" s="1" customFormat="1" ht="16.5" customHeight="1">
      <c r="B159" s="126"/>
      <c r="C159" s="127" t="s">
        <v>240</v>
      </c>
      <c r="D159" s="127" t="s">
        <v>131</v>
      </c>
      <c r="E159" s="128" t="s">
        <v>241</v>
      </c>
      <c r="F159" s="129" t="s">
        <v>242</v>
      </c>
      <c r="G159" s="130" t="s">
        <v>134</v>
      </c>
      <c r="H159" s="131">
        <v>6</v>
      </c>
      <c r="I159" s="132"/>
      <c r="J159" s="133">
        <f t="shared" si="0"/>
        <v>0</v>
      </c>
      <c r="K159" s="129" t="s">
        <v>3</v>
      </c>
      <c r="L159" s="32"/>
      <c r="M159" s="134" t="s">
        <v>3</v>
      </c>
      <c r="N159" s="135" t="s">
        <v>44</v>
      </c>
      <c r="P159" s="136">
        <f t="shared" si="1"/>
        <v>0</v>
      </c>
      <c r="Q159" s="136">
        <v>1.17E-2</v>
      </c>
      <c r="R159" s="136">
        <f t="shared" si="2"/>
        <v>7.0199999999999999E-2</v>
      </c>
      <c r="S159" s="136">
        <v>0</v>
      </c>
      <c r="T159" s="137">
        <f t="shared" si="3"/>
        <v>0</v>
      </c>
      <c r="AR159" s="138" t="s">
        <v>135</v>
      </c>
      <c r="AT159" s="138" t="s">
        <v>131</v>
      </c>
      <c r="AU159" s="138" t="s">
        <v>83</v>
      </c>
      <c r="AY159" s="17" t="s">
        <v>128</v>
      </c>
      <c r="BE159" s="139">
        <f t="shared" si="4"/>
        <v>0</v>
      </c>
      <c r="BF159" s="139">
        <f t="shared" si="5"/>
        <v>0</v>
      </c>
      <c r="BG159" s="139">
        <f t="shared" si="6"/>
        <v>0</v>
      </c>
      <c r="BH159" s="139">
        <f t="shared" si="7"/>
        <v>0</v>
      </c>
      <c r="BI159" s="139">
        <f t="shared" si="8"/>
        <v>0</v>
      </c>
      <c r="BJ159" s="17" t="s">
        <v>78</v>
      </c>
      <c r="BK159" s="139">
        <f t="shared" si="9"/>
        <v>0</v>
      </c>
      <c r="BL159" s="17" t="s">
        <v>135</v>
      </c>
      <c r="BM159" s="138" t="s">
        <v>243</v>
      </c>
    </row>
    <row r="160" spans="2:65" s="1" customFormat="1" ht="16.5" customHeight="1">
      <c r="B160" s="126"/>
      <c r="C160" s="127" t="s">
        <v>244</v>
      </c>
      <c r="D160" s="127" t="s">
        <v>131</v>
      </c>
      <c r="E160" s="128" t="s">
        <v>245</v>
      </c>
      <c r="F160" s="129" t="s">
        <v>246</v>
      </c>
      <c r="G160" s="130" t="s">
        <v>134</v>
      </c>
      <c r="H160" s="131">
        <v>2</v>
      </c>
      <c r="I160" s="132"/>
      <c r="J160" s="133">
        <f t="shared" si="0"/>
        <v>0</v>
      </c>
      <c r="K160" s="129" t="s">
        <v>3</v>
      </c>
      <c r="L160" s="32"/>
      <c r="M160" s="134" t="s">
        <v>3</v>
      </c>
      <c r="N160" s="135" t="s">
        <v>44</v>
      </c>
      <c r="P160" s="136">
        <f t="shared" si="1"/>
        <v>0</v>
      </c>
      <c r="Q160" s="136">
        <v>1.17E-2</v>
      </c>
      <c r="R160" s="136">
        <f t="shared" si="2"/>
        <v>2.3400000000000001E-2</v>
      </c>
      <c r="S160" s="136">
        <v>0</v>
      </c>
      <c r="T160" s="137">
        <f t="shared" si="3"/>
        <v>0</v>
      </c>
      <c r="AR160" s="138" t="s">
        <v>135</v>
      </c>
      <c r="AT160" s="138" t="s">
        <v>131</v>
      </c>
      <c r="AU160" s="138" t="s">
        <v>83</v>
      </c>
      <c r="AY160" s="17" t="s">
        <v>128</v>
      </c>
      <c r="BE160" s="139">
        <f t="shared" si="4"/>
        <v>0</v>
      </c>
      <c r="BF160" s="139">
        <f t="shared" si="5"/>
        <v>0</v>
      </c>
      <c r="BG160" s="139">
        <f t="shared" si="6"/>
        <v>0</v>
      </c>
      <c r="BH160" s="139">
        <f t="shared" si="7"/>
        <v>0</v>
      </c>
      <c r="BI160" s="139">
        <f t="shared" si="8"/>
        <v>0</v>
      </c>
      <c r="BJ160" s="17" t="s">
        <v>78</v>
      </c>
      <c r="BK160" s="139">
        <f t="shared" si="9"/>
        <v>0</v>
      </c>
      <c r="BL160" s="17" t="s">
        <v>135</v>
      </c>
      <c r="BM160" s="138" t="s">
        <v>247</v>
      </c>
    </row>
    <row r="161" spans="2:65" s="1" customFormat="1" ht="16.5" customHeight="1">
      <c r="B161" s="126"/>
      <c r="C161" s="127" t="s">
        <v>8</v>
      </c>
      <c r="D161" s="127" t="s">
        <v>131</v>
      </c>
      <c r="E161" s="128" t="s">
        <v>248</v>
      </c>
      <c r="F161" s="129" t="s">
        <v>249</v>
      </c>
      <c r="G161" s="130" t="s">
        <v>134</v>
      </c>
      <c r="H161" s="131">
        <v>2</v>
      </c>
      <c r="I161" s="132"/>
      <c r="J161" s="133">
        <f t="shared" si="0"/>
        <v>0</v>
      </c>
      <c r="K161" s="129" t="s">
        <v>3</v>
      </c>
      <c r="L161" s="32"/>
      <c r="M161" s="134" t="s">
        <v>3</v>
      </c>
      <c r="N161" s="135" t="s">
        <v>44</v>
      </c>
      <c r="P161" s="136">
        <f t="shared" si="1"/>
        <v>0</v>
      </c>
      <c r="Q161" s="136">
        <v>1.17E-2</v>
      </c>
      <c r="R161" s="136">
        <f t="shared" si="2"/>
        <v>2.3400000000000001E-2</v>
      </c>
      <c r="S161" s="136">
        <v>0</v>
      </c>
      <c r="T161" s="137">
        <f t="shared" si="3"/>
        <v>0</v>
      </c>
      <c r="AR161" s="138" t="s">
        <v>135</v>
      </c>
      <c r="AT161" s="138" t="s">
        <v>131</v>
      </c>
      <c r="AU161" s="138" t="s">
        <v>83</v>
      </c>
      <c r="AY161" s="17" t="s">
        <v>128</v>
      </c>
      <c r="BE161" s="139">
        <f t="shared" si="4"/>
        <v>0</v>
      </c>
      <c r="BF161" s="139">
        <f t="shared" si="5"/>
        <v>0</v>
      </c>
      <c r="BG161" s="139">
        <f t="shared" si="6"/>
        <v>0</v>
      </c>
      <c r="BH161" s="139">
        <f t="shared" si="7"/>
        <v>0</v>
      </c>
      <c r="BI161" s="139">
        <f t="shared" si="8"/>
        <v>0</v>
      </c>
      <c r="BJ161" s="17" t="s">
        <v>78</v>
      </c>
      <c r="BK161" s="139">
        <f t="shared" si="9"/>
        <v>0</v>
      </c>
      <c r="BL161" s="17" t="s">
        <v>135</v>
      </c>
      <c r="BM161" s="138" t="s">
        <v>250</v>
      </c>
    </row>
    <row r="162" spans="2:65" s="1" customFormat="1" ht="16.5" customHeight="1">
      <c r="B162" s="126"/>
      <c r="C162" s="127" t="s">
        <v>251</v>
      </c>
      <c r="D162" s="127" t="s">
        <v>131</v>
      </c>
      <c r="E162" s="128" t="s">
        <v>252</v>
      </c>
      <c r="F162" s="129" t="s">
        <v>253</v>
      </c>
      <c r="G162" s="130" t="s">
        <v>134</v>
      </c>
      <c r="H162" s="131">
        <v>4</v>
      </c>
      <c r="I162" s="132"/>
      <c r="J162" s="133">
        <f t="shared" si="0"/>
        <v>0</v>
      </c>
      <c r="K162" s="129" t="s">
        <v>3</v>
      </c>
      <c r="L162" s="32"/>
      <c r="M162" s="134" t="s">
        <v>3</v>
      </c>
      <c r="N162" s="135" t="s">
        <v>44</v>
      </c>
      <c r="P162" s="136">
        <f t="shared" si="1"/>
        <v>0</v>
      </c>
      <c r="Q162" s="136">
        <v>1.17E-2</v>
      </c>
      <c r="R162" s="136">
        <f t="shared" si="2"/>
        <v>4.6800000000000001E-2</v>
      </c>
      <c r="S162" s="136">
        <v>0</v>
      </c>
      <c r="T162" s="137">
        <f t="shared" si="3"/>
        <v>0</v>
      </c>
      <c r="AR162" s="138" t="s">
        <v>135</v>
      </c>
      <c r="AT162" s="138" t="s">
        <v>131</v>
      </c>
      <c r="AU162" s="138" t="s">
        <v>83</v>
      </c>
      <c r="AY162" s="17" t="s">
        <v>128</v>
      </c>
      <c r="BE162" s="139">
        <f t="shared" si="4"/>
        <v>0</v>
      </c>
      <c r="BF162" s="139">
        <f t="shared" si="5"/>
        <v>0</v>
      </c>
      <c r="BG162" s="139">
        <f t="shared" si="6"/>
        <v>0</v>
      </c>
      <c r="BH162" s="139">
        <f t="shared" si="7"/>
        <v>0</v>
      </c>
      <c r="BI162" s="139">
        <f t="shared" si="8"/>
        <v>0</v>
      </c>
      <c r="BJ162" s="17" t="s">
        <v>78</v>
      </c>
      <c r="BK162" s="139">
        <f t="shared" si="9"/>
        <v>0</v>
      </c>
      <c r="BL162" s="17" t="s">
        <v>135</v>
      </c>
      <c r="BM162" s="138" t="s">
        <v>254</v>
      </c>
    </row>
    <row r="163" spans="2:65" s="1" customFormat="1" ht="16.5" customHeight="1">
      <c r="B163" s="126"/>
      <c r="C163" s="127" t="s">
        <v>255</v>
      </c>
      <c r="D163" s="127" t="s">
        <v>131</v>
      </c>
      <c r="E163" s="128" t="s">
        <v>256</v>
      </c>
      <c r="F163" s="129" t="s">
        <v>257</v>
      </c>
      <c r="G163" s="130" t="s">
        <v>134</v>
      </c>
      <c r="H163" s="131">
        <v>10</v>
      </c>
      <c r="I163" s="132"/>
      <c r="J163" s="133">
        <f t="shared" si="0"/>
        <v>0</v>
      </c>
      <c r="K163" s="129" t="s">
        <v>3</v>
      </c>
      <c r="L163" s="32"/>
      <c r="M163" s="134" t="s">
        <v>3</v>
      </c>
      <c r="N163" s="135" t="s">
        <v>44</v>
      </c>
      <c r="P163" s="136">
        <f t="shared" si="1"/>
        <v>0</v>
      </c>
      <c r="Q163" s="136">
        <v>1.17E-2</v>
      </c>
      <c r="R163" s="136">
        <f t="shared" si="2"/>
        <v>0.11700000000000001</v>
      </c>
      <c r="S163" s="136">
        <v>0</v>
      </c>
      <c r="T163" s="137">
        <f t="shared" si="3"/>
        <v>0</v>
      </c>
      <c r="AR163" s="138" t="s">
        <v>135</v>
      </c>
      <c r="AT163" s="138" t="s">
        <v>131</v>
      </c>
      <c r="AU163" s="138" t="s">
        <v>83</v>
      </c>
      <c r="AY163" s="17" t="s">
        <v>128</v>
      </c>
      <c r="BE163" s="139">
        <f t="shared" si="4"/>
        <v>0</v>
      </c>
      <c r="BF163" s="139">
        <f t="shared" si="5"/>
        <v>0</v>
      </c>
      <c r="BG163" s="139">
        <f t="shared" si="6"/>
        <v>0</v>
      </c>
      <c r="BH163" s="139">
        <f t="shared" si="7"/>
        <v>0</v>
      </c>
      <c r="BI163" s="139">
        <f t="shared" si="8"/>
        <v>0</v>
      </c>
      <c r="BJ163" s="17" t="s">
        <v>78</v>
      </c>
      <c r="BK163" s="139">
        <f t="shared" si="9"/>
        <v>0</v>
      </c>
      <c r="BL163" s="17" t="s">
        <v>135</v>
      </c>
      <c r="BM163" s="138" t="s">
        <v>258</v>
      </c>
    </row>
    <row r="164" spans="2:65" s="1" customFormat="1" ht="16.5" customHeight="1">
      <c r="B164" s="126"/>
      <c r="C164" s="127" t="s">
        <v>259</v>
      </c>
      <c r="D164" s="127" t="s">
        <v>131</v>
      </c>
      <c r="E164" s="128" t="s">
        <v>260</v>
      </c>
      <c r="F164" s="129" t="s">
        <v>261</v>
      </c>
      <c r="G164" s="130" t="s">
        <v>134</v>
      </c>
      <c r="H164" s="131">
        <v>1</v>
      </c>
      <c r="I164" s="132"/>
      <c r="J164" s="133">
        <f t="shared" si="0"/>
        <v>0</v>
      </c>
      <c r="K164" s="129" t="s">
        <v>3</v>
      </c>
      <c r="L164" s="32"/>
      <c r="M164" s="134" t="s">
        <v>3</v>
      </c>
      <c r="N164" s="135" t="s">
        <v>44</v>
      </c>
      <c r="P164" s="136">
        <f t="shared" si="1"/>
        <v>0</v>
      </c>
      <c r="Q164" s="136">
        <v>1.17E-2</v>
      </c>
      <c r="R164" s="136">
        <f t="shared" si="2"/>
        <v>1.17E-2</v>
      </c>
      <c r="S164" s="136">
        <v>0</v>
      </c>
      <c r="T164" s="137">
        <f t="shared" si="3"/>
        <v>0</v>
      </c>
      <c r="AR164" s="138" t="s">
        <v>135</v>
      </c>
      <c r="AT164" s="138" t="s">
        <v>131</v>
      </c>
      <c r="AU164" s="138" t="s">
        <v>83</v>
      </c>
      <c r="AY164" s="17" t="s">
        <v>128</v>
      </c>
      <c r="BE164" s="139">
        <f t="shared" si="4"/>
        <v>0</v>
      </c>
      <c r="BF164" s="139">
        <f t="shared" si="5"/>
        <v>0</v>
      </c>
      <c r="BG164" s="139">
        <f t="shared" si="6"/>
        <v>0</v>
      </c>
      <c r="BH164" s="139">
        <f t="shared" si="7"/>
        <v>0</v>
      </c>
      <c r="BI164" s="139">
        <f t="shared" si="8"/>
        <v>0</v>
      </c>
      <c r="BJ164" s="17" t="s">
        <v>78</v>
      </c>
      <c r="BK164" s="139">
        <f t="shared" si="9"/>
        <v>0</v>
      </c>
      <c r="BL164" s="17" t="s">
        <v>135</v>
      </c>
      <c r="BM164" s="138" t="s">
        <v>262</v>
      </c>
    </row>
    <row r="165" spans="2:65" s="1" customFormat="1" ht="16.5" customHeight="1">
      <c r="B165" s="126"/>
      <c r="C165" s="127" t="s">
        <v>263</v>
      </c>
      <c r="D165" s="127" t="s">
        <v>131</v>
      </c>
      <c r="E165" s="128" t="s">
        <v>264</v>
      </c>
      <c r="F165" s="129" t="s">
        <v>265</v>
      </c>
      <c r="G165" s="130" t="s">
        <v>134</v>
      </c>
      <c r="H165" s="131">
        <v>3</v>
      </c>
      <c r="I165" s="132"/>
      <c r="J165" s="133">
        <f t="shared" si="0"/>
        <v>0</v>
      </c>
      <c r="K165" s="129" t="s">
        <v>3</v>
      </c>
      <c r="L165" s="32"/>
      <c r="M165" s="134" t="s">
        <v>3</v>
      </c>
      <c r="N165" s="135" t="s">
        <v>44</v>
      </c>
      <c r="P165" s="136">
        <f t="shared" si="1"/>
        <v>0</v>
      </c>
      <c r="Q165" s="136">
        <v>1.17E-2</v>
      </c>
      <c r="R165" s="136">
        <f t="shared" si="2"/>
        <v>3.5099999999999999E-2</v>
      </c>
      <c r="S165" s="136">
        <v>0</v>
      </c>
      <c r="T165" s="137">
        <f t="shared" si="3"/>
        <v>0</v>
      </c>
      <c r="AR165" s="138" t="s">
        <v>135</v>
      </c>
      <c r="AT165" s="138" t="s">
        <v>131</v>
      </c>
      <c r="AU165" s="138" t="s">
        <v>83</v>
      </c>
      <c r="AY165" s="17" t="s">
        <v>128</v>
      </c>
      <c r="BE165" s="139">
        <f t="shared" si="4"/>
        <v>0</v>
      </c>
      <c r="BF165" s="139">
        <f t="shared" si="5"/>
        <v>0</v>
      </c>
      <c r="BG165" s="139">
        <f t="shared" si="6"/>
        <v>0</v>
      </c>
      <c r="BH165" s="139">
        <f t="shared" si="7"/>
        <v>0</v>
      </c>
      <c r="BI165" s="139">
        <f t="shared" si="8"/>
        <v>0</v>
      </c>
      <c r="BJ165" s="17" t="s">
        <v>78</v>
      </c>
      <c r="BK165" s="139">
        <f t="shared" si="9"/>
        <v>0</v>
      </c>
      <c r="BL165" s="17" t="s">
        <v>135</v>
      </c>
      <c r="BM165" s="138" t="s">
        <v>266</v>
      </c>
    </row>
    <row r="166" spans="2:65" s="1" customFormat="1" ht="16.5" customHeight="1">
      <c r="B166" s="126"/>
      <c r="C166" s="127" t="s">
        <v>267</v>
      </c>
      <c r="D166" s="127" t="s">
        <v>131</v>
      </c>
      <c r="E166" s="128" t="s">
        <v>268</v>
      </c>
      <c r="F166" s="129" t="s">
        <v>269</v>
      </c>
      <c r="G166" s="130" t="s">
        <v>134</v>
      </c>
      <c r="H166" s="131">
        <v>1</v>
      </c>
      <c r="I166" s="132"/>
      <c r="J166" s="133">
        <f t="shared" si="0"/>
        <v>0</v>
      </c>
      <c r="K166" s="129" t="s">
        <v>3</v>
      </c>
      <c r="L166" s="32"/>
      <c r="M166" s="134" t="s">
        <v>3</v>
      </c>
      <c r="N166" s="135" t="s">
        <v>44</v>
      </c>
      <c r="P166" s="136">
        <f t="shared" si="1"/>
        <v>0</v>
      </c>
      <c r="Q166" s="136">
        <v>1.17E-2</v>
      </c>
      <c r="R166" s="136">
        <f t="shared" si="2"/>
        <v>1.17E-2</v>
      </c>
      <c r="S166" s="136">
        <v>0</v>
      </c>
      <c r="T166" s="137">
        <f t="shared" si="3"/>
        <v>0</v>
      </c>
      <c r="AR166" s="138" t="s">
        <v>135</v>
      </c>
      <c r="AT166" s="138" t="s">
        <v>131</v>
      </c>
      <c r="AU166" s="138" t="s">
        <v>83</v>
      </c>
      <c r="AY166" s="17" t="s">
        <v>128</v>
      </c>
      <c r="BE166" s="139">
        <f t="shared" si="4"/>
        <v>0</v>
      </c>
      <c r="BF166" s="139">
        <f t="shared" si="5"/>
        <v>0</v>
      </c>
      <c r="BG166" s="139">
        <f t="shared" si="6"/>
        <v>0</v>
      </c>
      <c r="BH166" s="139">
        <f t="shared" si="7"/>
        <v>0</v>
      </c>
      <c r="BI166" s="139">
        <f t="shared" si="8"/>
        <v>0</v>
      </c>
      <c r="BJ166" s="17" t="s">
        <v>78</v>
      </c>
      <c r="BK166" s="139">
        <f t="shared" si="9"/>
        <v>0</v>
      </c>
      <c r="BL166" s="17" t="s">
        <v>135</v>
      </c>
      <c r="BM166" s="138" t="s">
        <v>270</v>
      </c>
    </row>
    <row r="167" spans="2:65" s="1" customFormat="1" ht="16.5" customHeight="1">
      <c r="B167" s="126"/>
      <c r="C167" s="127" t="s">
        <v>271</v>
      </c>
      <c r="D167" s="127" t="s">
        <v>131</v>
      </c>
      <c r="E167" s="128" t="s">
        <v>272</v>
      </c>
      <c r="F167" s="129" t="s">
        <v>273</v>
      </c>
      <c r="G167" s="130" t="s">
        <v>134</v>
      </c>
      <c r="H167" s="131">
        <v>1</v>
      </c>
      <c r="I167" s="132"/>
      <c r="J167" s="133">
        <f t="shared" si="0"/>
        <v>0</v>
      </c>
      <c r="K167" s="129" t="s">
        <v>3</v>
      </c>
      <c r="L167" s="32"/>
      <c r="M167" s="134" t="s">
        <v>3</v>
      </c>
      <c r="N167" s="135" t="s">
        <v>44</v>
      </c>
      <c r="P167" s="136">
        <f t="shared" si="1"/>
        <v>0</v>
      </c>
      <c r="Q167" s="136">
        <v>1.17E-2</v>
      </c>
      <c r="R167" s="136">
        <f t="shared" si="2"/>
        <v>1.17E-2</v>
      </c>
      <c r="S167" s="136">
        <v>0</v>
      </c>
      <c r="T167" s="137">
        <f t="shared" si="3"/>
        <v>0</v>
      </c>
      <c r="AR167" s="138" t="s">
        <v>135</v>
      </c>
      <c r="AT167" s="138" t="s">
        <v>131</v>
      </c>
      <c r="AU167" s="138" t="s">
        <v>83</v>
      </c>
      <c r="AY167" s="17" t="s">
        <v>128</v>
      </c>
      <c r="BE167" s="139">
        <f t="shared" si="4"/>
        <v>0</v>
      </c>
      <c r="BF167" s="139">
        <f t="shared" si="5"/>
        <v>0</v>
      </c>
      <c r="BG167" s="139">
        <f t="shared" si="6"/>
        <v>0</v>
      </c>
      <c r="BH167" s="139">
        <f t="shared" si="7"/>
        <v>0</v>
      </c>
      <c r="BI167" s="139">
        <f t="shared" si="8"/>
        <v>0</v>
      </c>
      <c r="BJ167" s="17" t="s">
        <v>78</v>
      </c>
      <c r="BK167" s="139">
        <f t="shared" si="9"/>
        <v>0</v>
      </c>
      <c r="BL167" s="17" t="s">
        <v>135</v>
      </c>
      <c r="BM167" s="138" t="s">
        <v>274</v>
      </c>
    </row>
    <row r="168" spans="2:65" s="1" customFormat="1" ht="16.5" customHeight="1">
      <c r="B168" s="126"/>
      <c r="C168" s="127" t="s">
        <v>275</v>
      </c>
      <c r="D168" s="127" t="s">
        <v>131</v>
      </c>
      <c r="E168" s="128" t="s">
        <v>276</v>
      </c>
      <c r="F168" s="129" t="s">
        <v>277</v>
      </c>
      <c r="G168" s="130" t="s">
        <v>134</v>
      </c>
      <c r="H168" s="131">
        <v>2</v>
      </c>
      <c r="I168" s="132"/>
      <c r="J168" s="133">
        <f t="shared" si="0"/>
        <v>0</v>
      </c>
      <c r="K168" s="129" t="s">
        <v>142</v>
      </c>
      <c r="L168" s="32"/>
      <c r="M168" s="134" t="s">
        <v>3</v>
      </c>
      <c r="N168" s="135" t="s">
        <v>44</v>
      </c>
      <c r="P168" s="136">
        <f t="shared" si="1"/>
        <v>0</v>
      </c>
      <c r="Q168" s="136">
        <v>1.8000000000000001E-4</v>
      </c>
      <c r="R168" s="136">
        <f t="shared" si="2"/>
        <v>3.6000000000000002E-4</v>
      </c>
      <c r="S168" s="136">
        <v>0</v>
      </c>
      <c r="T168" s="137">
        <f t="shared" si="3"/>
        <v>0</v>
      </c>
      <c r="AR168" s="138" t="s">
        <v>135</v>
      </c>
      <c r="AT168" s="138" t="s">
        <v>131</v>
      </c>
      <c r="AU168" s="138" t="s">
        <v>83</v>
      </c>
      <c r="AY168" s="17" t="s">
        <v>128</v>
      </c>
      <c r="BE168" s="139">
        <f t="shared" si="4"/>
        <v>0</v>
      </c>
      <c r="BF168" s="139">
        <f t="shared" si="5"/>
        <v>0</v>
      </c>
      <c r="BG168" s="139">
        <f t="shared" si="6"/>
        <v>0</v>
      </c>
      <c r="BH168" s="139">
        <f t="shared" si="7"/>
        <v>0</v>
      </c>
      <c r="BI168" s="139">
        <f t="shared" si="8"/>
        <v>0</v>
      </c>
      <c r="BJ168" s="17" t="s">
        <v>78</v>
      </c>
      <c r="BK168" s="139">
        <f t="shared" si="9"/>
        <v>0</v>
      </c>
      <c r="BL168" s="17" t="s">
        <v>135</v>
      </c>
      <c r="BM168" s="138" t="s">
        <v>278</v>
      </c>
    </row>
    <row r="169" spans="2:65" s="1" customFormat="1">
      <c r="B169" s="32"/>
      <c r="D169" s="140" t="s">
        <v>144</v>
      </c>
      <c r="F169" s="141" t="s">
        <v>279</v>
      </c>
      <c r="I169" s="142"/>
      <c r="L169" s="32"/>
      <c r="M169" s="143"/>
      <c r="T169" s="52"/>
      <c r="AT169" s="17" t="s">
        <v>144</v>
      </c>
      <c r="AU169" s="17" t="s">
        <v>83</v>
      </c>
    </row>
    <row r="170" spans="2:65" s="1" customFormat="1" ht="16.5" customHeight="1">
      <c r="B170" s="126"/>
      <c r="C170" s="165" t="s">
        <v>280</v>
      </c>
      <c r="D170" s="165" t="s">
        <v>281</v>
      </c>
      <c r="E170" s="166" t="s">
        <v>282</v>
      </c>
      <c r="F170" s="167" t="s">
        <v>283</v>
      </c>
      <c r="G170" s="168" t="s">
        <v>134</v>
      </c>
      <c r="H170" s="169">
        <v>2</v>
      </c>
      <c r="I170" s="170"/>
      <c r="J170" s="171">
        <f>ROUND(I170*H170,2)</f>
        <v>0</v>
      </c>
      <c r="K170" s="167" t="s">
        <v>142</v>
      </c>
      <c r="L170" s="172"/>
      <c r="M170" s="173" t="s">
        <v>3</v>
      </c>
      <c r="N170" s="174" t="s">
        <v>44</v>
      </c>
      <c r="P170" s="136">
        <f>O170*H170</f>
        <v>0</v>
      </c>
      <c r="Q170" s="136">
        <v>1.2E-2</v>
      </c>
      <c r="R170" s="136">
        <f>Q170*H170</f>
        <v>2.4E-2</v>
      </c>
      <c r="S170" s="136">
        <v>0</v>
      </c>
      <c r="T170" s="137">
        <f>S170*H170</f>
        <v>0</v>
      </c>
      <c r="AR170" s="138" t="s">
        <v>182</v>
      </c>
      <c r="AT170" s="138" t="s">
        <v>281</v>
      </c>
      <c r="AU170" s="138" t="s">
        <v>83</v>
      </c>
      <c r="AY170" s="17" t="s">
        <v>128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7" t="s">
        <v>78</v>
      </c>
      <c r="BK170" s="139">
        <f>ROUND(I170*H170,2)</f>
        <v>0</v>
      </c>
      <c r="BL170" s="17" t="s">
        <v>135</v>
      </c>
      <c r="BM170" s="138" t="s">
        <v>284</v>
      </c>
    </row>
    <row r="171" spans="2:65" s="1" customFormat="1" ht="16.5" customHeight="1">
      <c r="B171" s="126"/>
      <c r="C171" s="127" t="s">
        <v>285</v>
      </c>
      <c r="D171" s="127" t="s">
        <v>131</v>
      </c>
      <c r="E171" s="128" t="s">
        <v>286</v>
      </c>
      <c r="F171" s="129" t="s">
        <v>287</v>
      </c>
      <c r="G171" s="130" t="s">
        <v>134</v>
      </c>
      <c r="H171" s="131">
        <v>2</v>
      </c>
      <c r="I171" s="132"/>
      <c r="J171" s="133">
        <f>ROUND(I171*H171,2)</f>
        <v>0</v>
      </c>
      <c r="K171" s="129" t="s">
        <v>3</v>
      </c>
      <c r="L171" s="32"/>
      <c r="M171" s="134" t="s">
        <v>3</v>
      </c>
      <c r="N171" s="135" t="s">
        <v>44</v>
      </c>
      <c r="P171" s="136">
        <f>O171*H171</f>
        <v>0</v>
      </c>
      <c r="Q171" s="136">
        <v>0</v>
      </c>
      <c r="R171" s="136">
        <f>Q171*H171</f>
        <v>0</v>
      </c>
      <c r="S171" s="136">
        <v>3.6999999999999998E-2</v>
      </c>
      <c r="T171" s="137">
        <f>S171*H171</f>
        <v>7.3999999999999996E-2</v>
      </c>
      <c r="AR171" s="138" t="s">
        <v>135</v>
      </c>
      <c r="AT171" s="138" t="s">
        <v>131</v>
      </c>
      <c r="AU171" s="138" t="s">
        <v>83</v>
      </c>
      <c r="AY171" s="17" t="s">
        <v>128</v>
      </c>
      <c r="BE171" s="139">
        <f>IF(N171="základní",J171,0)</f>
        <v>0</v>
      </c>
      <c r="BF171" s="139">
        <f>IF(N171="snížená",J171,0)</f>
        <v>0</v>
      </c>
      <c r="BG171" s="139">
        <f>IF(N171="zákl. přenesená",J171,0)</f>
        <v>0</v>
      </c>
      <c r="BH171" s="139">
        <f>IF(N171="sníž. přenesená",J171,0)</f>
        <v>0</v>
      </c>
      <c r="BI171" s="139">
        <f>IF(N171="nulová",J171,0)</f>
        <v>0</v>
      </c>
      <c r="BJ171" s="17" t="s">
        <v>78</v>
      </c>
      <c r="BK171" s="139">
        <f>ROUND(I171*H171,2)</f>
        <v>0</v>
      </c>
      <c r="BL171" s="17" t="s">
        <v>135</v>
      </c>
      <c r="BM171" s="138" t="s">
        <v>288</v>
      </c>
    </row>
    <row r="172" spans="2:65" s="1" customFormat="1" ht="24.2" customHeight="1">
      <c r="B172" s="126"/>
      <c r="C172" s="127" t="s">
        <v>289</v>
      </c>
      <c r="D172" s="127" t="s">
        <v>131</v>
      </c>
      <c r="E172" s="128" t="s">
        <v>290</v>
      </c>
      <c r="F172" s="129" t="s">
        <v>291</v>
      </c>
      <c r="G172" s="130" t="s">
        <v>292</v>
      </c>
      <c r="H172" s="131">
        <v>5.3</v>
      </c>
      <c r="I172" s="132"/>
      <c r="J172" s="133">
        <f>ROUND(I172*H172,2)</f>
        <v>0</v>
      </c>
      <c r="K172" s="129" t="s">
        <v>142</v>
      </c>
      <c r="L172" s="32"/>
      <c r="M172" s="134" t="s">
        <v>3</v>
      </c>
      <c r="N172" s="135" t="s">
        <v>44</v>
      </c>
      <c r="P172" s="136">
        <f>O172*H172</f>
        <v>0</v>
      </c>
      <c r="Q172" s="136">
        <v>0</v>
      </c>
      <c r="R172" s="136">
        <f>Q172*H172</f>
        <v>0</v>
      </c>
      <c r="S172" s="136">
        <v>0.04</v>
      </c>
      <c r="T172" s="137">
        <f>S172*H172</f>
        <v>0.21199999999999999</v>
      </c>
      <c r="AR172" s="138" t="s">
        <v>135</v>
      </c>
      <c r="AT172" s="138" t="s">
        <v>131</v>
      </c>
      <c r="AU172" s="138" t="s">
        <v>83</v>
      </c>
      <c r="AY172" s="17" t="s">
        <v>128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7" t="s">
        <v>78</v>
      </c>
      <c r="BK172" s="139">
        <f>ROUND(I172*H172,2)</f>
        <v>0</v>
      </c>
      <c r="BL172" s="17" t="s">
        <v>135</v>
      </c>
      <c r="BM172" s="138" t="s">
        <v>293</v>
      </c>
    </row>
    <row r="173" spans="2:65" s="1" customFormat="1">
      <c r="B173" s="32"/>
      <c r="D173" s="140" t="s">
        <v>144</v>
      </c>
      <c r="F173" s="141" t="s">
        <v>294</v>
      </c>
      <c r="I173" s="142"/>
      <c r="L173" s="32"/>
      <c r="M173" s="143"/>
      <c r="T173" s="52"/>
      <c r="AT173" s="17" t="s">
        <v>144</v>
      </c>
      <c r="AU173" s="17" t="s">
        <v>83</v>
      </c>
    </row>
    <row r="174" spans="2:65" s="13" customFormat="1">
      <c r="B174" s="151"/>
      <c r="D174" s="145" t="s">
        <v>150</v>
      </c>
      <c r="E174" s="152" t="s">
        <v>3</v>
      </c>
      <c r="F174" s="153" t="s">
        <v>295</v>
      </c>
      <c r="H174" s="154">
        <v>5.3</v>
      </c>
      <c r="I174" s="155"/>
      <c r="L174" s="151"/>
      <c r="M174" s="156"/>
      <c r="T174" s="157"/>
      <c r="AT174" s="152" t="s">
        <v>150</v>
      </c>
      <c r="AU174" s="152" t="s">
        <v>83</v>
      </c>
      <c r="AV174" s="13" t="s">
        <v>83</v>
      </c>
      <c r="AW174" s="13" t="s">
        <v>33</v>
      </c>
      <c r="AX174" s="13" t="s">
        <v>78</v>
      </c>
      <c r="AY174" s="152" t="s">
        <v>128</v>
      </c>
    </row>
    <row r="175" spans="2:65" s="1" customFormat="1" ht="24.2" customHeight="1">
      <c r="B175" s="126"/>
      <c r="C175" s="127" t="s">
        <v>296</v>
      </c>
      <c r="D175" s="127" t="s">
        <v>131</v>
      </c>
      <c r="E175" s="128" t="s">
        <v>297</v>
      </c>
      <c r="F175" s="129" t="s">
        <v>298</v>
      </c>
      <c r="G175" s="130" t="s">
        <v>292</v>
      </c>
      <c r="H175" s="131">
        <v>1</v>
      </c>
      <c r="I175" s="132"/>
      <c r="J175" s="133">
        <f>ROUND(I175*H175,2)</f>
        <v>0</v>
      </c>
      <c r="K175" s="129" t="s">
        <v>142</v>
      </c>
      <c r="L175" s="32"/>
      <c r="M175" s="134" t="s">
        <v>3</v>
      </c>
      <c r="N175" s="135" t="s">
        <v>44</v>
      </c>
      <c r="P175" s="136">
        <f>O175*H175</f>
        <v>0</v>
      </c>
      <c r="Q175" s="136">
        <v>0</v>
      </c>
      <c r="R175" s="136">
        <f>Q175*H175</f>
        <v>0</v>
      </c>
      <c r="S175" s="136">
        <v>8.1000000000000003E-2</v>
      </c>
      <c r="T175" s="137">
        <f>S175*H175</f>
        <v>8.1000000000000003E-2</v>
      </c>
      <c r="AR175" s="138" t="s">
        <v>135</v>
      </c>
      <c r="AT175" s="138" t="s">
        <v>131</v>
      </c>
      <c r="AU175" s="138" t="s">
        <v>83</v>
      </c>
      <c r="AY175" s="17" t="s">
        <v>128</v>
      </c>
      <c r="BE175" s="139">
        <f>IF(N175="základní",J175,0)</f>
        <v>0</v>
      </c>
      <c r="BF175" s="139">
        <f>IF(N175="snížená",J175,0)</f>
        <v>0</v>
      </c>
      <c r="BG175" s="139">
        <f>IF(N175="zákl. přenesená",J175,0)</f>
        <v>0</v>
      </c>
      <c r="BH175" s="139">
        <f>IF(N175="sníž. přenesená",J175,0)</f>
        <v>0</v>
      </c>
      <c r="BI175" s="139">
        <f>IF(N175="nulová",J175,0)</f>
        <v>0</v>
      </c>
      <c r="BJ175" s="17" t="s">
        <v>78</v>
      </c>
      <c r="BK175" s="139">
        <f>ROUND(I175*H175,2)</f>
        <v>0</v>
      </c>
      <c r="BL175" s="17" t="s">
        <v>135</v>
      </c>
      <c r="BM175" s="138" t="s">
        <v>299</v>
      </c>
    </row>
    <row r="176" spans="2:65" s="1" customFormat="1">
      <c r="B176" s="32"/>
      <c r="D176" s="140" t="s">
        <v>144</v>
      </c>
      <c r="F176" s="141" t="s">
        <v>300</v>
      </c>
      <c r="I176" s="142"/>
      <c r="L176" s="32"/>
      <c r="M176" s="143"/>
      <c r="T176" s="52"/>
      <c r="AT176" s="17" t="s">
        <v>144</v>
      </c>
      <c r="AU176" s="17" t="s">
        <v>83</v>
      </c>
    </row>
    <row r="177" spans="2:65" s="11" customFormat="1" ht="22.9" customHeight="1">
      <c r="B177" s="114"/>
      <c r="D177" s="115" t="s">
        <v>72</v>
      </c>
      <c r="E177" s="124" t="s">
        <v>301</v>
      </c>
      <c r="F177" s="124" t="s">
        <v>302</v>
      </c>
      <c r="I177" s="117"/>
      <c r="J177" s="125">
        <f>BK177</f>
        <v>0</v>
      </c>
      <c r="L177" s="114"/>
      <c r="M177" s="119"/>
      <c r="P177" s="120">
        <f>SUM(P178:P186)</f>
        <v>0</v>
      </c>
      <c r="R177" s="120">
        <f>SUM(R178:R186)</f>
        <v>0</v>
      </c>
      <c r="T177" s="121">
        <f>SUM(T178:T186)</f>
        <v>0</v>
      </c>
      <c r="AR177" s="115" t="s">
        <v>78</v>
      </c>
      <c r="AT177" s="122" t="s">
        <v>72</v>
      </c>
      <c r="AU177" s="122" t="s">
        <v>78</v>
      </c>
      <c r="AY177" s="115" t="s">
        <v>128</v>
      </c>
      <c r="BK177" s="123">
        <f>SUM(BK178:BK186)</f>
        <v>0</v>
      </c>
    </row>
    <row r="178" spans="2:65" s="1" customFormat="1" ht="24.2" customHeight="1">
      <c r="B178" s="126"/>
      <c r="C178" s="127" t="s">
        <v>303</v>
      </c>
      <c r="D178" s="127" t="s">
        <v>131</v>
      </c>
      <c r="E178" s="128" t="s">
        <v>304</v>
      </c>
      <c r="F178" s="129" t="s">
        <v>305</v>
      </c>
      <c r="G178" s="130" t="s">
        <v>178</v>
      </c>
      <c r="H178" s="131">
        <v>0.83099999999999996</v>
      </c>
      <c r="I178" s="132"/>
      <c r="J178" s="133">
        <f>ROUND(I178*H178,2)</f>
        <v>0</v>
      </c>
      <c r="K178" s="129" t="s">
        <v>142</v>
      </c>
      <c r="L178" s="32"/>
      <c r="M178" s="134" t="s">
        <v>3</v>
      </c>
      <c r="N178" s="135" t="s">
        <v>44</v>
      </c>
      <c r="P178" s="136">
        <f>O178*H178</f>
        <v>0</v>
      </c>
      <c r="Q178" s="136">
        <v>0</v>
      </c>
      <c r="R178" s="136">
        <f>Q178*H178</f>
        <v>0</v>
      </c>
      <c r="S178" s="136">
        <v>0</v>
      </c>
      <c r="T178" s="137">
        <f>S178*H178</f>
        <v>0</v>
      </c>
      <c r="AR178" s="138" t="s">
        <v>135</v>
      </c>
      <c r="AT178" s="138" t="s">
        <v>131</v>
      </c>
      <c r="AU178" s="138" t="s">
        <v>83</v>
      </c>
      <c r="AY178" s="17" t="s">
        <v>128</v>
      </c>
      <c r="BE178" s="139">
        <f>IF(N178="základní",J178,0)</f>
        <v>0</v>
      </c>
      <c r="BF178" s="139">
        <f>IF(N178="snížená",J178,0)</f>
        <v>0</v>
      </c>
      <c r="BG178" s="139">
        <f>IF(N178="zákl. přenesená",J178,0)</f>
        <v>0</v>
      </c>
      <c r="BH178" s="139">
        <f>IF(N178="sníž. přenesená",J178,0)</f>
        <v>0</v>
      </c>
      <c r="BI178" s="139">
        <f>IF(N178="nulová",J178,0)</f>
        <v>0</v>
      </c>
      <c r="BJ178" s="17" t="s">
        <v>78</v>
      </c>
      <c r="BK178" s="139">
        <f>ROUND(I178*H178,2)</f>
        <v>0</v>
      </c>
      <c r="BL178" s="17" t="s">
        <v>135</v>
      </c>
      <c r="BM178" s="138" t="s">
        <v>306</v>
      </c>
    </row>
    <row r="179" spans="2:65" s="1" customFormat="1">
      <c r="B179" s="32"/>
      <c r="D179" s="140" t="s">
        <v>144</v>
      </c>
      <c r="F179" s="141" t="s">
        <v>307</v>
      </c>
      <c r="I179" s="142"/>
      <c r="L179" s="32"/>
      <c r="M179" s="143"/>
      <c r="T179" s="52"/>
      <c r="AT179" s="17" t="s">
        <v>144</v>
      </c>
      <c r="AU179" s="17" t="s">
        <v>83</v>
      </c>
    </row>
    <row r="180" spans="2:65" s="1" customFormat="1" ht="21.75" customHeight="1">
      <c r="B180" s="126"/>
      <c r="C180" s="127" t="s">
        <v>308</v>
      </c>
      <c r="D180" s="127" t="s">
        <v>131</v>
      </c>
      <c r="E180" s="128" t="s">
        <v>309</v>
      </c>
      <c r="F180" s="129" t="s">
        <v>310</v>
      </c>
      <c r="G180" s="130" t="s">
        <v>178</v>
      </c>
      <c r="H180" s="131">
        <v>0.83099999999999996</v>
      </c>
      <c r="I180" s="132"/>
      <c r="J180" s="133">
        <f>ROUND(I180*H180,2)</f>
        <v>0</v>
      </c>
      <c r="K180" s="129" t="s">
        <v>142</v>
      </c>
      <c r="L180" s="32"/>
      <c r="M180" s="134" t="s">
        <v>3</v>
      </c>
      <c r="N180" s="135" t="s">
        <v>44</v>
      </c>
      <c r="P180" s="136">
        <f>O180*H180</f>
        <v>0</v>
      </c>
      <c r="Q180" s="136">
        <v>0</v>
      </c>
      <c r="R180" s="136">
        <f>Q180*H180</f>
        <v>0</v>
      </c>
      <c r="S180" s="136">
        <v>0</v>
      </c>
      <c r="T180" s="137">
        <f>S180*H180</f>
        <v>0</v>
      </c>
      <c r="AR180" s="138" t="s">
        <v>135</v>
      </c>
      <c r="AT180" s="138" t="s">
        <v>131</v>
      </c>
      <c r="AU180" s="138" t="s">
        <v>83</v>
      </c>
      <c r="AY180" s="17" t="s">
        <v>128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7" t="s">
        <v>78</v>
      </c>
      <c r="BK180" s="139">
        <f>ROUND(I180*H180,2)</f>
        <v>0</v>
      </c>
      <c r="BL180" s="17" t="s">
        <v>135</v>
      </c>
      <c r="BM180" s="138" t="s">
        <v>311</v>
      </c>
    </row>
    <row r="181" spans="2:65" s="1" customFormat="1">
      <c r="B181" s="32"/>
      <c r="D181" s="140" t="s">
        <v>144</v>
      </c>
      <c r="F181" s="141" t="s">
        <v>312</v>
      </c>
      <c r="I181" s="142"/>
      <c r="L181" s="32"/>
      <c r="M181" s="143"/>
      <c r="T181" s="52"/>
      <c r="AT181" s="17" t="s">
        <v>144</v>
      </c>
      <c r="AU181" s="17" t="s">
        <v>83</v>
      </c>
    </row>
    <row r="182" spans="2:65" s="1" customFormat="1" ht="24.2" customHeight="1">
      <c r="B182" s="126"/>
      <c r="C182" s="127" t="s">
        <v>313</v>
      </c>
      <c r="D182" s="127" t="s">
        <v>131</v>
      </c>
      <c r="E182" s="128" t="s">
        <v>314</v>
      </c>
      <c r="F182" s="129" t="s">
        <v>315</v>
      </c>
      <c r="G182" s="130" t="s">
        <v>178</v>
      </c>
      <c r="H182" s="131">
        <v>11.634</v>
      </c>
      <c r="I182" s="132"/>
      <c r="J182" s="133">
        <f>ROUND(I182*H182,2)</f>
        <v>0</v>
      </c>
      <c r="K182" s="129" t="s">
        <v>142</v>
      </c>
      <c r="L182" s="32"/>
      <c r="M182" s="134" t="s">
        <v>3</v>
      </c>
      <c r="N182" s="135" t="s">
        <v>44</v>
      </c>
      <c r="P182" s="136">
        <f>O182*H182</f>
        <v>0</v>
      </c>
      <c r="Q182" s="136">
        <v>0</v>
      </c>
      <c r="R182" s="136">
        <f>Q182*H182</f>
        <v>0</v>
      </c>
      <c r="S182" s="136">
        <v>0</v>
      </c>
      <c r="T182" s="137">
        <f>S182*H182</f>
        <v>0</v>
      </c>
      <c r="AR182" s="138" t="s">
        <v>135</v>
      </c>
      <c r="AT182" s="138" t="s">
        <v>131</v>
      </c>
      <c r="AU182" s="138" t="s">
        <v>83</v>
      </c>
      <c r="AY182" s="17" t="s">
        <v>128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7" t="s">
        <v>78</v>
      </c>
      <c r="BK182" s="139">
        <f>ROUND(I182*H182,2)</f>
        <v>0</v>
      </c>
      <c r="BL182" s="17" t="s">
        <v>135</v>
      </c>
      <c r="BM182" s="138" t="s">
        <v>316</v>
      </c>
    </row>
    <row r="183" spans="2:65" s="1" customFormat="1">
      <c r="B183" s="32"/>
      <c r="D183" s="140" t="s">
        <v>144</v>
      </c>
      <c r="F183" s="141" t="s">
        <v>317</v>
      </c>
      <c r="I183" s="142"/>
      <c r="L183" s="32"/>
      <c r="M183" s="143"/>
      <c r="T183" s="52"/>
      <c r="AT183" s="17" t="s">
        <v>144</v>
      </c>
      <c r="AU183" s="17" t="s">
        <v>83</v>
      </c>
    </row>
    <row r="184" spans="2:65" s="13" customFormat="1">
      <c r="B184" s="151"/>
      <c r="D184" s="145" t="s">
        <v>150</v>
      </c>
      <c r="E184" s="152" t="s">
        <v>3</v>
      </c>
      <c r="F184" s="153" t="s">
        <v>318</v>
      </c>
      <c r="H184" s="154">
        <v>11.634</v>
      </c>
      <c r="I184" s="155"/>
      <c r="L184" s="151"/>
      <c r="M184" s="156"/>
      <c r="T184" s="157"/>
      <c r="AT184" s="152" t="s">
        <v>150</v>
      </c>
      <c r="AU184" s="152" t="s">
        <v>83</v>
      </c>
      <c r="AV184" s="13" t="s">
        <v>83</v>
      </c>
      <c r="AW184" s="13" t="s">
        <v>33</v>
      </c>
      <c r="AX184" s="13" t="s">
        <v>78</v>
      </c>
      <c r="AY184" s="152" t="s">
        <v>128</v>
      </c>
    </row>
    <row r="185" spans="2:65" s="1" customFormat="1" ht="24.2" customHeight="1">
      <c r="B185" s="126"/>
      <c r="C185" s="127" t="s">
        <v>319</v>
      </c>
      <c r="D185" s="127" t="s">
        <v>131</v>
      </c>
      <c r="E185" s="128" t="s">
        <v>320</v>
      </c>
      <c r="F185" s="129" t="s">
        <v>321</v>
      </c>
      <c r="G185" s="130" t="s">
        <v>178</v>
      </c>
      <c r="H185" s="131">
        <v>0.83099999999999996</v>
      </c>
      <c r="I185" s="132"/>
      <c r="J185" s="133">
        <f>ROUND(I185*H185,2)</f>
        <v>0</v>
      </c>
      <c r="K185" s="129" t="s">
        <v>142</v>
      </c>
      <c r="L185" s="32"/>
      <c r="M185" s="134" t="s">
        <v>3</v>
      </c>
      <c r="N185" s="135" t="s">
        <v>44</v>
      </c>
      <c r="P185" s="136">
        <f>O185*H185</f>
        <v>0</v>
      </c>
      <c r="Q185" s="136">
        <v>0</v>
      </c>
      <c r="R185" s="136">
        <f>Q185*H185</f>
        <v>0</v>
      </c>
      <c r="S185" s="136">
        <v>0</v>
      </c>
      <c r="T185" s="137">
        <f>S185*H185</f>
        <v>0</v>
      </c>
      <c r="AR185" s="138" t="s">
        <v>135</v>
      </c>
      <c r="AT185" s="138" t="s">
        <v>131</v>
      </c>
      <c r="AU185" s="138" t="s">
        <v>83</v>
      </c>
      <c r="AY185" s="17" t="s">
        <v>128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7" t="s">
        <v>78</v>
      </c>
      <c r="BK185" s="139">
        <f>ROUND(I185*H185,2)</f>
        <v>0</v>
      </c>
      <c r="BL185" s="17" t="s">
        <v>135</v>
      </c>
      <c r="BM185" s="138" t="s">
        <v>322</v>
      </c>
    </row>
    <row r="186" spans="2:65" s="1" customFormat="1">
      <c r="B186" s="32"/>
      <c r="D186" s="140" t="s">
        <v>144</v>
      </c>
      <c r="F186" s="141" t="s">
        <v>323</v>
      </c>
      <c r="I186" s="142"/>
      <c r="L186" s="32"/>
      <c r="M186" s="143"/>
      <c r="T186" s="52"/>
      <c r="AT186" s="17" t="s">
        <v>144</v>
      </c>
      <c r="AU186" s="17" t="s">
        <v>83</v>
      </c>
    </row>
    <row r="187" spans="2:65" s="11" customFormat="1" ht="22.9" customHeight="1">
      <c r="B187" s="114"/>
      <c r="D187" s="115" t="s">
        <v>72</v>
      </c>
      <c r="E187" s="124" t="s">
        <v>324</v>
      </c>
      <c r="F187" s="124" t="s">
        <v>325</v>
      </c>
      <c r="I187" s="117"/>
      <c r="J187" s="125">
        <f>BK187</f>
        <v>0</v>
      </c>
      <c r="L187" s="114"/>
      <c r="M187" s="119"/>
      <c r="P187" s="120">
        <f>SUM(P188:P189)</f>
        <v>0</v>
      </c>
      <c r="R187" s="120">
        <f>SUM(R188:R189)</f>
        <v>0</v>
      </c>
      <c r="T187" s="121">
        <f>SUM(T188:T189)</f>
        <v>0</v>
      </c>
      <c r="AR187" s="115" t="s">
        <v>78</v>
      </c>
      <c r="AT187" s="122" t="s">
        <v>72</v>
      </c>
      <c r="AU187" s="122" t="s">
        <v>78</v>
      </c>
      <c r="AY187" s="115" t="s">
        <v>128</v>
      </c>
      <c r="BK187" s="123">
        <f>SUM(BK188:BK189)</f>
        <v>0</v>
      </c>
    </row>
    <row r="188" spans="2:65" s="1" customFormat="1" ht="33" customHeight="1">
      <c r="B188" s="126"/>
      <c r="C188" s="127" t="s">
        <v>326</v>
      </c>
      <c r="D188" s="127" t="s">
        <v>131</v>
      </c>
      <c r="E188" s="128" t="s">
        <v>327</v>
      </c>
      <c r="F188" s="129" t="s">
        <v>328</v>
      </c>
      <c r="G188" s="130" t="s">
        <v>178</v>
      </c>
      <c r="H188" s="131">
        <v>31.997</v>
      </c>
      <c r="I188" s="132"/>
      <c r="J188" s="133">
        <f>ROUND(I188*H188,2)</f>
        <v>0</v>
      </c>
      <c r="K188" s="129" t="s">
        <v>142</v>
      </c>
      <c r="L188" s="32"/>
      <c r="M188" s="134" t="s">
        <v>3</v>
      </c>
      <c r="N188" s="135" t="s">
        <v>44</v>
      </c>
      <c r="P188" s="136">
        <f>O188*H188</f>
        <v>0</v>
      </c>
      <c r="Q188" s="136">
        <v>0</v>
      </c>
      <c r="R188" s="136">
        <f>Q188*H188</f>
        <v>0</v>
      </c>
      <c r="S188" s="136">
        <v>0</v>
      </c>
      <c r="T188" s="137">
        <f>S188*H188</f>
        <v>0</v>
      </c>
      <c r="AR188" s="138" t="s">
        <v>135</v>
      </c>
      <c r="AT188" s="138" t="s">
        <v>131</v>
      </c>
      <c r="AU188" s="138" t="s">
        <v>83</v>
      </c>
      <c r="AY188" s="17" t="s">
        <v>128</v>
      </c>
      <c r="BE188" s="139">
        <f>IF(N188="základní",J188,0)</f>
        <v>0</v>
      </c>
      <c r="BF188" s="139">
        <f>IF(N188="snížená",J188,0)</f>
        <v>0</v>
      </c>
      <c r="BG188" s="139">
        <f>IF(N188="zákl. přenesená",J188,0)</f>
        <v>0</v>
      </c>
      <c r="BH188" s="139">
        <f>IF(N188="sníž. přenesená",J188,0)</f>
        <v>0</v>
      </c>
      <c r="BI188" s="139">
        <f>IF(N188="nulová",J188,0)</f>
        <v>0</v>
      </c>
      <c r="BJ188" s="17" t="s">
        <v>78</v>
      </c>
      <c r="BK188" s="139">
        <f>ROUND(I188*H188,2)</f>
        <v>0</v>
      </c>
      <c r="BL188" s="17" t="s">
        <v>135</v>
      </c>
      <c r="BM188" s="138" t="s">
        <v>329</v>
      </c>
    </row>
    <row r="189" spans="2:65" s="1" customFormat="1">
      <c r="B189" s="32"/>
      <c r="D189" s="140" t="s">
        <v>144</v>
      </c>
      <c r="F189" s="141" t="s">
        <v>330</v>
      </c>
      <c r="I189" s="142"/>
      <c r="L189" s="32"/>
      <c r="M189" s="143"/>
      <c r="T189" s="52"/>
      <c r="AT189" s="17" t="s">
        <v>144</v>
      </c>
      <c r="AU189" s="17" t="s">
        <v>83</v>
      </c>
    </row>
    <row r="190" spans="2:65" s="11" customFormat="1" ht="25.9" customHeight="1">
      <c r="B190" s="114"/>
      <c r="D190" s="115" t="s">
        <v>72</v>
      </c>
      <c r="E190" s="116" t="s">
        <v>331</v>
      </c>
      <c r="F190" s="116" t="s">
        <v>332</v>
      </c>
      <c r="I190" s="117"/>
      <c r="J190" s="118">
        <f>BK190</f>
        <v>0</v>
      </c>
      <c r="L190" s="114"/>
      <c r="M190" s="119"/>
      <c r="P190" s="120">
        <f>P191+P213+P252+P254+P263+P275+P432+P443+P467+P484+P519+P524</f>
        <v>0</v>
      </c>
      <c r="R190" s="120">
        <f>R191+R213+R252+R254+R263+R275+R432+R443+R467+R484+R519+R524</f>
        <v>15.086627030000001</v>
      </c>
      <c r="T190" s="121">
        <f>T191+T213+T252+T254+T263+T275+T432+T443+T467+T484+T519+T524</f>
        <v>0.46429619999999999</v>
      </c>
      <c r="AR190" s="115" t="s">
        <v>83</v>
      </c>
      <c r="AT190" s="122" t="s">
        <v>72</v>
      </c>
      <c r="AU190" s="122" t="s">
        <v>73</v>
      </c>
      <c r="AY190" s="115" t="s">
        <v>128</v>
      </c>
      <c r="BK190" s="123">
        <f>BK191+BK213+BK252+BK254+BK263+BK275+BK432+BK443+BK467+BK484+BK519+BK524</f>
        <v>0</v>
      </c>
    </row>
    <row r="191" spans="2:65" s="11" customFormat="1" ht="22.9" customHeight="1">
      <c r="B191" s="114"/>
      <c r="D191" s="115" t="s">
        <v>72</v>
      </c>
      <c r="E191" s="124" t="s">
        <v>333</v>
      </c>
      <c r="F191" s="124" t="s">
        <v>334</v>
      </c>
      <c r="I191" s="117"/>
      <c r="J191" s="125">
        <f>BK191</f>
        <v>0</v>
      </c>
      <c r="L191" s="114"/>
      <c r="M191" s="119"/>
      <c r="P191" s="120">
        <f>SUM(P192:P212)</f>
        <v>0</v>
      </c>
      <c r="R191" s="120">
        <f>SUM(R192:R212)</f>
        <v>0.1605695</v>
      </c>
      <c r="T191" s="121">
        <f>SUM(T192:T212)</f>
        <v>0</v>
      </c>
      <c r="AR191" s="115" t="s">
        <v>83</v>
      </c>
      <c r="AT191" s="122" t="s">
        <v>72</v>
      </c>
      <c r="AU191" s="122" t="s">
        <v>78</v>
      </c>
      <c r="AY191" s="115" t="s">
        <v>128</v>
      </c>
      <c r="BK191" s="123">
        <f>SUM(BK192:BK212)</f>
        <v>0</v>
      </c>
    </row>
    <row r="192" spans="2:65" s="1" customFormat="1" ht="24.2" customHeight="1">
      <c r="B192" s="126"/>
      <c r="C192" s="127" t="s">
        <v>335</v>
      </c>
      <c r="D192" s="127" t="s">
        <v>131</v>
      </c>
      <c r="E192" s="128" t="s">
        <v>336</v>
      </c>
      <c r="F192" s="129" t="s">
        <v>337</v>
      </c>
      <c r="G192" s="130" t="s">
        <v>141</v>
      </c>
      <c r="H192" s="131">
        <v>21.827000000000002</v>
      </c>
      <c r="I192" s="132"/>
      <c r="J192" s="133">
        <f>ROUND(I192*H192,2)</f>
        <v>0</v>
      </c>
      <c r="K192" s="129" t="s">
        <v>142</v>
      </c>
      <c r="L192" s="32"/>
      <c r="M192" s="134" t="s">
        <v>3</v>
      </c>
      <c r="N192" s="135" t="s">
        <v>44</v>
      </c>
      <c r="P192" s="136">
        <f>O192*H192</f>
        <v>0</v>
      </c>
      <c r="Q192" s="136">
        <v>3.5000000000000001E-3</v>
      </c>
      <c r="R192" s="136">
        <f>Q192*H192</f>
        <v>7.6394500000000004E-2</v>
      </c>
      <c r="S192" s="136">
        <v>0</v>
      </c>
      <c r="T192" s="137">
        <f>S192*H192</f>
        <v>0</v>
      </c>
      <c r="AR192" s="138" t="s">
        <v>226</v>
      </c>
      <c r="AT192" s="138" t="s">
        <v>131</v>
      </c>
      <c r="AU192" s="138" t="s">
        <v>83</v>
      </c>
      <c r="AY192" s="17" t="s">
        <v>128</v>
      </c>
      <c r="BE192" s="139">
        <f>IF(N192="základní",J192,0)</f>
        <v>0</v>
      </c>
      <c r="BF192" s="139">
        <f>IF(N192="snížená",J192,0)</f>
        <v>0</v>
      </c>
      <c r="BG192" s="139">
        <f>IF(N192="zákl. přenesená",J192,0)</f>
        <v>0</v>
      </c>
      <c r="BH192" s="139">
        <f>IF(N192="sníž. přenesená",J192,0)</f>
        <v>0</v>
      </c>
      <c r="BI192" s="139">
        <f>IF(N192="nulová",J192,0)</f>
        <v>0</v>
      </c>
      <c r="BJ192" s="17" t="s">
        <v>78</v>
      </c>
      <c r="BK192" s="139">
        <f>ROUND(I192*H192,2)</f>
        <v>0</v>
      </c>
      <c r="BL192" s="17" t="s">
        <v>226</v>
      </c>
      <c r="BM192" s="138" t="s">
        <v>338</v>
      </c>
    </row>
    <row r="193" spans="2:65" s="1" customFormat="1">
      <c r="B193" s="32"/>
      <c r="D193" s="140" t="s">
        <v>144</v>
      </c>
      <c r="F193" s="141" t="s">
        <v>339</v>
      </c>
      <c r="I193" s="142"/>
      <c r="L193" s="32"/>
      <c r="M193" s="143"/>
      <c r="T193" s="52"/>
      <c r="AT193" s="17" t="s">
        <v>144</v>
      </c>
      <c r="AU193" s="17" t="s">
        <v>83</v>
      </c>
    </row>
    <row r="194" spans="2:65" s="12" customFormat="1">
      <c r="B194" s="144"/>
      <c r="D194" s="145" t="s">
        <v>150</v>
      </c>
      <c r="E194" s="146" t="s">
        <v>3</v>
      </c>
      <c r="F194" s="147" t="s">
        <v>340</v>
      </c>
      <c r="H194" s="146" t="s">
        <v>3</v>
      </c>
      <c r="I194" s="148"/>
      <c r="L194" s="144"/>
      <c r="M194" s="149"/>
      <c r="T194" s="150"/>
      <c r="AT194" s="146" t="s">
        <v>150</v>
      </c>
      <c r="AU194" s="146" t="s">
        <v>83</v>
      </c>
      <c r="AV194" s="12" t="s">
        <v>78</v>
      </c>
      <c r="AW194" s="12" t="s">
        <v>33</v>
      </c>
      <c r="AX194" s="12" t="s">
        <v>73</v>
      </c>
      <c r="AY194" s="146" t="s">
        <v>128</v>
      </c>
    </row>
    <row r="195" spans="2:65" s="13" customFormat="1">
      <c r="B195" s="151"/>
      <c r="D195" s="145" t="s">
        <v>150</v>
      </c>
      <c r="E195" s="152" t="s">
        <v>3</v>
      </c>
      <c r="F195" s="153" t="s">
        <v>341</v>
      </c>
      <c r="H195" s="154">
        <v>21.827000000000002</v>
      </c>
      <c r="I195" s="155"/>
      <c r="L195" s="151"/>
      <c r="M195" s="156"/>
      <c r="T195" s="157"/>
      <c r="AT195" s="152" t="s">
        <v>150</v>
      </c>
      <c r="AU195" s="152" t="s">
        <v>83</v>
      </c>
      <c r="AV195" s="13" t="s">
        <v>83</v>
      </c>
      <c r="AW195" s="13" t="s">
        <v>33</v>
      </c>
      <c r="AX195" s="13" t="s">
        <v>78</v>
      </c>
      <c r="AY195" s="152" t="s">
        <v>128</v>
      </c>
    </row>
    <row r="196" spans="2:65" s="1" customFormat="1" ht="24.2" customHeight="1">
      <c r="B196" s="126"/>
      <c r="C196" s="127" t="s">
        <v>342</v>
      </c>
      <c r="D196" s="127" t="s">
        <v>131</v>
      </c>
      <c r="E196" s="128" t="s">
        <v>343</v>
      </c>
      <c r="F196" s="129" t="s">
        <v>344</v>
      </c>
      <c r="G196" s="130" t="s">
        <v>141</v>
      </c>
      <c r="H196" s="131">
        <v>24.05</v>
      </c>
      <c r="I196" s="132"/>
      <c r="J196" s="133">
        <f>ROUND(I196*H196,2)</f>
        <v>0</v>
      </c>
      <c r="K196" s="129" t="s">
        <v>142</v>
      </c>
      <c r="L196" s="32"/>
      <c r="M196" s="134" t="s">
        <v>3</v>
      </c>
      <c r="N196" s="135" t="s">
        <v>44</v>
      </c>
      <c r="P196" s="136">
        <f>O196*H196</f>
        <v>0</v>
      </c>
      <c r="Q196" s="136">
        <v>3.5000000000000001E-3</v>
      </c>
      <c r="R196" s="136">
        <f>Q196*H196</f>
        <v>8.4175E-2</v>
      </c>
      <c r="S196" s="136">
        <v>0</v>
      </c>
      <c r="T196" s="137">
        <f>S196*H196</f>
        <v>0</v>
      </c>
      <c r="AR196" s="138" t="s">
        <v>226</v>
      </c>
      <c r="AT196" s="138" t="s">
        <v>131</v>
      </c>
      <c r="AU196" s="138" t="s">
        <v>83</v>
      </c>
      <c r="AY196" s="17" t="s">
        <v>128</v>
      </c>
      <c r="BE196" s="139">
        <f>IF(N196="základní",J196,0)</f>
        <v>0</v>
      </c>
      <c r="BF196" s="139">
        <f>IF(N196="snížená",J196,0)</f>
        <v>0</v>
      </c>
      <c r="BG196" s="139">
        <f>IF(N196="zákl. přenesená",J196,0)</f>
        <v>0</v>
      </c>
      <c r="BH196" s="139">
        <f>IF(N196="sníž. přenesená",J196,0)</f>
        <v>0</v>
      </c>
      <c r="BI196" s="139">
        <f>IF(N196="nulová",J196,0)</f>
        <v>0</v>
      </c>
      <c r="BJ196" s="17" t="s">
        <v>78</v>
      </c>
      <c r="BK196" s="139">
        <f>ROUND(I196*H196,2)</f>
        <v>0</v>
      </c>
      <c r="BL196" s="17" t="s">
        <v>226</v>
      </c>
      <c r="BM196" s="138" t="s">
        <v>345</v>
      </c>
    </row>
    <row r="197" spans="2:65" s="1" customFormat="1">
      <c r="B197" s="32"/>
      <c r="D197" s="140" t="s">
        <v>144</v>
      </c>
      <c r="F197" s="141" t="s">
        <v>346</v>
      </c>
      <c r="I197" s="142"/>
      <c r="L197" s="32"/>
      <c r="M197" s="143"/>
      <c r="T197" s="52"/>
      <c r="AT197" s="17" t="s">
        <v>144</v>
      </c>
      <c r="AU197" s="17" t="s">
        <v>83</v>
      </c>
    </row>
    <row r="198" spans="2:65" s="12" customFormat="1">
      <c r="B198" s="144"/>
      <c r="D198" s="145" t="s">
        <v>150</v>
      </c>
      <c r="E198" s="146" t="s">
        <v>3</v>
      </c>
      <c r="F198" s="147" t="s">
        <v>347</v>
      </c>
      <c r="H198" s="146" t="s">
        <v>3</v>
      </c>
      <c r="I198" s="148"/>
      <c r="L198" s="144"/>
      <c r="M198" s="149"/>
      <c r="T198" s="150"/>
      <c r="AT198" s="146" t="s">
        <v>150</v>
      </c>
      <c r="AU198" s="146" t="s">
        <v>83</v>
      </c>
      <c r="AV198" s="12" t="s">
        <v>78</v>
      </c>
      <c r="AW198" s="12" t="s">
        <v>33</v>
      </c>
      <c r="AX198" s="12" t="s">
        <v>73</v>
      </c>
      <c r="AY198" s="146" t="s">
        <v>128</v>
      </c>
    </row>
    <row r="199" spans="2:65" s="13" customFormat="1">
      <c r="B199" s="151"/>
      <c r="D199" s="145" t="s">
        <v>150</v>
      </c>
      <c r="E199" s="152" t="s">
        <v>3</v>
      </c>
      <c r="F199" s="153" t="s">
        <v>348</v>
      </c>
      <c r="H199" s="154">
        <v>2.512</v>
      </c>
      <c r="I199" s="155"/>
      <c r="L199" s="151"/>
      <c r="M199" s="156"/>
      <c r="T199" s="157"/>
      <c r="AT199" s="152" t="s">
        <v>150</v>
      </c>
      <c r="AU199" s="152" t="s">
        <v>83</v>
      </c>
      <c r="AV199" s="13" t="s">
        <v>83</v>
      </c>
      <c r="AW199" s="13" t="s">
        <v>33</v>
      </c>
      <c r="AX199" s="13" t="s">
        <v>73</v>
      </c>
      <c r="AY199" s="152" t="s">
        <v>128</v>
      </c>
    </row>
    <row r="200" spans="2:65" s="13" customFormat="1">
      <c r="B200" s="151"/>
      <c r="D200" s="145" t="s">
        <v>150</v>
      </c>
      <c r="E200" s="152" t="s">
        <v>3</v>
      </c>
      <c r="F200" s="153" t="s">
        <v>349</v>
      </c>
      <c r="H200" s="154">
        <v>3.5880000000000001</v>
      </c>
      <c r="I200" s="155"/>
      <c r="L200" s="151"/>
      <c r="M200" s="156"/>
      <c r="T200" s="157"/>
      <c r="AT200" s="152" t="s">
        <v>150</v>
      </c>
      <c r="AU200" s="152" t="s">
        <v>83</v>
      </c>
      <c r="AV200" s="13" t="s">
        <v>83</v>
      </c>
      <c r="AW200" s="13" t="s">
        <v>33</v>
      </c>
      <c r="AX200" s="13" t="s">
        <v>73</v>
      </c>
      <c r="AY200" s="152" t="s">
        <v>128</v>
      </c>
    </row>
    <row r="201" spans="2:65" s="12" customFormat="1">
      <c r="B201" s="144"/>
      <c r="D201" s="145" t="s">
        <v>150</v>
      </c>
      <c r="E201" s="146" t="s">
        <v>3</v>
      </c>
      <c r="F201" s="147" t="s">
        <v>350</v>
      </c>
      <c r="H201" s="146" t="s">
        <v>3</v>
      </c>
      <c r="I201" s="148"/>
      <c r="L201" s="144"/>
      <c r="M201" s="149"/>
      <c r="T201" s="150"/>
      <c r="AT201" s="146" t="s">
        <v>150</v>
      </c>
      <c r="AU201" s="146" t="s">
        <v>83</v>
      </c>
      <c r="AV201" s="12" t="s">
        <v>78</v>
      </c>
      <c r="AW201" s="12" t="s">
        <v>33</v>
      </c>
      <c r="AX201" s="12" t="s">
        <v>73</v>
      </c>
      <c r="AY201" s="146" t="s">
        <v>128</v>
      </c>
    </row>
    <row r="202" spans="2:65" s="13" customFormat="1">
      <c r="B202" s="151"/>
      <c r="D202" s="145" t="s">
        <v>150</v>
      </c>
      <c r="E202" s="152" t="s">
        <v>3</v>
      </c>
      <c r="F202" s="153" t="s">
        <v>351</v>
      </c>
      <c r="H202" s="154">
        <v>3.0939999999999999</v>
      </c>
      <c r="I202" s="155"/>
      <c r="L202" s="151"/>
      <c r="M202" s="156"/>
      <c r="T202" s="157"/>
      <c r="AT202" s="152" t="s">
        <v>150</v>
      </c>
      <c r="AU202" s="152" t="s">
        <v>83</v>
      </c>
      <c r="AV202" s="13" t="s">
        <v>83</v>
      </c>
      <c r="AW202" s="13" t="s">
        <v>33</v>
      </c>
      <c r="AX202" s="13" t="s">
        <v>73</v>
      </c>
      <c r="AY202" s="152" t="s">
        <v>128</v>
      </c>
    </row>
    <row r="203" spans="2:65" s="13" customFormat="1">
      <c r="B203" s="151"/>
      <c r="D203" s="145" t="s">
        <v>150</v>
      </c>
      <c r="E203" s="152" t="s">
        <v>3</v>
      </c>
      <c r="F203" s="153" t="s">
        <v>352</v>
      </c>
      <c r="H203" s="154">
        <v>2.96</v>
      </c>
      <c r="I203" s="155"/>
      <c r="L203" s="151"/>
      <c r="M203" s="156"/>
      <c r="T203" s="157"/>
      <c r="AT203" s="152" t="s">
        <v>150</v>
      </c>
      <c r="AU203" s="152" t="s">
        <v>83</v>
      </c>
      <c r="AV203" s="13" t="s">
        <v>83</v>
      </c>
      <c r="AW203" s="13" t="s">
        <v>33</v>
      </c>
      <c r="AX203" s="13" t="s">
        <v>73</v>
      </c>
      <c r="AY203" s="152" t="s">
        <v>128</v>
      </c>
    </row>
    <row r="204" spans="2:65" s="12" customFormat="1">
      <c r="B204" s="144"/>
      <c r="D204" s="145" t="s">
        <v>150</v>
      </c>
      <c r="E204" s="146" t="s">
        <v>3</v>
      </c>
      <c r="F204" s="147" t="s">
        <v>353</v>
      </c>
      <c r="H204" s="146" t="s">
        <v>3</v>
      </c>
      <c r="I204" s="148"/>
      <c r="L204" s="144"/>
      <c r="M204" s="149"/>
      <c r="T204" s="150"/>
      <c r="AT204" s="146" t="s">
        <v>150</v>
      </c>
      <c r="AU204" s="146" t="s">
        <v>83</v>
      </c>
      <c r="AV204" s="12" t="s">
        <v>78</v>
      </c>
      <c r="AW204" s="12" t="s">
        <v>33</v>
      </c>
      <c r="AX204" s="12" t="s">
        <v>73</v>
      </c>
      <c r="AY204" s="146" t="s">
        <v>128</v>
      </c>
    </row>
    <row r="205" spans="2:65" s="13" customFormat="1">
      <c r="B205" s="151"/>
      <c r="D205" s="145" t="s">
        <v>150</v>
      </c>
      <c r="E205" s="152" t="s">
        <v>3</v>
      </c>
      <c r="F205" s="153" t="s">
        <v>354</v>
      </c>
      <c r="H205" s="154">
        <v>2.508</v>
      </c>
      <c r="I205" s="155"/>
      <c r="L205" s="151"/>
      <c r="M205" s="156"/>
      <c r="T205" s="157"/>
      <c r="AT205" s="152" t="s">
        <v>150</v>
      </c>
      <c r="AU205" s="152" t="s">
        <v>83</v>
      </c>
      <c r="AV205" s="13" t="s">
        <v>83</v>
      </c>
      <c r="AW205" s="13" t="s">
        <v>33</v>
      </c>
      <c r="AX205" s="13" t="s">
        <v>73</v>
      </c>
      <c r="AY205" s="152" t="s">
        <v>128</v>
      </c>
    </row>
    <row r="206" spans="2:65" s="13" customFormat="1">
      <c r="B206" s="151"/>
      <c r="D206" s="145" t="s">
        <v>150</v>
      </c>
      <c r="E206" s="152" t="s">
        <v>3</v>
      </c>
      <c r="F206" s="153" t="s">
        <v>355</v>
      </c>
      <c r="H206" s="154">
        <v>3.44</v>
      </c>
      <c r="I206" s="155"/>
      <c r="L206" s="151"/>
      <c r="M206" s="156"/>
      <c r="T206" s="157"/>
      <c r="AT206" s="152" t="s">
        <v>150</v>
      </c>
      <c r="AU206" s="152" t="s">
        <v>83</v>
      </c>
      <c r="AV206" s="13" t="s">
        <v>83</v>
      </c>
      <c r="AW206" s="13" t="s">
        <v>33</v>
      </c>
      <c r="AX206" s="13" t="s">
        <v>73</v>
      </c>
      <c r="AY206" s="152" t="s">
        <v>128</v>
      </c>
    </row>
    <row r="207" spans="2:65" s="12" customFormat="1">
      <c r="B207" s="144"/>
      <c r="D207" s="145" t="s">
        <v>150</v>
      </c>
      <c r="E207" s="146" t="s">
        <v>3</v>
      </c>
      <c r="F207" s="147" t="s">
        <v>356</v>
      </c>
      <c r="H207" s="146" t="s">
        <v>3</v>
      </c>
      <c r="I207" s="148"/>
      <c r="L207" s="144"/>
      <c r="M207" s="149"/>
      <c r="T207" s="150"/>
      <c r="AT207" s="146" t="s">
        <v>150</v>
      </c>
      <c r="AU207" s="146" t="s">
        <v>83</v>
      </c>
      <c r="AV207" s="12" t="s">
        <v>78</v>
      </c>
      <c r="AW207" s="12" t="s">
        <v>33</v>
      </c>
      <c r="AX207" s="12" t="s">
        <v>73</v>
      </c>
      <c r="AY207" s="146" t="s">
        <v>128</v>
      </c>
    </row>
    <row r="208" spans="2:65" s="13" customFormat="1">
      <c r="B208" s="151"/>
      <c r="D208" s="145" t="s">
        <v>150</v>
      </c>
      <c r="E208" s="152" t="s">
        <v>3</v>
      </c>
      <c r="F208" s="153" t="s">
        <v>354</v>
      </c>
      <c r="H208" s="154">
        <v>2.508</v>
      </c>
      <c r="I208" s="155"/>
      <c r="L208" s="151"/>
      <c r="M208" s="156"/>
      <c r="T208" s="157"/>
      <c r="AT208" s="152" t="s">
        <v>150</v>
      </c>
      <c r="AU208" s="152" t="s">
        <v>83</v>
      </c>
      <c r="AV208" s="13" t="s">
        <v>83</v>
      </c>
      <c r="AW208" s="13" t="s">
        <v>33</v>
      </c>
      <c r="AX208" s="13" t="s">
        <v>73</v>
      </c>
      <c r="AY208" s="152" t="s">
        <v>128</v>
      </c>
    </row>
    <row r="209" spans="2:65" s="13" customFormat="1">
      <c r="B209" s="151"/>
      <c r="D209" s="145" t="s">
        <v>150</v>
      </c>
      <c r="E209" s="152" t="s">
        <v>3</v>
      </c>
      <c r="F209" s="153" t="s">
        <v>355</v>
      </c>
      <c r="H209" s="154">
        <v>3.44</v>
      </c>
      <c r="I209" s="155"/>
      <c r="L209" s="151"/>
      <c r="M209" s="156"/>
      <c r="T209" s="157"/>
      <c r="AT209" s="152" t="s">
        <v>150</v>
      </c>
      <c r="AU209" s="152" t="s">
        <v>83</v>
      </c>
      <c r="AV209" s="13" t="s">
        <v>83</v>
      </c>
      <c r="AW209" s="13" t="s">
        <v>33</v>
      </c>
      <c r="AX209" s="13" t="s">
        <v>73</v>
      </c>
      <c r="AY209" s="152" t="s">
        <v>128</v>
      </c>
    </row>
    <row r="210" spans="2:65" s="14" customFormat="1">
      <c r="B210" s="158"/>
      <c r="D210" s="145" t="s">
        <v>150</v>
      </c>
      <c r="E210" s="159" t="s">
        <v>3</v>
      </c>
      <c r="F210" s="160" t="s">
        <v>158</v>
      </c>
      <c r="H210" s="161">
        <v>24.05</v>
      </c>
      <c r="I210" s="162"/>
      <c r="L210" s="158"/>
      <c r="M210" s="163"/>
      <c r="T210" s="164"/>
      <c r="AT210" s="159" t="s">
        <v>150</v>
      </c>
      <c r="AU210" s="159" t="s">
        <v>83</v>
      </c>
      <c r="AV210" s="14" t="s">
        <v>135</v>
      </c>
      <c r="AW210" s="14" t="s">
        <v>33</v>
      </c>
      <c r="AX210" s="14" t="s">
        <v>78</v>
      </c>
      <c r="AY210" s="159" t="s">
        <v>128</v>
      </c>
    </row>
    <row r="211" spans="2:65" s="1" customFormat="1" ht="24.2" customHeight="1">
      <c r="B211" s="126"/>
      <c r="C211" s="127" t="s">
        <v>357</v>
      </c>
      <c r="D211" s="127" t="s">
        <v>131</v>
      </c>
      <c r="E211" s="128" t="s">
        <v>358</v>
      </c>
      <c r="F211" s="129" t="s">
        <v>359</v>
      </c>
      <c r="G211" s="130" t="s">
        <v>360</v>
      </c>
      <c r="H211" s="175"/>
      <c r="I211" s="132"/>
      <c r="J211" s="133">
        <f>ROUND(I211*H211,2)</f>
        <v>0</v>
      </c>
      <c r="K211" s="129" t="s">
        <v>142</v>
      </c>
      <c r="L211" s="32"/>
      <c r="M211" s="134" t="s">
        <v>3</v>
      </c>
      <c r="N211" s="135" t="s">
        <v>44</v>
      </c>
      <c r="P211" s="136">
        <f>O211*H211</f>
        <v>0</v>
      </c>
      <c r="Q211" s="136">
        <v>0</v>
      </c>
      <c r="R211" s="136">
        <f>Q211*H211</f>
        <v>0</v>
      </c>
      <c r="S211" s="136">
        <v>0</v>
      </c>
      <c r="T211" s="137">
        <f>S211*H211</f>
        <v>0</v>
      </c>
      <c r="AR211" s="138" t="s">
        <v>226</v>
      </c>
      <c r="AT211" s="138" t="s">
        <v>131</v>
      </c>
      <c r="AU211" s="138" t="s">
        <v>83</v>
      </c>
      <c r="AY211" s="17" t="s">
        <v>128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7" t="s">
        <v>78</v>
      </c>
      <c r="BK211" s="139">
        <f>ROUND(I211*H211,2)</f>
        <v>0</v>
      </c>
      <c r="BL211" s="17" t="s">
        <v>226</v>
      </c>
      <c r="BM211" s="138" t="s">
        <v>361</v>
      </c>
    </row>
    <row r="212" spans="2:65" s="1" customFormat="1">
      <c r="B212" s="32"/>
      <c r="D212" s="140" t="s">
        <v>144</v>
      </c>
      <c r="F212" s="141" t="s">
        <v>362</v>
      </c>
      <c r="I212" s="142"/>
      <c r="L212" s="32"/>
      <c r="M212" s="143"/>
      <c r="T212" s="52"/>
      <c r="AT212" s="17" t="s">
        <v>144</v>
      </c>
      <c r="AU212" s="17" t="s">
        <v>83</v>
      </c>
    </row>
    <row r="213" spans="2:65" s="11" customFormat="1" ht="22.9" customHeight="1">
      <c r="B213" s="114"/>
      <c r="D213" s="115" t="s">
        <v>72</v>
      </c>
      <c r="E213" s="124" t="s">
        <v>363</v>
      </c>
      <c r="F213" s="124" t="s">
        <v>1435</v>
      </c>
      <c r="I213" s="117"/>
      <c r="J213" s="125">
        <f>BK213</f>
        <v>0</v>
      </c>
      <c r="L213" s="114"/>
      <c r="M213" s="119"/>
      <c r="P213" s="120">
        <f>SUM(P214:P251)</f>
        <v>0</v>
      </c>
      <c r="R213" s="120">
        <f>SUM(R214:R251)</f>
        <v>0.33007331999999995</v>
      </c>
      <c r="T213" s="121">
        <f>SUM(T214:T251)</f>
        <v>0.14934999999999998</v>
      </c>
      <c r="AR213" s="115" t="s">
        <v>83</v>
      </c>
      <c r="AT213" s="122" t="s">
        <v>72</v>
      </c>
      <c r="AU213" s="122" t="s">
        <v>78</v>
      </c>
      <c r="AY213" s="115" t="s">
        <v>128</v>
      </c>
      <c r="BK213" s="123">
        <f>SUM(BK214:BK251)</f>
        <v>0</v>
      </c>
    </row>
    <row r="214" spans="2:65" s="1" customFormat="1" ht="24.2" customHeight="1">
      <c r="B214" s="126"/>
      <c r="C214" s="127" t="s">
        <v>364</v>
      </c>
      <c r="D214" s="127" t="s">
        <v>131</v>
      </c>
      <c r="E214" s="128" t="s">
        <v>365</v>
      </c>
      <c r="F214" s="129" t="s">
        <v>366</v>
      </c>
      <c r="G214" s="130" t="s">
        <v>141</v>
      </c>
      <c r="H214" s="131">
        <v>5.8</v>
      </c>
      <c r="I214" s="132"/>
      <c r="J214" s="133">
        <f>ROUND(I214*H214,2)</f>
        <v>0</v>
      </c>
      <c r="K214" s="129" t="s">
        <v>142</v>
      </c>
      <c r="L214" s="32"/>
      <c r="M214" s="134" t="s">
        <v>3</v>
      </c>
      <c r="N214" s="135" t="s">
        <v>44</v>
      </c>
      <c r="P214" s="136">
        <f>O214*H214</f>
        <v>0</v>
      </c>
      <c r="Q214" s="136">
        <v>0</v>
      </c>
      <c r="R214" s="136">
        <f>Q214*H214</f>
        <v>0</v>
      </c>
      <c r="S214" s="136">
        <v>1.75E-3</v>
      </c>
      <c r="T214" s="137">
        <f>S214*H214</f>
        <v>1.0149999999999999E-2</v>
      </c>
      <c r="AR214" s="138" t="s">
        <v>226</v>
      </c>
      <c r="AT214" s="138" t="s">
        <v>131</v>
      </c>
      <c r="AU214" s="138" t="s">
        <v>83</v>
      </c>
      <c r="AY214" s="17" t="s">
        <v>128</v>
      </c>
      <c r="BE214" s="139">
        <f>IF(N214="základní",J214,0)</f>
        <v>0</v>
      </c>
      <c r="BF214" s="139">
        <f>IF(N214="snížená",J214,0)</f>
        <v>0</v>
      </c>
      <c r="BG214" s="139">
        <f>IF(N214="zákl. přenesená",J214,0)</f>
        <v>0</v>
      </c>
      <c r="BH214" s="139">
        <f>IF(N214="sníž. přenesená",J214,0)</f>
        <v>0</v>
      </c>
      <c r="BI214" s="139">
        <f>IF(N214="nulová",J214,0)</f>
        <v>0</v>
      </c>
      <c r="BJ214" s="17" t="s">
        <v>78</v>
      </c>
      <c r="BK214" s="139">
        <f>ROUND(I214*H214,2)</f>
        <v>0</v>
      </c>
      <c r="BL214" s="17" t="s">
        <v>226</v>
      </c>
      <c r="BM214" s="138" t="s">
        <v>367</v>
      </c>
    </row>
    <row r="215" spans="2:65" s="1" customFormat="1">
      <c r="B215" s="32"/>
      <c r="D215" s="140" t="s">
        <v>144</v>
      </c>
      <c r="F215" s="141" t="s">
        <v>368</v>
      </c>
      <c r="I215" s="142"/>
      <c r="L215" s="32"/>
      <c r="M215" s="143"/>
      <c r="T215" s="52"/>
      <c r="AT215" s="17" t="s">
        <v>144</v>
      </c>
      <c r="AU215" s="17" t="s">
        <v>83</v>
      </c>
    </row>
    <row r="216" spans="2:65" s="1" customFormat="1" ht="21.75" customHeight="1">
      <c r="B216" s="126"/>
      <c r="C216" s="127" t="s">
        <v>369</v>
      </c>
      <c r="D216" s="127" t="s">
        <v>131</v>
      </c>
      <c r="E216" s="128" t="s">
        <v>370</v>
      </c>
      <c r="F216" s="129" t="s">
        <v>371</v>
      </c>
      <c r="G216" s="130" t="s">
        <v>141</v>
      </c>
      <c r="H216" s="131">
        <v>7.742</v>
      </c>
      <c r="I216" s="132"/>
      <c r="J216" s="133">
        <f>ROUND(I216*H216,2)</f>
        <v>0</v>
      </c>
      <c r="K216" s="129" t="s">
        <v>142</v>
      </c>
      <c r="L216" s="32"/>
      <c r="M216" s="134" t="s">
        <v>3</v>
      </c>
      <c r="N216" s="135" t="s">
        <v>44</v>
      </c>
      <c r="P216" s="136">
        <f>O216*H216</f>
        <v>0</v>
      </c>
      <c r="Q216" s="136">
        <v>0</v>
      </c>
      <c r="R216" s="136">
        <f>Q216*H216</f>
        <v>0</v>
      </c>
      <c r="S216" s="136">
        <v>0</v>
      </c>
      <c r="T216" s="137">
        <f>S216*H216</f>
        <v>0</v>
      </c>
      <c r="AR216" s="138" t="s">
        <v>226</v>
      </c>
      <c r="AT216" s="138" t="s">
        <v>131</v>
      </c>
      <c r="AU216" s="138" t="s">
        <v>83</v>
      </c>
      <c r="AY216" s="17" t="s">
        <v>128</v>
      </c>
      <c r="BE216" s="139">
        <f>IF(N216="základní",J216,0)</f>
        <v>0</v>
      </c>
      <c r="BF216" s="139">
        <f>IF(N216="snížená",J216,0)</f>
        <v>0</v>
      </c>
      <c r="BG216" s="139">
        <f>IF(N216="zákl. přenesená",J216,0)</f>
        <v>0</v>
      </c>
      <c r="BH216" s="139">
        <f>IF(N216="sníž. přenesená",J216,0)</f>
        <v>0</v>
      </c>
      <c r="BI216" s="139">
        <f>IF(N216="nulová",J216,0)</f>
        <v>0</v>
      </c>
      <c r="BJ216" s="17" t="s">
        <v>78</v>
      </c>
      <c r="BK216" s="139">
        <f>ROUND(I216*H216,2)</f>
        <v>0</v>
      </c>
      <c r="BL216" s="17" t="s">
        <v>226</v>
      </c>
      <c r="BM216" s="138" t="s">
        <v>372</v>
      </c>
    </row>
    <row r="217" spans="2:65" s="1" customFormat="1">
      <c r="B217" s="32"/>
      <c r="D217" s="140" t="s">
        <v>144</v>
      </c>
      <c r="F217" s="141" t="s">
        <v>373</v>
      </c>
      <c r="I217" s="142"/>
      <c r="L217" s="32"/>
      <c r="M217" s="143"/>
      <c r="T217" s="52"/>
      <c r="AT217" s="17" t="s">
        <v>144</v>
      </c>
      <c r="AU217" s="17" t="s">
        <v>83</v>
      </c>
    </row>
    <row r="218" spans="2:65" s="12" customFormat="1">
      <c r="B218" s="144"/>
      <c r="D218" s="145" t="s">
        <v>150</v>
      </c>
      <c r="E218" s="146" t="s">
        <v>3</v>
      </c>
      <c r="F218" s="147" t="s">
        <v>374</v>
      </c>
      <c r="H218" s="146" t="s">
        <v>3</v>
      </c>
      <c r="I218" s="148"/>
      <c r="L218" s="144"/>
      <c r="M218" s="149"/>
      <c r="T218" s="150"/>
      <c r="AT218" s="146" t="s">
        <v>150</v>
      </c>
      <c r="AU218" s="146" t="s">
        <v>83</v>
      </c>
      <c r="AV218" s="12" t="s">
        <v>78</v>
      </c>
      <c r="AW218" s="12" t="s">
        <v>33</v>
      </c>
      <c r="AX218" s="12" t="s">
        <v>73</v>
      </c>
      <c r="AY218" s="146" t="s">
        <v>128</v>
      </c>
    </row>
    <row r="219" spans="2:65" s="12" customFormat="1">
      <c r="B219" s="144"/>
      <c r="D219" s="145" t="s">
        <v>150</v>
      </c>
      <c r="E219" s="146" t="s">
        <v>3</v>
      </c>
      <c r="F219" s="147" t="s">
        <v>375</v>
      </c>
      <c r="H219" s="146" t="s">
        <v>3</v>
      </c>
      <c r="I219" s="148"/>
      <c r="L219" s="144"/>
      <c r="M219" s="149"/>
      <c r="T219" s="150"/>
      <c r="AT219" s="146" t="s">
        <v>150</v>
      </c>
      <c r="AU219" s="146" t="s">
        <v>83</v>
      </c>
      <c r="AV219" s="12" t="s">
        <v>78</v>
      </c>
      <c r="AW219" s="12" t="s">
        <v>33</v>
      </c>
      <c r="AX219" s="12" t="s">
        <v>73</v>
      </c>
      <c r="AY219" s="146" t="s">
        <v>128</v>
      </c>
    </row>
    <row r="220" spans="2:65" s="13" customFormat="1">
      <c r="B220" s="151"/>
      <c r="D220" s="145" t="s">
        <v>150</v>
      </c>
      <c r="E220" s="152" t="s">
        <v>3</v>
      </c>
      <c r="F220" s="153" t="s">
        <v>376</v>
      </c>
      <c r="H220" s="154">
        <v>2.5960000000000001</v>
      </c>
      <c r="I220" s="155"/>
      <c r="L220" s="151"/>
      <c r="M220" s="156"/>
      <c r="T220" s="157"/>
      <c r="AT220" s="152" t="s">
        <v>150</v>
      </c>
      <c r="AU220" s="152" t="s">
        <v>83</v>
      </c>
      <c r="AV220" s="13" t="s">
        <v>83</v>
      </c>
      <c r="AW220" s="13" t="s">
        <v>33</v>
      </c>
      <c r="AX220" s="13" t="s">
        <v>73</v>
      </c>
      <c r="AY220" s="152" t="s">
        <v>128</v>
      </c>
    </row>
    <row r="221" spans="2:65" s="12" customFormat="1">
      <c r="B221" s="144"/>
      <c r="D221" s="145" t="s">
        <v>150</v>
      </c>
      <c r="E221" s="146" t="s">
        <v>3</v>
      </c>
      <c r="F221" s="147" t="s">
        <v>377</v>
      </c>
      <c r="H221" s="146" t="s">
        <v>3</v>
      </c>
      <c r="I221" s="148"/>
      <c r="L221" s="144"/>
      <c r="M221" s="149"/>
      <c r="T221" s="150"/>
      <c r="AT221" s="146" t="s">
        <v>150</v>
      </c>
      <c r="AU221" s="146" t="s">
        <v>83</v>
      </c>
      <c r="AV221" s="12" t="s">
        <v>78</v>
      </c>
      <c r="AW221" s="12" t="s">
        <v>33</v>
      </c>
      <c r="AX221" s="12" t="s">
        <v>73</v>
      </c>
      <c r="AY221" s="146" t="s">
        <v>128</v>
      </c>
    </row>
    <row r="222" spans="2:65" s="13" customFormat="1">
      <c r="B222" s="151"/>
      <c r="D222" s="145" t="s">
        <v>150</v>
      </c>
      <c r="E222" s="152" t="s">
        <v>3</v>
      </c>
      <c r="F222" s="153" t="s">
        <v>378</v>
      </c>
      <c r="H222" s="154">
        <v>3.2440000000000002</v>
      </c>
      <c r="I222" s="155"/>
      <c r="L222" s="151"/>
      <c r="M222" s="156"/>
      <c r="T222" s="157"/>
      <c r="AT222" s="152" t="s">
        <v>150</v>
      </c>
      <c r="AU222" s="152" t="s">
        <v>83</v>
      </c>
      <c r="AV222" s="13" t="s">
        <v>83</v>
      </c>
      <c r="AW222" s="13" t="s">
        <v>33</v>
      </c>
      <c r="AX222" s="13" t="s">
        <v>73</v>
      </c>
      <c r="AY222" s="152" t="s">
        <v>128</v>
      </c>
    </row>
    <row r="223" spans="2:65" s="12" customFormat="1">
      <c r="B223" s="144"/>
      <c r="D223" s="145" t="s">
        <v>150</v>
      </c>
      <c r="E223" s="146" t="s">
        <v>3</v>
      </c>
      <c r="F223" s="147" t="s">
        <v>379</v>
      </c>
      <c r="H223" s="146" t="s">
        <v>3</v>
      </c>
      <c r="I223" s="148"/>
      <c r="L223" s="144"/>
      <c r="M223" s="149"/>
      <c r="T223" s="150"/>
      <c r="AT223" s="146" t="s">
        <v>150</v>
      </c>
      <c r="AU223" s="146" t="s">
        <v>83</v>
      </c>
      <c r="AV223" s="12" t="s">
        <v>78</v>
      </c>
      <c r="AW223" s="12" t="s">
        <v>33</v>
      </c>
      <c r="AX223" s="12" t="s">
        <v>73</v>
      </c>
      <c r="AY223" s="146" t="s">
        <v>128</v>
      </c>
    </row>
    <row r="224" spans="2:65" s="13" customFormat="1">
      <c r="B224" s="151"/>
      <c r="D224" s="145" t="s">
        <v>150</v>
      </c>
      <c r="E224" s="152" t="s">
        <v>3</v>
      </c>
      <c r="F224" s="153" t="s">
        <v>380</v>
      </c>
      <c r="H224" s="154">
        <v>1.9019999999999999</v>
      </c>
      <c r="I224" s="155"/>
      <c r="L224" s="151"/>
      <c r="M224" s="156"/>
      <c r="T224" s="157"/>
      <c r="AT224" s="152" t="s">
        <v>150</v>
      </c>
      <c r="AU224" s="152" t="s">
        <v>83</v>
      </c>
      <c r="AV224" s="13" t="s">
        <v>83</v>
      </c>
      <c r="AW224" s="13" t="s">
        <v>33</v>
      </c>
      <c r="AX224" s="13" t="s">
        <v>73</v>
      </c>
      <c r="AY224" s="152" t="s">
        <v>128</v>
      </c>
    </row>
    <row r="225" spans="2:65" s="14" customFormat="1">
      <c r="B225" s="158"/>
      <c r="D225" s="145" t="s">
        <v>150</v>
      </c>
      <c r="E225" s="159" t="s">
        <v>3</v>
      </c>
      <c r="F225" s="160" t="s">
        <v>158</v>
      </c>
      <c r="H225" s="161">
        <v>7.742</v>
      </c>
      <c r="I225" s="162"/>
      <c r="L225" s="158"/>
      <c r="M225" s="163"/>
      <c r="T225" s="164"/>
      <c r="AT225" s="159" t="s">
        <v>150</v>
      </c>
      <c r="AU225" s="159" t="s">
        <v>83</v>
      </c>
      <c r="AV225" s="14" t="s">
        <v>135</v>
      </c>
      <c r="AW225" s="14" t="s">
        <v>33</v>
      </c>
      <c r="AX225" s="14" t="s">
        <v>78</v>
      </c>
      <c r="AY225" s="159" t="s">
        <v>128</v>
      </c>
    </row>
    <row r="226" spans="2:65" s="1" customFormat="1" ht="16.5" customHeight="1">
      <c r="B226" s="126"/>
      <c r="C226" s="165" t="s">
        <v>381</v>
      </c>
      <c r="D226" s="165" t="s">
        <v>281</v>
      </c>
      <c r="E226" s="166" t="s">
        <v>382</v>
      </c>
      <c r="F226" s="167" t="s">
        <v>383</v>
      </c>
      <c r="G226" s="168" t="s">
        <v>141</v>
      </c>
      <c r="H226" s="169">
        <v>8.1289999999999996</v>
      </c>
      <c r="I226" s="170"/>
      <c r="J226" s="171">
        <f>ROUND(I226*H226,2)</f>
        <v>0</v>
      </c>
      <c r="K226" s="167" t="s">
        <v>142</v>
      </c>
      <c r="L226" s="172"/>
      <c r="M226" s="173" t="s">
        <v>3</v>
      </c>
      <c r="N226" s="174" t="s">
        <v>44</v>
      </c>
      <c r="P226" s="136">
        <f>O226*H226</f>
        <v>0</v>
      </c>
      <c r="Q226" s="136">
        <v>4.0000000000000001E-3</v>
      </c>
      <c r="R226" s="136">
        <f>Q226*H226</f>
        <v>3.2515999999999996E-2</v>
      </c>
      <c r="S226" s="136">
        <v>0</v>
      </c>
      <c r="T226" s="137">
        <f>S226*H226</f>
        <v>0</v>
      </c>
      <c r="AR226" s="138" t="s">
        <v>296</v>
      </c>
      <c r="AT226" s="138" t="s">
        <v>281</v>
      </c>
      <c r="AU226" s="138" t="s">
        <v>83</v>
      </c>
      <c r="AY226" s="17" t="s">
        <v>128</v>
      </c>
      <c r="BE226" s="139">
        <f>IF(N226="základní",J226,0)</f>
        <v>0</v>
      </c>
      <c r="BF226" s="139">
        <f>IF(N226="snížená",J226,0)</f>
        <v>0</v>
      </c>
      <c r="BG226" s="139">
        <f>IF(N226="zákl. přenesená",J226,0)</f>
        <v>0</v>
      </c>
      <c r="BH226" s="139">
        <f>IF(N226="sníž. přenesená",J226,0)</f>
        <v>0</v>
      </c>
      <c r="BI226" s="139">
        <f>IF(N226="nulová",J226,0)</f>
        <v>0</v>
      </c>
      <c r="BJ226" s="17" t="s">
        <v>78</v>
      </c>
      <c r="BK226" s="139">
        <f>ROUND(I226*H226,2)</f>
        <v>0</v>
      </c>
      <c r="BL226" s="17" t="s">
        <v>226</v>
      </c>
      <c r="BM226" s="138" t="s">
        <v>384</v>
      </c>
    </row>
    <row r="227" spans="2:65" s="13" customFormat="1">
      <c r="B227" s="151"/>
      <c r="D227" s="145" t="s">
        <v>150</v>
      </c>
      <c r="F227" s="153" t="s">
        <v>385</v>
      </c>
      <c r="H227" s="154">
        <v>8.1289999999999996</v>
      </c>
      <c r="I227" s="155"/>
      <c r="L227" s="151"/>
      <c r="M227" s="156"/>
      <c r="T227" s="157"/>
      <c r="AT227" s="152" t="s">
        <v>150</v>
      </c>
      <c r="AU227" s="152" t="s">
        <v>83</v>
      </c>
      <c r="AV227" s="13" t="s">
        <v>83</v>
      </c>
      <c r="AW227" s="13" t="s">
        <v>4</v>
      </c>
      <c r="AX227" s="13" t="s">
        <v>78</v>
      </c>
      <c r="AY227" s="152" t="s">
        <v>128</v>
      </c>
    </row>
    <row r="228" spans="2:65" s="1" customFormat="1" ht="21.75" customHeight="1">
      <c r="B228" s="126"/>
      <c r="C228" s="127" t="s">
        <v>386</v>
      </c>
      <c r="D228" s="127" t="s">
        <v>131</v>
      </c>
      <c r="E228" s="128" t="s">
        <v>370</v>
      </c>
      <c r="F228" s="129" t="s">
        <v>371</v>
      </c>
      <c r="G228" s="130" t="s">
        <v>141</v>
      </c>
      <c r="H228" s="131">
        <v>122.158</v>
      </c>
      <c r="I228" s="132"/>
      <c r="J228" s="133">
        <f>ROUND(I228*H228,2)</f>
        <v>0</v>
      </c>
      <c r="K228" s="129" t="s">
        <v>142</v>
      </c>
      <c r="L228" s="32"/>
      <c r="M228" s="134" t="s">
        <v>3</v>
      </c>
      <c r="N228" s="135" t="s">
        <v>44</v>
      </c>
      <c r="P228" s="136">
        <f>O228*H228</f>
        <v>0</v>
      </c>
      <c r="Q228" s="136">
        <v>0</v>
      </c>
      <c r="R228" s="136">
        <f>Q228*H228</f>
        <v>0</v>
      </c>
      <c r="S228" s="136">
        <v>0</v>
      </c>
      <c r="T228" s="137">
        <f>S228*H228</f>
        <v>0</v>
      </c>
      <c r="AR228" s="138" t="s">
        <v>226</v>
      </c>
      <c r="AT228" s="138" t="s">
        <v>131</v>
      </c>
      <c r="AU228" s="138" t="s">
        <v>83</v>
      </c>
      <c r="AY228" s="17" t="s">
        <v>128</v>
      </c>
      <c r="BE228" s="139">
        <f>IF(N228="základní",J228,0)</f>
        <v>0</v>
      </c>
      <c r="BF228" s="139">
        <f>IF(N228="snížená",J228,0)</f>
        <v>0</v>
      </c>
      <c r="BG228" s="139">
        <f>IF(N228="zákl. přenesená",J228,0)</f>
        <v>0</v>
      </c>
      <c r="BH228" s="139">
        <f>IF(N228="sníž. přenesená",J228,0)</f>
        <v>0</v>
      </c>
      <c r="BI228" s="139">
        <f>IF(N228="nulová",J228,0)</f>
        <v>0</v>
      </c>
      <c r="BJ228" s="17" t="s">
        <v>78</v>
      </c>
      <c r="BK228" s="139">
        <f>ROUND(I228*H228,2)</f>
        <v>0</v>
      </c>
      <c r="BL228" s="17" t="s">
        <v>226</v>
      </c>
      <c r="BM228" s="138" t="s">
        <v>387</v>
      </c>
    </row>
    <row r="229" spans="2:65" s="1" customFormat="1">
      <c r="B229" s="32"/>
      <c r="D229" s="140" t="s">
        <v>144</v>
      </c>
      <c r="F229" s="141" t="s">
        <v>373</v>
      </c>
      <c r="I229" s="142"/>
      <c r="L229" s="32"/>
      <c r="M229" s="143"/>
      <c r="T229" s="52"/>
      <c r="AT229" s="17" t="s">
        <v>144</v>
      </c>
      <c r="AU229" s="17" t="s">
        <v>83</v>
      </c>
    </row>
    <row r="230" spans="2:65" s="12" customFormat="1">
      <c r="B230" s="144"/>
      <c r="D230" s="145" t="s">
        <v>150</v>
      </c>
      <c r="E230" s="146" t="s">
        <v>3</v>
      </c>
      <c r="F230" s="147" t="s">
        <v>164</v>
      </c>
      <c r="H230" s="146" t="s">
        <v>3</v>
      </c>
      <c r="I230" s="148"/>
      <c r="L230" s="144"/>
      <c r="M230" s="149"/>
      <c r="T230" s="150"/>
      <c r="AT230" s="146" t="s">
        <v>150</v>
      </c>
      <c r="AU230" s="146" t="s">
        <v>83</v>
      </c>
      <c r="AV230" s="12" t="s">
        <v>78</v>
      </c>
      <c r="AW230" s="12" t="s">
        <v>33</v>
      </c>
      <c r="AX230" s="12" t="s">
        <v>73</v>
      </c>
      <c r="AY230" s="146" t="s">
        <v>128</v>
      </c>
    </row>
    <row r="231" spans="2:65" s="13" customFormat="1">
      <c r="B231" s="151"/>
      <c r="D231" s="145" t="s">
        <v>150</v>
      </c>
      <c r="E231" s="152" t="s">
        <v>3</v>
      </c>
      <c r="F231" s="153" t="s">
        <v>200</v>
      </c>
      <c r="H231" s="154">
        <v>18.100000000000001</v>
      </c>
      <c r="I231" s="155"/>
      <c r="L231" s="151"/>
      <c r="M231" s="156"/>
      <c r="T231" s="157"/>
      <c r="AT231" s="152" t="s">
        <v>150</v>
      </c>
      <c r="AU231" s="152" t="s">
        <v>83</v>
      </c>
      <c r="AV231" s="13" t="s">
        <v>83</v>
      </c>
      <c r="AW231" s="13" t="s">
        <v>33</v>
      </c>
      <c r="AX231" s="13" t="s">
        <v>73</v>
      </c>
      <c r="AY231" s="152" t="s">
        <v>128</v>
      </c>
    </row>
    <row r="232" spans="2:65" s="12" customFormat="1">
      <c r="B232" s="144"/>
      <c r="D232" s="145" t="s">
        <v>150</v>
      </c>
      <c r="E232" s="146" t="s">
        <v>3</v>
      </c>
      <c r="F232" s="147" t="s">
        <v>187</v>
      </c>
      <c r="H232" s="146" t="s">
        <v>3</v>
      </c>
      <c r="I232" s="148"/>
      <c r="L232" s="144"/>
      <c r="M232" s="149"/>
      <c r="T232" s="150"/>
      <c r="AT232" s="146" t="s">
        <v>150</v>
      </c>
      <c r="AU232" s="146" t="s">
        <v>83</v>
      </c>
      <c r="AV232" s="12" t="s">
        <v>78</v>
      </c>
      <c r="AW232" s="12" t="s">
        <v>33</v>
      </c>
      <c r="AX232" s="12" t="s">
        <v>73</v>
      </c>
      <c r="AY232" s="146" t="s">
        <v>128</v>
      </c>
    </row>
    <row r="233" spans="2:65" s="13" customFormat="1">
      <c r="B233" s="151"/>
      <c r="D233" s="145" t="s">
        <v>150</v>
      </c>
      <c r="E233" s="152" t="s">
        <v>3</v>
      </c>
      <c r="F233" s="153" t="s">
        <v>188</v>
      </c>
      <c r="H233" s="154">
        <v>104.05800000000001</v>
      </c>
      <c r="I233" s="155"/>
      <c r="L233" s="151"/>
      <c r="M233" s="156"/>
      <c r="T233" s="157"/>
      <c r="AT233" s="152" t="s">
        <v>150</v>
      </c>
      <c r="AU233" s="152" t="s">
        <v>83</v>
      </c>
      <c r="AV233" s="13" t="s">
        <v>83</v>
      </c>
      <c r="AW233" s="13" t="s">
        <v>33</v>
      </c>
      <c r="AX233" s="13" t="s">
        <v>73</v>
      </c>
      <c r="AY233" s="152" t="s">
        <v>128</v>
      </c>
    </row>
    <row r="234" spans="2:65" s="14" customFormat="1">
      <c r="B234" s="158"/>
      <c r="D234" s="145" t="s">
        <v>150</v>
      </c>
      <c r="E234" s="159" t="s">
        <v>3</v>
      </c>
      <c r="F234" s="160" t="s">
        <v>158</v>
      </c>
      <c r="H234" s="161">
        <v>122.158</v>
      </c>
      <c r="I234" s="162"/>
      <c r="L234" s="158"/>
      <c r="M234" s="163"/>
      <c r="T234" s="164"/>
      <c r="AT234" s="159" t="s">
        <v>150</v>
      </c>
      <c r="AU234" s="159" t="s">
        <v>83</v>
      </c>
      <c r="AV234" s="14" t="s">
        <v>135</v>
      </c>
      <c r="AW234" s="14" t="s">
        <v>33</v>
      </c>
      <c r="AX234" s="14" t="s">
        <v>78</v>
      </c>
      <c r="AY234" s="159" t="s">
        <v>128</v>
      </c>
    </row>
    <row r="235" spans="2:65" s="1" customFormat="1" ht="24.2" customHeight="1">
      <c r="B235" s="126"/>
      <c r="C235" s="165" t="s">
        <v>388</v>
      </c>
      <c r="D235" s="165" t="s">
        <v>281</v>
      </c>
      <c r="E235" s="166" t="s">
        <v>389</v>
      </c>
      <c r="F235" s="441" t="s">
        <v>390</v>
      </c>
      <c r="G235" s="168" t="s">
        <v>161</v>
      </c>
      <c r="H235" s="169">
        <v>6.5549999999999997</v>
      </c>
      <c r="I235" s="170"/>
      <c r="J235" s="171">
        <f>ROUND(I235*H235,2)</f>
        <v>0</v>
      </c>
      <c r="K235" s="167" t="s">
        <v>3</v>
      </c>
      <c r="L235" s="172"/>
      <c r="M235" s="173" t="s">
        <v>3</v>
      </c>
      <c r="N235" s="174" t="s">
        <v>44</v>
      </c>
      <c r="P235" s="136">
        <f>O235*H235</f>
        <v>0</v>
      </c>
      <c r="Q235" s="136">
        <v>0.03</v>
      </c>
      <c r="R235" s="136">
        <f>Q235*H235</f>
        <v>0.19664999999999999</v>
      </c>
      <c r="S235" s="136">
        <v>0</v>
      </c>
      <c r="T235" s="137">
        <f>S235*H235</f>
        <v>0</v>
      </c>
      <c r="AR235" s="138" t="s">
        <v>296</v>
      </c>
      <c r="AT235" s="138" t="s">
        <v>281</v>
      </c>
      <c r="AU235" s="138" t="s">
        <v>83</v>
      </c>
      <c r="AY235" s="17" t="s">
        <v>128</v>
      </c>
      <c r="BE235" s="139">
        <f>IF(N235="základní",J235,0)</f>
        <v>0</v>
      </c>
      <c r="BF235" s="139">
        <f>IF(N235="snížená",J235,0)</f>
        <v>0</v>
      </c>
      <c r="BG235" s="139">
        <f>IF(N235="zákl. přenesená",J235,0)</f>
        <v>0</v>
      </c>
      <c r="BH235" s="139">
        <f>IF(N235="sníž. přenesená",J235,0)</f>
        <v>0</v>
      </c>
      <c r="BI235" s="139">
        <f>IF(N235="nulová",J235,0)</f>
        <v>0</v>
      </c>
      <c r="BJ235" s="17" t="s">
        <v>78</v>
      </c>
      <c r="BK235" s="139">
        <f>ROUND(I235*H235,2)</f>
        <v>0</v>
      </c>
      <c r="BL235" s="17" t="s">
        <v>226</v>
      </c>
      <c r="BM235" s="138" t="s">
        <v>391</v>
      </c>
    </row>
    <row r="236" spans="2:65" s="13" customFormat="1">
      <c r="B236" s="151"/>
      <c r="D236" s="145" t="s">
        <v>150</v>
      </c>
      <c r="E236" s="152" t="s">
        <v>3</v>
      </c>
      <c r="F236" s="442" t="s">
        <v>1433</v>
      </c>
      <c r="H236" s="154">
        <v>6.2430000000000003</v>
      </c>
      <c r="I236" s="155"/>
      <c r="L236" s="151"/>
      <c r="M236" s="156"/>
      <c r="T236" s="157"/>
      <c r="AT236" s="152" t="s">
        <v>150</v>
      </c>
      <c r="AU236" s="152" t="s">
        <v>83</v>
      </c>
      <c r="AV236" s="13" t="s">
        <v>83</v>
      </c>
      <c r="AW236" s="13" t="s">
        <v>33</v>
      </c>
      <c r="AX236" s="13" t="s">
        <v>78</v>
      </c>
      <c r="AY236" s="152" t="s">
        <v>128</v>
      </c>
    </row>
    <row r="237" spans="2:65" s="13" customFormat="1">
      <c r="B237" s="151"/>
      <c r="D237" s="145" t="s">
        <v>150</v>
      </c>
      <c r="F237" s="442" t="s">
        <v>1434</v>
      </c>
      <c r="H237" s="154">
        <v>6.5549999999999997</v>
      </c>
      <c r="I237" s="155"/>
      <c r="L237" s="151"/>
      <c r="M237" s="156"/>
      <c r="T237" s="157"/>
      <c r="AT237" s="152" t="s">
        <v>150</v>
      </c>
      <c r="AU237" s="152" t="s">
        <v>83</v>
      </c>
      <c r="AV237" s="13" t="s">
        <v>83</v>
      </c>
      <c r="AW237" s="13" t="s">
        <v>4</v>
      </c>
      <c r="AX237" s="13" t="s">
        <v>78</v>
      </c>
      <c r="AY237" s="152" t="s">
        <v>128</v>
      </c>
    </row>
    <row r="238" spans="2:65" s="1" customFormat="1" ht="16.5" customHeight="1">
      <c r="B238" s="126"/>
      <c r="C238" s="165" t="s">
        <v>392</v>
      </c>
      <c r="D238" s="165" t="s">
        <v>281</v>
      </c>
      <c r="E238" s="166" t="s">
        <v>393</v>
      </c>
      <c r="F238" s="167" t="s">
        <v>394</v>
      </c>
      <c r="G238" s="168" t="s">
        <v>141</v>
      </c>
      <c r="H238" s="169">
        <v>19.004999999999999</v>
      </c>
      <c r="I238" s="170"/>
      <c r="J238" s="171">
        <f>ROUND(I238*H238,2)</f>
        <v>0</v>
      </c>
      <c r="K238" s="167" t="s">
        <v>142</v>
      </c>
      <c r="L238" s="172"/>
      <c r="M238" s="173" t="s">
        <v>3</v>
      </c>
      <c r="N238" s="174" t="s">
        <v>44</v>
      </c>
      <c r="P238" s="136">
        <f>O238*H238</f>
        <v>0</v>
      </c>
      <c r="Q238" s="136">
        <v>1.8E-3</v>
      </c>
      <c r="R238" s="136">
        <f>Q238*H238</f>
        <v>3.4208999999999996E-2</v>
      </c>
      <c r="S238" s="136">
        <v>0</v>
      </c>
      <c r="T238" s="137">
        <f>S238*H238</f>
        <v>0</v>
      </c>
      <c r="AR238" s="138" t="s">
        <v>296</v>
      </c>
      <c r="AT238" s="138" t="s">
        <v>281</v>
      </c>
      <c r="AU238" s="138" t="s">
        <v>83</v>
      </c>
      <c r="AY238" s="17" t="s">
        <v>128</v>
      </c>
      <c r="BE238" s="139">
        <f>IF(N238="základní",J238,0)</f>
        <v>0</v>
      </c>
      <c r="BF238" s="139">
        <f>IF(N238="snížená",J238,0)</f>
        <v>0</v>
      </c>
      <c r="BG238" s="139">
        <f>IF(N238="zákl. přenesená",J238,0)</f>
        <v>0</v>
      </c>
      <c r="BH238" s="139">
        <f>IF(N238="sníž. přenesená",J238,0)</f>
        <v>0</v>
      </c>
      <c r="BI238" s="139">
        <f>IF(N238="nulová",J238,0)</f>
        <v>0</v>
      </c>
      <c r="BJ238" s="17" t="s">
        <v>78</v>
      </c>
      <c r="BK238" s="139">
        <f>ROUND(I238*H238,2)</f>
        <v>0</v>
      </c>
      <c r="BL238" s="17" t="s">
        <v>226</v>
      </c>
      <c r="BM238" s="138" t="s">
        <v>395</v>
      </c>
    </row>
    <row r="239" spans="2:65" s="13" customFormat="1">
      <c r="B239" s="151"/>
      <c r="D239" s="145" t="s">
        <v>150</v>
      </c>
      <c r="F239" s="153" t="s">
        <v>396</v>
      </c>
      <c r="H239" s="154">
        <v>19.004999999999999</v>
      </c>
      <c r="I239" s="155"/>
      <c r="L239" s="151"/>
      <c r="M239" s="156"/>
      <c r="T239" s="157"/>
      <c r="AT239" s="152" t="s">
        <v>150</v>
      </c>
      <c r="AU239" s="152" t="s">
        <v>83</v>
      </c>
      <c r="AV239" s="13" t="s">
        <v>83</v>
      </c>
      <c r="AW239" s="13" t="s">
        <v>4</v>
      </c>
      <c r="AX239" s="13" t="s">
        <v>78</v>
      </c>
      <c r="AY239" s="152" t="s">
        <v>128</v>
      </c>
    </row>
    <row r="240" spans="2:65" s="1" customFormat="1" ht="21.75" customHeight="1">
      <c r="B240" s="126"/>
      <c r="C240" s="127" t="s">
        <v>397</v>
      </c>
      <c r="D240" s="127" t="s">
        <v>131</v>
      </c>
      <c r="E240" s="128" t="s">
        <v>370</v>
      </c>
      <c r="F240" s="129" t="s">
        <v>371</v>
      </c>
      <c r="G240" s="130" t="s">
        <v>141</v>
      </c>
      <c r="H240" s="131">
        <v>122.158</v>
      </c>
      <c r="I240" s="132"/>
      <c r="J240" s="133">
        <f>ROUND(I240*H240,2)</f>
        <v>0</v>
      </c>
      <c r="K240" s="129" t="s">
        <v>142</v>
      </c>
      <c r="L240" s="32"/>
      <c r="M240" s="134" t="s">
        <v>3</v>
      </c>
      <c r="N240" s="135" t="s">
        <v>44</v>
      </c>
      <c r="P240" s="136">
        <f>O240*H240</f>
        <v>0</v>
      </c>
      <c r="Q240" s="136">
        <v>0</v>
      </c>
      <c r="R240" s="136">
        <f>Q240*H240</f>
        <v>0</v>
      </c>
      <c r="S240" s="136">
        <v>0</v>
      </c>
      <c r="T240" s="137">
        <f>S240*H240</f>
        <v>0</v>
      </c>
      <c r="AR240" s="138" t="s">
        <v>226</v>
      </c>
      <c r="AT240" s="138" t="s">
        <v>131</v>
      </c>
      <c r="AU240" s="138" t="s">
        <v>83</v>
      </c>
      <c r="AY240" s="17" t="s">
        <v>128</v>
      </c>
      <c r="BE240" s="139">
        <f>IF(N240="základní",J240,0)</f>
        <v>0</v>
      </c>
      <c r="BF240" s="139">
        <f>IF(N240="snížená",J240,0)</f>
        <v>0</v>
      </c>
      <c r="BG240" s="139">
        <f>IF(N240="zákl. přenesená",J240,0)</f>
        <v>0</v>
      </c>
      <c r="BH240" s="139">
        <f>IF(N240="sníž. přenesená",J240,0)</f>
        <v>0</v>
      </c>
      <c r="BI240" s="139">
        <f>IF(N240="nulová",J240,0)</f>
        <v>0</v>
      </c>
      <c r="BJ240" s="17" t="s">
        <v>78</v>
      </c>
      <c r="BK240" s="139">
        <f>ROUND(I240*H240,2)</f>
        <v>0</v>
      </c>
      <c r="BL240" s="17" t="s">
        <v>226</v>
      </c>
      <c r="BM240" s="138" t="s">
        <v>398</v>
      </c>
    </row>
    <row r="241" spans="2:65" s="1" customFormat="1">
      <c r="B241" s="32"/>
      <c r="D241" s="140" t="s">
        <v>144</v>
      </c>
      <c r="F241" s="141" t="s">
        <v>373</v>
      </c>
      <c r="I241" s="142"/>
      <c r="L241" s="32"/>
      <c r="M241" s="143"/>
      <c r="T241" s="52"/>
      <c r="AT241" s="17" t="s">
        <v>144</v>
      </c>
      <c r="AU241" s="17" t="s">
        <v>83</v>
      </c>
    </row>
    <row r="242" spans="2:65" s="12" customFormat="1">
      <c r="B242" s="144"/>
      <c r="D242" s="145" t="s">
        <v>150</v>
      </c>
      <c r="E242" s="146" t="s">
        <v>3</v>
      </c>
      <c r="F242" s="147" t="s">
        <v>399</v>
      </c>
      <c r="H242" s="146" t="s">
        <v>3</v>
      </c>
      <c r="I242" s="148"/>
      <c r="L242" s="144"/>
      <c r="M242" s="149"/>
      <c r="T242" s="150"/>
      <c r="AT242" s="146" t="s">
        <v>150</v>
      </c>
      <c r="AU242" s="146" t="s">
        <v>83</v>
      </c>
      <c r="AV242" s="12" t="s">
        <v>78</v>
      </c>
      <c r="AW242" s="12" t="s">
        <v>33</v>
      </c>
      <c r="AX242" s="12" t="s">
        <v>73</v>
      </c>
      <c r="AY242" s="146" t="s">
        <v>128</v>
      </c>
    </row>
    <row r="243" spans="2:65" s="12" customFormat="1">
      <c r="B243" s="144"/>
      <c r="D243" s="145" t="s">
        <v>150</v>
      </c>
      <c r="E243" s="146" t="s">
        <v>3</v>
      </c>
      <c r="F243" s="147" t="s">
        <v>164</v>
      </c>
      <c r="H243" s="146" t="s">
        <v>3</v>
      </c>
      <c r="I243" s="148"/>
      <c r="L243" s="144"/>
      <c r="M243" s="149"/>
      <c r="T243" s="150"/>
      <c r="AT243" s="146" t="s">
        <v>150</v>
      </c>
      <c r="AU243" s="146" t="s">
        <v>83</v>
      </c>
      <c r="AV243" s="12" t="s">
        <v>78</v>
      </c>
      <c r="AW243" s="12" t="s">
        <v>33</v>
      </c>
      <c r="AX243" s="12" t="s">
        <v>73</v>
      </c>
      <c r="AY243" s="146" t="s">
        <v>128</v>
      </c>
    </row>
    <row r="244" spans="2:65" s="13" customFormat="1">
      <c r="B244" s="151"/>
      <c r="D244" s="145" t="s">
        <v>150</v>
      </c>
      <c r="E244" s="152" t="s">
        <v>3</v>
      </c>
      <c r="F244" s="153" t="s">
        <v>200</v>
      </c>
      <c r="H244" s="154">
        <v>18.100000000000001</v>
      </c>
      <c r="I244" s="155"/>
      <c r="L244" s="151"/>
      <c r="M244" s="156"/>
      <c r="T244" s="157"/>
      <c r="AT244" s="152" t="s">
        <v>150</v>
      </c>
      <c r="AU244" s="152" t="s">
        <v>83</v>
      </c>
      <c r="AV244" s="13" t="s">
        <v>83</v>
      </c>
      <c r="AW244" s="13" t="s">
        <v>33</v>
      </c>
      <c r="AX244" s="13" t="s">
        <v>73</v>
      </c>
      <c r="AY244" s="152" t="s">
        <v>128</v>
      </c>
    </row>
    <row r="245" spans="2:65" s="12" customFormat="1">
      <c r="B245" s="144"/>
      <c r="D245" s="145" t="s">
        <v>150</v>
      </c>
      <c r="E245" s="146" t="s">
        <v>3</v>
      </c>
      <c r="F245" s="147" t="s">
        <v>187</v>
      </c>
      <c r="H245" s="146" t="s">
        <v>3</v>
      </c>
      <c r="I245" s="148"/>
      <c r="L245" s="144"/>
      <c r="M245" s="149"/>
      <c r="T245" s="150"/>
      <c r="AT245" s="146" t="s">
        <v>150</v>
      </c>
      <c r="AU245" s="146" t="s">
        <v>83</v>
      </c>
      <c r="AV245" s="12" t="s">
        <v>78</v>
      </c>
      <c r="AW245" s="12" t="s">
        <v>33</v>
      </c>
      <c r="AX245" s="12" t="s">
        <v>73</v>
      </c>
      <c r="AY245" s="146" t="s">
        <v>128</v>
      </c>
    </row>
    <row r="246" spans="2:65" s="13" customFormat="1">
      <c r="B246" s="151"/>
      <c r="D246" s="145" t="s">
        <v>150</v>
      </c>
      <c r="E246" s="152" t="s">
        <v>3</v>
      </c>
      <c r="F246" s="153" t="s">
        <v>188</v>
      </c>
      <c r="H246" s="154">
        <v>104.05800000000001</v>
      </c>
      <c r="I246" s="155"/>
      <c r="L246" s="151"/>
      <c r="M246" s="156"/>
      <c r="T246" s="157"/>
      <c r="AT246" s="152" t="s">
        <v>150</v>
      </c>
      <c r="AU246" s="152" t="s">
        <v>83</v>
      </c>
      <c r="AV246" s="13" t="s">
        <v>83</v>
      </c>
      <c r="AW246" s="13" t="s">
        <v>33</v>
      </c>
      <c r="AX246" s="13" t="s">
        <v>73</v>
      </c>
      <c r="AY246" s="152" t="s">
        <v>128</v>
      </c>
    </row>
    <row r="247" spans="2:65" s="14" customFormat="1">
      <c r="B247" s="158"/>
      <c r="D247" s="145" t="s">
        <v>150</v>
      </c>
      <c r="E247" s="159" t="s">
        <v>3</v>
      </c>
      <c r="F247" s="160" t="s">
        <v>158</v>
      </c>
      <c r="H247" s="161">
        <v>122.158</v>
      </c>
      <c r="I247" s="162"/>
      <c r="L247" s="158"/>
      <c r="M247" s="163"/>
      <c r="T247" s="164"/>
      <c r="AT247" s="159" t="s">
        <v>150</v>
      </c>
      <c r="AU247" s="159" t="s">
        <v>83</v>
      </c>
      <c r="AV247" s="14" t="s">
        <v>135</v>
      </c>
      <c r="AW247" s="14" t="s">
        <v>33</v>
      </c>
      <c r="AX247" s="14" t="s">
        <v>78</v>
      </c>
      <c r="AY247" s="159" t="s">
        <v>128</v>
      </c>
    </row>
    <row r="248" spans="2:65" s="1" customFormat="1" ht="16.5" customHeight="1">
      <c r="B248" s="126"/>
      <c r="C248" s="165" t="s">
        <v>400</v>
      </c>
      <c r="D248" s="165" t="s">
        <v>281</v>
      </c>
      <c r="E248" s="166" t="s">
        <v>401</v>
      </c>
      <c r="F248" s="167" t="s">
        <v>402</v>
      </c>
      <c r="G248" s="168" t="s">
        <v>141</v>
      </c>
      <c r="H248" s="169">
        <v>128.26599999999999</v>
      </c>
      <c r="I248" s="170"/>
      <c r="J248" s="171">
        <f>ROUND(I248*H248,2)</f>
        <v>0</v>
      </c>
      <c r="K248" s="167" t="s">
        <v>3</v>
      </c>
      <c r="L248" s="172"/>
      <c r="M248" s="173" t="s">
        <v>3</v>
      </c>
      <c r="N248" s="174" t="s">
        <v>44</v>
      </c>
      <c r="P248" s="136">
        <f>O248*H248</f>
        <v>0</v>
      </c>
      <c r="Q248" s="136">
        <v>5.1999999999999995E-4</v>
      </c>
      <c r="R248" s="136">
        <f>Q248*H248</f>
        <v>6.6698319999999992E-2</v>
      </c>
      <c r="S248" s="136">
        <v>0</v>
      </c>
      <c r="T248" s="137">
        <f>S248*H248</f>
        <v>0</v>
      </c>
      <c r="AR248" s="138" t="s">
        <v>296</v>
      </c>
      <c r="AT248" s="138" t="s">
        <v>281</v>
      </c>
      <c r="AU248" s="138" t="s">
        <v>83</v>
      </c>
      <c r="AY248" s="17" t="s">
        <v>128</v>
      </c>
      <c r="BE248" s="139">
        <f>IF(N248="základní",J248,0)</f>
        <v>0</v>
      </c>
      <c r="BF248" s="139">
        <f>IF(N248="snížená",J248,0)</f>
        <v>0</v>
      </c>
      <c r="BG248" s="139">
        <f>IF(N248="zákl. přenesená",J248,0)</f>
        <v>0</v>
      </c>
      <c r="BH248" s="139">
        <f>IF(N248="sníž. přenesená",J248,0)</f>
        <v>0</v>
      </c>
      <c r="BI248" s="139">
        <f>IF(N248="nulová",J248,0)</f>
        <v>0</v>
      </c>
      <c r="BJ248" s="17" t="s">
        <v>78</v>
      </c>
      <c r="BK248" s="139">
        <f>ROUND(I248*H248,2)</f>
        <v>0</v>
      </c>
      <c r="BL248" s="17" t="s">
        <v>226</v>
      </c>
      <c r="BM248" s="138" t="s">
        <v>403</v>
      </c>
    </row>
    <row r="249" spans="2:65" s="13" customFormat="1">
      <c r="B249" s="151"/>
      <c r="D249" s="145" t="s">
        <v>150</v>
      </c>
      <c r="F249" s="153" t="s">
        <v>404</v>
      </c>
      <c r="H249" s="154">
        <v>128.26599999999999</v>
      </c>
      <c r="I249" s="155"/>
      <c r="L249" s="151"/>
      <c r="M249" s="156"/>
      <c r="T249" s="157"/>
      <c r="AT249" s="152" t="s">
        <v>150</v>
      </c>
      <c r="AU249" s="152" t="s">
        <v>83</v>
      </c>
      <c r="AV249" s="13" t="s">
        <v>83</v>
      </c>
      <c r="AW249" s="13" t="s">
        <v>4</v>
      </c>
      <c r="AX249" s="13" t="s">
        <v>78</v>
      </c>
      <c r="AY249" s="152" t="s">
        <v>128</v>
      </c>
    </row>
    <row r="250" spans="2:65" s="1" customFormat="1" ht="37.9" customHeight="1">
      <c r="B250" s="126"/>
      <c r="C250" s="127" t="s">
        <v>405</v>
      </c>
      <c r="D250" s="127" t="s">
        <v>131</v>
      </c>
      <c r="E250" s="128" t="s">
        <v>406</v>
      </c>
      <c r="F250" s="129" t="s">
        <v>407</v>
      </c>
      <c r="G250" s="130" t="s">
        <v>141</v>
      </c>
      <c r="H250" s="131">
        <v>5.8</v>
      </c>
      <c r="I250" s="132"/>
      <c r="J250" s="133">
        <f>ROUND(I250*H250,2)</f>
        <v>0</v>
      </c>
      <c r="K250" s="129" t="s">
        <v>142</v>
      </c>
      <c r="L250" s="32"/>
      <c r="M250" s="134" t="s">
        <v>3</v>
      </c>
      <c r="N250" s="135" t="s">
        <v>44</v>
      </c>
      <c r="P250" s="136">
        <f>O250*H250</f>
        <v>0</v>
      </c>
      <c r="Q250" s="136">
        <v>0</v>
      </c>
      <c r="R250" s="136">
        <f>Q250*H250</f>
        <v>0</v>
      </c>
      <c r="S250" s="136">
        <v>2.4E-2</v>
      </c>
      <c r="T250" s="137">
        <f>S250*H250</f>
        <v>0.13919999999999999</v>
      </c>
      <c r="AR250" s="138" t="s">
        <v>226</v>
      </c>
      <c r="AT250" s="138" t="s">
        <v>131</v>
      </c>
      <c r="AU250" s="138" t="s">
        <v>83</v>
      </c>
      <c r="AY250" s="17" t="s">
        <v>128</v>
      </c>
      <c r="BE250" s="139">
        <f>IF(N250="základní",J250,0)</f>
        <v>0</v>
      </c>
      <c r="BF250" s="139">
        <f>IF(N250="snížená",J250,0)</f>
        <v>0</v>
      </c>
      <c r="BG250" s="139">
        <f>IF(N250="zákl. přenesená",J250,0)</f>
        <v>0</v>
      </c>
      <c r="BH250" s="139">
        <f>IF(N250="sníž. přenesená",J250,0)</f>
        <v>0</v>
      </c>
      <c r="BI250" s="139">
        <f>IF(N250="nulová",J250,0)</f>
        <v>0</v>
      </c>
      <c r="BJ250" s="17" t="s">
        <v>78</v>
      </c>
      <c r="BK250" s="139">
        <f>ROUND(I250*H250,2)</f>
        <v>0</v>
      </c>
      <c r="BL250" s="17" t="s">
        <v>226</v>
      </c>
      <c r="BM250" s="138" t="s">
        <v>408</v>
      </c>
    </row>
    <row r="251" spans="2:65" s="1" customFormat="1">
      <c r="B251" s="32"/>
      <c r="D251" s="140" t="s">
        <v>144</v>
      </c>
      <c r="F251" s="141" t="s">
        <v>409</v>
      </c>
      <c r="I251" s="142"/>
      <c r="L251" s="32"/>
      <c r="M251" s="143"/>
      <c r="T251" s="52"/>
      <c r="AT251" s="17" t="s">
        <v>144</v>
      </c>
      <c r="AU251" s="17" t="s">
        <v>83</v>
      </c>
    </row>
    <row r="252" spans="2:65" s="11" customFormat="1" ht="22.9" customHeight="1">
      <c r="B252" s="114"/>
      <c r="D252" s="115" t="s">
        <v>72</v>
      </c>
      <c r="E252" s="124" t="s">
        <v>410</v>
      </c>
      <c r="F252" s="124" t="s">
        <v>411</v>
      </c>
      <c r="I252" s="117"/>
      <c r="J252" s="125">
        <f>BK252</f>
        <v>0</v>
      </c>
      <c r="L252" s="114"/>
      <c r="M252" s="119"/>
      <c r="P252" s="120">
        <f>P253</f>
        <v>0</v>
      </c>
      <c r="R252" s="120">
        <f>R253</f>
        <v>0</v>
      </c>
      <c r="T252" s="121">
        <f>T253</f>
        <v>0</v>
      </c>
      <c r="AR252" s="115" t="s">
        <v>83</v>
      </c>
      <c r="AT252" s="122" t="s">
        <v>72</v>
      </c>
      <c r="AU252" s="122" t="s">
        <v>78</v>
      </c>
      <c r="AY252" s="115" t="s">
        <v>128</v>
      </c>
      <c r="BK252" s="123">
        <f>BK253</f>
        <v>0</v>
      </c>
    </row>
    <row r="253" spans="2:65" s="1" customFormat="1" ht="16.5" customHeight="1">
      <c r="B253" s="126"/>
      <c r="C253" s="127" t="s">
        <v>412</v>
      </c>
      <c r="D253" s="127" t="s">
        <v>131</v>
      </c>
      <c r="E253" s="128" t="s">
        <v>413</v>
      </c>
      <c r="F253" s="129" t="s">
        <v>414</v>
      </c>
      <c r="G253" s="130" t="s">
        <v>415</v>
      </c>
      <c r="H253" s="131">
        <v>1</v>
      </c>
      <c r="I253" s="132"/>
      <c r="J253" s="133">
        <f>ROUND(I253*H253,2)</f>
        <v>0</v>
      </c>
      <c r="K253" s="129" t="s">
        <v>3</v>
      </c>
      <c r="L253" s="32"/>
      <c r="M253" s="134" t="s">
        <v>3</v>
      </c>
      <c r="N253" s="135" t="s">
        <v>44</v>
      </c>
      <c r="P253" s="136">
        <f>O253*H253</f>
        <v>0</v>
      </c>
      <c r="Q253" s="136">
        <v>0</v>
      </c>
      <c r="R253" s="136">
        <f>Q253*H253</f>
        <v>0</v>
      </c>
      <c r="S253" s="136">
        <v>0</v>
      </c>
      <c r="T253" s="137">
        <f>S253*H253</f>
        <v>0</v>
      </c>
      <c r="AR253" s="138" t="s">
        <v>226</v>
      </c>
      <c r="AT253" s="138" t="s">
        <v>131</v>
      </c>
      <c r="AU253" s="138" t="s">
        <v>83</v>
      </c>
      <c r="AY253" s="17" t="s">
        <v>128</v>
      </c>
      <c r="BE253" s="139">
        <f>IF(N253="základní",J253,0)</f>
        <v>0</v>
      </c>
      <c r="BF253" s="139">
        <f>IF(N253="snížená",J253,0)</f>
        <v>0</v>
      </c>
      <c r="BG253" s="139">
        <f>IF(N253="zákl. přenesená",J253,0)</f>
        <v>0</v>
      </c>
      <c r="BH253" s="139">
        <f>IF(N253="sníž. přenesená",J253,0)</f>
        <v>0</v>
      </c>
      <c r="BI253" s="139">
        <f>IF(N253="nulová",J253,0)</f>
        <v>0</v>
      </c>
      <c r="BJ253" s="17" t="s">
        <v>78</v>
      </c>
      <c r="BK253" s="139">
        <f>ROUND(I253*H253,2)</f>
        <v>0</v>
      </c>
      <c r="BL253" s="17" t="s">
        <v>226</v>
      </c>
      <c r="BM253" s="138" t="s">
        <v>416</v>
      </c>
    </row>
    <row r="254" spans="2:65" s="11" customFormat="1" ht="22.9" customHeight="1">
      <c r="B254" s="114"/>
      <c r="D254" s="115" t="s">
        <v>72</v>
      </c>
      <c r="E254" s="124" t="s">
        <v>417</v>
      </c>
      <c r="F254" s="124" t="s">
        <v>418</v>
      </c>
      <c r="I254" s="117"/>
      <c r="J254" s="125">
        <f>BK254</f>
        <v>0</v>
      </c>
      <c r="L254" s="114"/>
      <c r="M254" s="119"/>
      <c r="P254" s="120">
        <f>SUM(P255:P262)</f>
        <v>0</v>
      </c>
      <c r="R254" s="120">
        <f>SUM(R255:R262)</f>
        <v>0</v>
      </c>
      <c r="T254" s="121">
        <f>SUM(T255:T262)</f>
        <v>0</v>
      </c>
      <c r="AR254" s="115" t="s">
        <v>83</v>
      </c>
      <c r="AT254" s="122" t="s">
        <v>72</v>
      </c>
      <c r="AU254" s="122" t="s">
        <v>78</v>
      </c>
      <c r="AY254" s="115" t="s">
        <v>128</v>
      </c>
      <c r="BK254" s="123">
        <f>SUM(BK255:BK262)</f>
        <v>0</v>
      </c>
    </row>
    <row r="255" spans="2:65" s="1" customFormat="1" ht="16.5" customHeight="1">
      <c r="B255" s="126"/>
      <c r="C255" s="127" t="s">
        <v>419</v>
      </c>
      <c r="D255" s="127" t="s">
        <v>131</v>
      </c>
      <c r="E255" s="128" t="s">
        <v>420</v>
      </c>
      <c r="F255" s="129" t="s">
        <v>421</v>
      </c>
      <c r="G255" s="130" t="s">
        <v>134</v>
      </c>
      <c r="H255" s="131">
        <v>3</v>
      </c>
      <c r="I255" s="132"/>
      <c r="J255" s="133">
        <f t="shared" ref="J255:J262" si="10">ROUND(I255*H255,2)</f>
        <v>0</v>
      </c>
      <c r="K255" s="129" t="s">
        <v>3</v>
      </c>
      <c r="L255" s="32"/>
      <c r="M255" s="134" t="s">
        <v>3</v>
      </c>
      <c r="N255" s="135" t="s">
        <v>44</v>
      </c>
      <c r="P255" s="136">
        <f t="shared" ref="P255:P262" si="11">O255*H255</f>
        <v>0</v>
      </c>
      <c r="Q255" s="136">
        <v>0</v>
      </c>
      <c r="R255" s="136">
        <f t="shared" ref="R255:R262" si="12">Q255*H255</f>
        <v>0</v>
      </c>
      <c r="S255" s="136">
        <v>0</v>
      </c>
      <c r="T255" s="137">
        <f t="shared" ref="T255:T262" si="13">S255*H255</f>
        <v>0</v>
      </c>
      <c r="AR255" s="138" t="s">
        <v>226</v>
      </c>
      <c r="AT255" s="138" t="s">
        <v>131</v>
      </c>
      <c r="AU255" s="138" t="s">
        <v>83</v>
      </c>
      <c r="AY255" s="17" t="s">
        <v>128</v>
      </c>
      <c r="BE255" s="139">
        <f t="shared" ref="BE255:BE262" si="14">IF(N255="základní",J255,0)</f>
        <v>0</v>
      </c>
      <c r="BF255" s="139">
        <f t="shared" ref="BF255:BF262" si="15">IF(N255="snížená",J255,0)</f>
        <v>0</v>
      </c>
      <c r="BG255" s="139">
        <f t="shared" ref="BG255:BG262" si="16">IF(N255="zákl. přenesená",J255,0)</f>
        <v>0</v>
      </c>
      <c r="BH255" s="139">
        <f t="shared" ref="BH255:BH262" si="17">IF(N255="sníž. přenesená",J255,0)</f>
        <v>0</v>
      </c>
      <c r="BI255" s="139">
        <f t="shared" ref="BI255:BI262" si="18">IF(N255="nulová",J255,0)</f>
        <v>0</v>
      </c>
      <c r="BJ255" s="17" t="s">
        <v>78</v>
      </c>
      <c r="BK255" s="139">
        <f t="shared" ref="BK255:BK262" si="19">ROUND(I255*H255,2)</f>
        <v>0</v>
      </c>
      <c r="BL255" s="17" t="s">
        <v>226</v>
      </c>
      <c r="BM255" s="138" t="s">
        <v>422</v>
      </c>
    </row>
    <row r="256" spans="2:65" s="1" customFormat="1" ht="16.5" customHeight="1">
      <c r="B256" s="126"/>
      <c r="C256" s="127" t="s">
        <v>423</v>
      </c>
      <c r="D256" s="127" t="s">
        <v>131</v>
      </c>
      <c r="E256" s="128" t="s">
        <v>424</v>
      </c>
      <c r="F256" s="129" t="s">
        <v>425</v>
      </c>
      <c r="G256" s="130" t="s">
        <v>134</v>
      </c>
      <c r="H256" s="131">
        <v>3</v>
      </c>
      <c r="I256" s="132"/>
      <c r="J256" s="133">
        <f t="shared" si="10"/>
        <v>0</v>
      </c>
      <c r="K256" s="129" t="s">
        <v>3</v>
      </c>
      <c r="L256" s="32"/>
      <c r="M256" s="134" t="s">
        <v>3</v>
      </c>
      <c r="N256" s="135" t="s">
        <v>44</v>
      </c>
      <c r="P256" s="136">
        <f t="shared" si="11"/>
        <v>0</v>
      </c>
      <c r="Q256" s="136">
        <v>0</v>
      </c>
      <c r="R256" s="136">
        <f t="shared" si="12"/>
        <v>0</v>
      </c>
      <c r="S256" s="136">
        <v>0</v>
      </c>
      <c r="T256" s="137">
        <f t="shared" si="13"/>
        <v>0</v>
      </c>
      <c r="AR256" s="138" t="s">
        <v>226</v>
      </c>
      <c r="AT256" s="138" t="s">
        <v>131</v>
      </c>
      <c r="AU256" s="138" t="s">
        <v>83</v>
      </c>
      <c r="AY256" s="17" t="s">
        <v>128</v>
      </c>
      <c r="BE256" s="139">
        <f t="shared" si="14"/>
        <v>0</v>
      </c>
      <c r="BF256" s="139">
        <f t="shared" si="15"/>
        <v>0</v>
      </c>
      <c r="BG256" s="139">
        <f t="shared" si="16"/>
        <v>0</v>
      </c>
      <c r="BH256" s="139">
        <f t="shared" si="17"/>
        <v>0</v>
      </c>
      <c r="BI256" s="139">
        <f t="shared" si="18"/>
        <v>0</v>
      </c>
      <c r="BJ256" s="17" t="s">
        <v>78</v>
      </c>
      <c r="BK256" s="139">
        <f t="shared" si="19"/>
        <v>0</v>
      </c>
      <c r="BL256" s="17" t="s">
        <v>226</v>
      </c>
      <c r="BM256" s="138" t="s">
        <v>426</v>
      </c>
    </row>
    <row r="257" spans="2:65" s="1" customFormat="1" ht="16.5" customHeight="1">
      <c r="B257" s="126"/>
      <c r="C257" s="127" t="s">
        <v>427</v>
      </c>
      <c r="D257" s="127" t="s">
        <v>131</v>
      </c>
      <c r="E257" s="128" t="s">
        <v>428</v>
      </c>
      <c r="F257" s="129" t="s">
        <v>429</v>
      </c>
      <c r="G257" s="130" t="s">
        <v>134</v>
      </c>
      <c r="H257" s="131">
        <v>6</v>
      </c>
      <c r="I257" s="132"/>
      <c r="J257" s="133">
        <f t="shared" si="10"/>
        <v>0</v>
      </c>
      <c r="K257" s="129" t="s">
        <v>3</v>
      </c>
      <c r="L257" s="32"/>
      <c r="M257" s="134" t="s">
        <v>3</v>
      </c>
      <c r="N257" s="135" t="s">
        <v>44</v>
      </c>
      <c r="P257" s="136">
        <f t="shared" si="11"/>
        <v>0</v>
      </c>
      <c r="Q257" s="136">
        <v>0</v>
      </c>
      <c r="R257" s="136">
        <f t="shared" si="12"/>
        <v>0</v>
      </c>
      <c r="S257" s="136">
        <v>0</v>
      </c>
      <c r="T257" s="137">
        <f t="shared" si="13"/>
        <v>0</v>
      </c>
      <c r="AR257" s="138" t="s">
        <v>226</v>
      </c>
      <c r="AT257" s="138" t="s">
        <v>131</v>
      </c>
      <c r="AU257" s="138" t="s">
        <v>83</v>
      </c>
      <c r="AY257" s="17" t="s">
        <v>128</v>
      </c>
      <c r="BE257" s="139">
        <f t="shared" si="14"/>
        <v>0</v>
      </c>
      <c r="BF257" s="139">
        <f t="shared" si="15"/>
        <v>0</v>
      </c>
      <c r="BG257" s="139">
        <f t="shared" si="16"/>
        <v>0</v>
      </c>
      <c r="BH257" s="139">
        <f t="shared" si="17"/>
        <v>0</v>
      </c>
      <c r="BI257" s="139">
        <f t="shared" si="18"/>
        <v>0</v>
      </c>
      <c r="BJ257" s="17" t="s">
        <v>78</v>
      </c>
      <c r="BK257" s="139">
        <f t="shared" si="19"/>
        <v>0</v>
      </c>
      <c r="BL257" s="17" t="s">
        <v>226</v>
      </c>
      <c r="BM257" s="138" t="s">
        <v>430</v>
      </c>
    </row>
    <row r="258" spans="2:65" s="1" customFormat="1" ht="16.5" customHeight="1">
      <c r="B258" s="126"/>
      <c r="C258" s="127" t="s">
        <v>431</v>
      </c>
      <c r="D258" s="127" t="s">
        <v>131</v>
      </c>
      <c r="E258" s="128" t="s">
        <v>432</v>
      </c>
      <c r="F258" s="129" t="s">
        <v>433</v>
      </c>
      <c r="G258" s="130" t="s">
        <v>134</v>
      </c>
      <c r="H258" s="131">
        <v>7</v>
      </c>
      <c r="I258" s="132"/>
      <c r="J258" s="133">
        <f t="shared" si="10"/>
        <v>0</v>
      </c>
      <c r="K258" s="129" t="s">
        <v>3</v>
      </c>
      <c r="L258" s="32"/>
      <c r="M258" s="134" t="s">
        <v>3</v>
      </c>
      <c r="N258" s="135" t="s">
        <v>44</v>
      </c>
      <c r="P258" s="136">
        <f t="shared" si="11"/>
        <v>0</v>
      </c>
      <c r="Q258" s="136">
        <v>0</v>
      </c>
      <c r="R258" s="136">
        <f t="shared" si="12"/>
        <v>0</v>
      </c>
      <c r="S258" s="136">
        <v>0</v>
      </c>
      <c r="T258" s="137">
        <f t="shared" si="13"/>
        <v>0</v>
      </c>
      <c r="AR258" s="138" t="s">
        <v>226</v>
      </c>
      <c r="AT258" s="138" t="s">
        <v>131</v>
      </c>
      <c r="AU258" s="138" t="s">
        <v>83</v>
      </c>
      <c r="AY258" s="17" t="s">
        <v>128</v>
      </c>
      <c r="BE258" s="139">
        <f t="shared" si="14"/>
        <v>0</v>
      </c>
      <c r="BF258" s="139">
        <f t="shared" si="15"/>
        <v>0</v>
      </c>
      <c r="BG258" s="139">
        <f t="shared" si="16"/>
        <v>0</v>
      </c>
      <c r="BH258" s="139">
        <f t="shared" si="17"/>
        <v>0</v>
      </c>
      <c r="BI258" s="139">
        <f t="shared" si="18"/>
        <v>0</v>
      </c>
      <c r="BJ258" s="17" t="s">
        <v>78</v>
      </c>
      <c r="BK258" s="139">
        <f t="shared" si="19"/>
        <v>0</v>
      </c>
      <c r="BL258" s="17" t="s">
        <v>226</v>
      </c>
      <c r="BM258" s="138" t="s">
        <v>434</v>
      </c>
    </row>
    <row r="259" spans="2:65" s="1" customFormat="1" ht="16.5" customHeight="1">
      <c r="B259" s="126"/>
      <c r="C259" s="127" t="s">
        <v>435</v>
      </c>
      <c r="D259" s="127" t="s">
        <v>131</v>
      </c>
      <c r="E259" s="128" t="s">
        <v>436</v>
      </c>
      <c r="F259" s="129" t="s">
        <v>437</v>
      </c>
      <c r="G259" s="130" t="s">
        <v>134</v>
      </c>
      <c r="H259" s="131">
        <v>7</v>
      </c>
      <c r="I259" s="132"/>
      <c r="J259" s="133">
        <f t="shared" si="10"/>
        <v>0</v>
      </c>
      <c r="K259" s="129" t="s">
        <v>3</v>
      </c>
      <c r="L259" s="32"/>
      <c r="M259" s="134" t="s">
        <v>3</v>
      </c>
      <c r="N259" s="135" t="s">
        <v>44</v>
      </c>
      <c r="P259" s="136">
        <f t="shared" si="11"/>
        <v>0</v>
      </c>
      <c r="Q259" s="136">
        <v>0</v>
      </c>
      <c r="R259" s="136">
        <f t="shared" si="12"/>
        <v>0</v>
      </c>
      <c r="S259" s="136">
        <v>0</v>
      </c>
      <c r="T259" s="137">
        <f t="shared" si="13"/>
        <v>0</v>
      </c>
      <c r="AR259" s="138" t="s">
        <v>226</v>
      </c>
      <c r="AT259" s="138" t="s">
        <v>131</v>
      </c>
      <c r="AU259" s="138" t="s">
        <v>83</v>
      </c>
      <c r="AY259" s="17" t="s">
        <v>128</v>
      </c>
      <c r="BE259" s="139">
        <f t="shared" si="14"/>
        <v>0</v>
      </c>
      <c r="BF259" s="139">
        <f t="shared" si="15"/>
        <v>0</v>
      </c>
      <c r="BG259" s="139">
        <f t="shared" si="16"/>
        <v>0</v>
      </c>
      <c r="BH259" s="139">
        <f t="shared" si="17"/>
        <v>0</v>
      </c>
      <c r="BI259" s="139">
        <f t="shared" si="18"/>
        <v>0</v>
      </c>
      <c r="BJ259" s="17" t="s">
        <v>78</v>
      </c>
      <c r="BK259" s="139">
        <f t="shared" si="19"/>
        <v>0</v>
      </c>
      <c r="BL259" s="17" t="s">
        <v>226</v>
      </c>
      <c r="BM259" s="138" t="s">
        <v>438</v>
      </c>
    </row>
    <row r="260" spans="2:65" s="1" customFormat="1" ht="16.5" customHeight="1">
      <c r="B260" s="126"/>
      <c r="C260" s="127" t="s">
        <v>439</v>
      </c>
      <c r="D260" s="127" t="s">
        <v>131</v>
      </c>
      <c r="E260" s="128" t="s">
        <v>440</v>
      </c>
      <c r="F260" s="129" t="s">
        <v>441</v>
      </c>
      <c r="G260" s="130" t="s">
        <v>134</v>
      </c>
      <c r="H260" s="131">
        <v>1</v>
      </c>
      <c r="I260" s="132"/>
      <c r="J260" s="133">
        <f t="shared" si="10"/>
        <v>0</v>
      </c>
      <c r="K260" s="129" t="s">
        <v>3</v>
      </c>
      <c r="L260" s="32"/>
      <c r="M260" s="134" t="s">
        <v>3</v>
      </c>
      <c r="N260" s="135" t="s">
        <v>44</v>
      </c>
      <c r="P260" s="136">
        <f t="shared" si="11"/>
        <v>0</v>
      </c>
      <c r="Q260" s="136">
        <v>0</v>
      </c>
      <c r="R260" s="136">
        <f t="shared" si="12"/>
        <v>0</v>
      </c>
      <c r="S260" s="136">
        <v>0</v>
      </c>
      <c r="T260" s="137">
        <f t="shared" si="13"/>
        <v>0</v>
      </c>
      <c r="AR260" s="138" t="s">
        <v>226</v>
      </c>
      <c r="AT260" s="138" t="s">
        <v>131</v>
      </c>
      <c r="AU260" s="138" t="s">
        <v>83</v>
      </c>
      <c r="AY260" s="17" t="s">
        <v>128</v>
      </c>
      <c r="BE260" s="139">
        <f t="shared" si="14"/>
        <v>0</v>
      </c>
      <c r="BF260" s="139">
        <f t="shared" si="15"/>
        <v>0</v>
      </c>
      <c r="BG260" s="139">
        <f t="shared" si="16"/>
        <v>0</v>
      </c>
      <c r="BH260" s="139">
        <f t="shared" si="17"/>
        <v>0</v>
      </c>
      <c r="BI260" s="139">
        <f t="shared" si="18"/>
        <v>0</v>
      </c>
      <c r="BJ260" s="17" t="s">
        <v>78</v>
      </c>
      <c r="BK260" s="139">
        <f t="shared" si="19"/>
        <v>0</v>
      </c>
      <c r="BL260" s="17" t="s">
        <v>226</v>
      </c>
      <c r="BM260" s="138" t="s">
        <v>442</v>
      </c>
    </row>
    <row r="261" spans="2:65" s="1" customFormat="1" ht="16.5" customHeight="1">
      <c r="B261" s="126"/>
      <c r="C261" s="127" t="s">
        <v>443</v>
      </c>
      <c r="D261" s="127" t="s">
        <v>131</v>
      </c>
      <c r="E261" s="128" t="s">
        <v>444</v>
      </c>
      <c r="F261" s="129" t="s">
        <v>445</v>
      </c>
      <c r="G261" s="130" t="s">
        <v>134</v>
      </c>
      <c r="H261" s="131">
        <v>2</v>
      </c>
      <c r="I261" s="132"/>
      <c r="J261" s="133">
        <f t="shared" si="10"/>
        <v>0</v>
      </c>
      <c r="K261" s="129" t="s">
        <v>3</v>
      </c>
      <c r="L261" s="32"/>
      <c r="M261" s="134" t="s">
        <v>3</v>
      </c>
      <c r="N261" s="135" t="s">
        <v>44</v>
      </c>
      <c r="P261" s="136">
        <f t="shared" si="11"/>
        <v>0</v>
      </c>
      <c r="Q261" s="136">
        <v>0</v>
      </c>
      <c r="R261" s="136">
        <f t="shared" si="12"/>
        <v>0</v>
      </c>
      <c r="S261" s="136">
        <v>0</v>
      </c>
      <c r="T261" s="137">
        <f t="shared" si="13"/>
        <v>0</v>
      </c>
      <c r="AR261" s="138" t="s">
        <v>226</v>
      </c>
      <c r="AT261" s="138" t="s">
        <v>131</v>
      </c>
      <c r="AU261" s="138" t="s">
        <v>83</v>
      </c>
      <c r="AY261" s="17" t="s">
        <v>128</v>
      </c>
      <c r="BE261" s="139">
        <f t="shared" si="14"/>
        <v>0</v>
      </c>
      <c r="BF261" s="139">
        <f t="shared" si="15"/>
        <v>0</v>
      </c>
      <c r="BG261" s="139">
        <f t="shared" si="16"/>
        <v>0</v>
      </c>
      <c r="BH261" s="139">
        <f t="shared" si="17"/>
        <v>0</v>
      </c>
      <c r="BI261" s="139">
        <f t="shared" si="18"/>
        <v>0</v>
      </c>
      <c r="BJ261" s="17" t="s">
        <v>78</v>
      </c>
      <c r="BK261" s="139">
        <f t="shared" si="19"/>
        <v>0</v>
      </c>
      <c r="BL261" s="17" t="s">
        <v>226</v>
      </c>
      <c r="BM261" s="138" t="s">
        <v>446</v>
      </c>
    </row>
    <row r="262" spans="2:65" s="1" customFormat="1" ht="16.5" customHeight="1">
      <c r="B262" s="126"/>
      <c r="C262" s="127" t="s">
        <v>447</v>
      </c>
      <c r="D262" s="127" t="s">
        <v>131</v>
      </c>
      <c r="E262" s="128" t="s">
        <v>448</v>
      </c>
      <c r="F262" s="129" t="s">
        <v>449</v>
      </c>
      <c r="G262" s="130" t="s">
        <v>292</v>
      </c>
      <c r="H262" s="131">
        <v>1.55</v>
      </c>
      <c r="I262" s="132"/>
      <c r="J262" s="133">
        <f t="shared" si="10"/>
        <v>0</v>
      </c>
      <c r="K262" s="129" t="s">
        <v>3</v>
      </c>
      <c r="L262" s="32"/>
      <c r="M262" s="134" t="s">
        <v>3</v>
      </c>
      <c r="N262" s="135" t="s">
        <v>44</v>
      </c>
      <c r="P262" s="136">
        <f t="shared" si="11"/>
        <v>0</v>
      </c>
      <c r="Q262" s="136">
        <v>0</v>
      </c>
      <c r="R262" s="136">
        <f t="shared" si="12"/>
        <v>0</v>
      </c>
      <c r="S262" s="136">
        <v>0</v>
      </c>
      <c r="T262" s="137">
        <f t="shared" si="13"/>
        <v>0</v>
      </c>
      <c r="AR262" s="138" t="s">
        <v>226</v>
      </c>
      <c r="AT262" s="138" t="s">
        <v>131</v>
      </c>
      <c r="AU262" s="138" t="s">
        <v>83</v>
      </c>
      <c r="AY262" s="17" t="s">
        <v>128</v>
      </c>
      <c r="BE262" s="139">
        <f t="shared" si="14"/>
        <v>0</v>
      </c>
      <c r="BF262" s="139">
        <f t="shared" si="15"/>
        <v>0</v>
      </c>
      <c r="BG262" s="139">
        <f t="shared" si="16"/>
        <v>0</v>
      </c>
      <c r="BH262" s="139">
        <f t="shared" si="17"/>
        <v>0</v>
      </c>
      <c r="BI262" s="139">
        <f t="shared" si="18"/>
        <v>0</v>
      </c>
      <c r="BJ262" s="17" t="s">
        <v>78</v>
      </c>
      <c r="BK262" s="139">
        <f t="shared" si="19"/>
        <v>0</v>
      </c>
      <c r="BL262" s="17" t="s">
        <v>226</v>
      </c>
      <c r="BM262" s="138" t="s">
        <v>450</v>
      </c>
    </row>
    <row r="263" spans="2:65" s="11" customFormat="1" ht="22.9" customHeight="1">
      <c r="B263" s="114"/>
      <c r="D263" s="115" t="s">
        <v>72</v>
      </c>
      <c r="E263" s="124" t="s">
        <v>451</v>
      </c>
      <c r="F263" s="124" t="s">
        <v>452</v>
      </c>
      <c r="I263" s="117"/>
      <c r="J263" s="125">
        <f>BK263</f>
        <v>0</v>
      </c>
      <c r="L263" s="114"/>
      <c r="M263" s="119"/>
      <c r="P263" s="120">
        <f>SUM(P264:P274)</f>
        <v>0</v>
      </c>
      <c r="R263" s="120">
        <f>SUM(R264:R274)</f>
        <v>0</v>
      </c>
      <c r="T263" s="121">
        <f>SUM(T264:T274)</f>
        <v>4.7200000000000006E-2</v>
      </c>
      <c r="AR263" s="115" t="s">
        <v>83</v>
      </c>
      <c r="AT263" s="122" t="s">
        <v>72</v>
      </c>
      <c r="AU263" s="122" t="s">
        <v>78</v>
      </c>
      <c r="AY263" s="115" t="s">
        <v>128</v>
      </c>
      <c r="BK263" s="123">
        <f>SUM(BK264:BK274)</f>
        <v>0</v>
      </c>
    </row>
    <row r="264" spans="2:65" s="1" customFormat="1" ht="16.5" customHeight="1">
      <c r="B264" s="126"/>
      <c r="C264" s="127" t="s">
        <v>453</v>
      </c>
      <c r="D264" s="127" t="s">
        <v>131</v>
      </c>
      <c r="E264" s="128" t="s">
        <v>454</v>
      </c>
      <c r="F264" s="129" t="s">
        <v>455</v>
      </c>
      <c r="G264" s="130" t="s">
        <v>415</v>
      </c>
      <c r="H264" s="131">
        <v>1</v>
      </c>
      <c r="I264" s="132"/>
      <c r="J264" s="133">
        <f>ROUND(I264*H264,2)</f>
        <v>0</v>
      </c>
      <c r="K264" s="129" t="s">
        <v>3</v>
      </c>
      <c r="L264" s="32"/>
      <c r="M264" s="134" t="s">
        <v>3</v>
      </c>
      <c r="N264" s="135" t="s">
        <v>44</v>
      </c>
      <c r="P264" s="136">
        <f>O264*H264</f>
        <v>0</v>
      </c>
      <c r="Q264" s="136">
        <v>0</v>
      </c>
      <c r="R264" s="136">
        <f>Q264*H264</f>
        <v>0</v>
      </c>
      <c r="S264" s="136">
        <v>6.6E-3</v>
      </c>
      <c r="T264" s="137">
        <f>S264*H264</f>
        <v>6.6E-3</v>
      </c>
      <c r="AR264" s="138" t="s">
        <v>226</v>
      </c>
      <c r="AT264" s="138" t="s">
        <v>131</v>
      </c>
      <c r="AU264" s="138" t="s">
        <v>83</v>
      </c>
      <c r="AY264" s="17" t="s">
        <v>128</v>
      </c>
      <c r="BE264" s="139">
        <f>IF(N264="základní",J264,0)</f>
        <v>0</v>
      </c>
      <c r="BF264" s="139">
        <f>IF(N264="snížená",J264,0)</f>
        <v>0</v>
      </c>
      <c r="BG264" s="139">
        <f>IF(N264="zákl. přenesená",J264,0)</f>
        <v>0</v>
      </c>
      <c r="BH264" s="139">
        <f>IF(N264="sníž. přenesená",J264,0)</f>
        <v>0</v>
      </c>
      <c r="BI264" s="139">
        <f>IF(N264="nulová",J264,0)</f>
        <v>0</v>
      </c>
      <c r="BJ264" s="17" t="s">
        <v>78</v>
      </c>
      <c r="BK264" s="139">
        <f>ROUND(I264*H264,2)</f>
        <v>0</v>
      </c>
      <c r="BL264" s="17" t="s">
        <v>226</v>
      </c>
      <c r="BM264" s="138" t="s">
        <v>456</v>
      </c>
    </row>
    <row r="265" spans="2:65" s="1" customFormat="1" ht="24.2" customHeight="1">
      <c r="B265" s="126"/>
      <c r="C265" s="127" t="s">
        <v>457</v>
      </c>
      <c r="D265" s="127" t="s">
        <v>131</v>
      </c>
      <c r="E265" s="128" t="s">
        <v>458</v>
      </c>
      <c r="F265" s="129" t="s">
        <v>459</v>
      </c>
      <c r="G265" s="130" t="s">
        <v>141</v>
      </c>
      <c r="H265" s="131">
        <v>0.48</v>
      </c>
      <c r="I265" s="132"/>
      <c r="J265" s="133">
        <f>ROUND(I265*H265,2)</f>
        <v>0</v>
      </c>
      <c r="K265" s="129" t="s">
        <v>142</v>
      </c>
      <c r="L265" s="32"/>
      <c r="M265" s="134" t="s">
        <v>3</v>
      </c>
      <c r="N265" s="135" t="s">
        <v>44</v>
      </c>
      <c r="P265" s="136">
        <f>O265*H265</f>
        <v>0</v>
      </c>
      <c r="Q265" s="136">
        <v>0</v>
      </c>
      <c r="R265" s="136">
        <f>Q265*H265</f>
        <v>0</v>
      </c>
      <c r="S265" s="136">
        <v>7.0000000000000001E-3</v>
      </c>
      <c r="T265" s="137">
        <f>S265*H265</f>
        <v>3.3600000000000001E-3</v>
      </c>
      <c r="AR265" s="138" t="s">
        <v>226</v>
      </c>
      <c r="AT265" s="138" t="s">
        <v>131</v>
      </c>
      <c r="AU265" s="138" t="s">
        <v>83</v>
      </c>
      <c r="AY265" s="17" t="s">
        <v>128</v>
      </c>
      <c r="BE265" s="139">
        <f>IF(N265="základní",J265,0)</f>
        <v>0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7" t="s">
        <v>78</v>
      </c>
      <c r="BK265" s="139">
        <f>ROUND(I265*H265,2)</f>
        <v>0</v>
      </c>
      <c r="BL265" s="17" t="s">
        <v>226</v>
      </c>
      <c r="BM265" s="138" t="s">
        <v>460</v>
      </c>
    </row>
    <row r="266" spans="2:65" s="1" customFormat="1">
      <c r="B266" s="32"/>
      <c r="D266" s="140" t="s">
        <v>144</v>
      </c>
      <c r="F266" s="141" t="s">
        <v>461</v>
      </c>
      <c r="I266" s="142"/>
      <c r="L266" s="32"/>
      <c r="M266" s="143"/>
      <c r="T266" s="52"/>
      <c r="AT266" s="17" t="s">
        <v>144</v>
      </c>
      <c r="AU266" s="17" t="s">
        <v>83</v>
      </c>
    </row>
    <row r="267" spans="2:65" s="13" customFormat="1">
      <c r="B267" s="151"/>
      <c r="D267" s="145" t="s">
        <v>150</v>
      </c>
      <c r="E267" s="152" t="s">
        <v>3</v>
      </c>
      <c r="F267" s="153" t="s">
        <v>462</v>
      </c>
      <c r="H267" s="154">
        <v>0.48</v>
      </c>
      <c r="I267" s="155"/>
      <c r="L267" s="151"/>
      <c r="M267" s="156"/>
      <c r="T267" s="157"/>
      <c r="AT267" s="152" t="s">
        <v>150</v>
      </c>
      <c r="AU267" s="152" t="s">
        <v>83</v>
      </c>
      <c r="AV267" s="13" t="s">
        <v>83</v>
      </c>
      <c r="AW267" s="13" t="s">
        <v>33</v>
      </c>
      <c r="AX267" s="13" t="s">
        <v>78</v>
      </c>
      <c r="AY267" s="152" t="s">
        <v>128</v>
      </c>
    </row>
    <row r="268" spans="2:65" s="1" customFormat="1" ht="24.2" customHeight="1">
      <c r="B268" s="126"/>
      <c r="C268" s="127" t="s">
        <v>463</v>
      </c>
      <c r="D268" s="127" t="s">
        <v>131</v>
      </c>
      <c r="E268" s="128" t="s">
        <v>464</v>
      </c>
      <c r="F268" s="129" t="s">
        <v>465</v>
      </c>
      <c r="G268" s="130" t="s">
        <v>141</v>
      </c>
      <c r="H268" s="131">
        <v>5.32</v>
      </c>
      <c r="I268" s="132"/>
      <c r="J268" s="133">
        <f>ROUND(I268*H268,2)</f>
        <v>0</v>
      </c>
      <c r="K268" s="129" t="s">
        <v>142</v>
      </c>
      <c r="L268" s="32"/>
      <c r="M268" s="134" t="s">
        <v>3</v>
      </c>
      <c r="N268" s="135" t="s">
        <v>44</v>
      </c>
      <c r="P268" s="136">
        <f>O268*H268</f>
        <v>0</v>
      </c>
      <c r="Q268" s="136">
        <v>0</v>
      </c>
      <c r="R268" s="136">
        <f>Q268*H268</f>
        <v>0</v>
      </c>
      <c r="S268" s="136">
        <v>7.0000000000000001E-3</v>
      </c>
      <c r="T268" s="137">
        <f>S268*H268</f>
        <v>3.7240000000000002E-2</v>
      </c>
      <c r="AR268" s="138" t="s">
        <v>226</v>
      </c>
      <c r="AT268" s="138" t="s">
        <v>131</v>
      </c>
      <c r="AU268" s="138" t="s">
        <v>83</v>
      </c>
      <c r="AY268" s="17" t="s">
        <v>128</v>
      </c>
      <c r="BE268" s="139">
        <f>IF(N268="základní",J268,0)</f>
        <v>0</v>
      </c>
      <c r="BF268" s="139">
        <f>IF(N268="snížená",J268,0)</f>
        <v>0</v>
      </c>
      <c r="BG268" s="139">
        <f>IF(N268="zákl. přenesená",J268,0)</f>
        <v>0</v>
      </c>
      <c r="BH268" s="139">
        <f>IF(N268="sníž. přenesená",J268,0)</f>
        <v>0</v>
      </c>
      <c r="BI268" s="139">
        <f>IF(N268="nulová",J268,0)</f>
        <v>0</v>
      </c>
      <c r="BJ268" s="17" t="s">
        <v>78</v>
      </c>
      <c r="BK268" s="139">
        <f>ROUND(I268*H268,2)</f>
        <v>0</v>
      </c>
      <c r="BL268" s="17" t="s">
        <v>226</v>
      </c>
      <c r="BM268" s="138" t="s">
        <v>466</v>
      </c>
    </row>
    <row r="269" spans="2:65" s="1" customFormat="1">
      <c r="B269" s="32"/>
      <c r="D269" s="140" t="s">
        <v>144</v>
      </c>
      <c r="F269" s="141" t="s">
        <v>467</v>
      </c>
      <c r="I269" s="142"/>
      <c r="L269" s="32"/>
      <c r="M269" s="143"/>
      <c r="T269" s="52"/>
      <c r="AT269" s="17" t="s">
        <v>144</v>
      </c>
      <c r="AU269" s="17" t="s">
        <v>83</v>
      </c>
    </row>
    <row r="270" spans="2:65" s="13" customFormat="1">
      <c r="B270" s="151"/>
      <c r="D270" s="145" t="s">
        <v>150</v>
      </c>
      <c r="E270" s="152" t="s">
        <v>3</v>
      </c>
      <c r="F270" s="153" t="s">
        <v>468</v>
      </c>
      <c r="H270" s="154">
        <v>5.32</v>
      </c>
      <c r="I270" s="155"/>
      <c r="L270" s="151"/>
      <c r="M270" s="156"/>
      <c r="T270" s="157"/>
      <c r="AT270" s="152" t="s">
        <v>150</v>
      </c>
      <c r="AU270" s="152" t="s">
        <v>83</v>
      </c>
      <c r="AV270" s="13" t="s">
        <v>83</v>
      </c>
      <c r="AW270" s="13" t="s">
        <v>33</v>
      </c>
      <c r="AX270" s="13" t="s">
        <v>78</v>
      </c>
      <c r="AY270" s="152" t="s">
        <v>128</v>
      </c>
    </row>
    <row r="271" spans="2:65" s="1" customFormat="1" ht="24.2" customHeight="1">
      <c r="B271" s="126"/>
      <c r="C271" s="127" t="s">
        <v>469</v>
      </c>
      <c r="D271" s="127" t="s">
        <v>131</v>
      </c>
      <c r="E271" s="128" t="s">
        <v>470</v>
      </c>
      <c r="F271" s="129" t="s">
        <v>471</v>
      </c>
      <c r="G271" s="130" t="s">
        <v>141</v>
      </c>
      <c r="H271" s="131">
        <v>11.135999999999999</v>
      </c>
      <c r="I271" s="132"/>
      <c r="J271" s="133">
        <f>ROUND(I271*H271,2)</f>
        <v>0</v>
      </c>
      <c r="K271" s="129" t="s">
        <v>3</v>
      </c>
      <c r="L271" s="32"/>
      <c r="M271" s="134" t="s">
        <v>3</v>
      </c>
      <c r="N271" s="135" t="s">
        <v>44</v>
      </c>
      <c r="P271" s="136">
        <f>O271*H271</f>
        <v>0</v>
      </c>
      <c r="Q271" s="136">
        <v>0</v>
      </c>
      <c r="R271" s="136">
        <f>Q271*H271</f>
        <v>0</v>
      </c>
      <c r="S271" s="136">
        <v>0</v>
      </c>
      <c r="T271" s="137">
        <f>S271*H271</f>
        <v>0</v>
      </c>
      <c r="AR271" s="138" t="s">
        <v>226</v>
      </c>
      <c r="AT271" s="138" t="s">
        <v>131</v>
      </c>
      <c r="AU271" s="138" t="s">
        <v>83</v>
      </c>
      <c r="AY271" s="17" t="s">
        <v>128</v>
      </c>
      <c r="BE271" s="139">
        <f>IF(N271="základní",J271,0)</f>
        <v>0</v>
      </c>
      <c r="BF271" s="139">
        <f>IF(N271="snížená",J271,0)</f>
        <v>0</v>
      </c>
      <c r="BG271" s="139">
        <f>IF(N271="zákl. přenesená",J271,0)</f>
        <v>0</v>
      </c>
      <c r="BH271" s="139">
        <f>IF(N271="sníž. přenesená",J271,0)</f>
        <v>0</v>
      </c>
      <c r="BI271" s="139">
        <f>IF(N271="nulová",J271,0)</f>
        <v>0</v>
      </c>
      <c r="BJ271" s="17" t="s">
        <v>78</v>
      </c>
      <c r="BK271" s="139">
        <f>ROUND(I271*H271,2)</f>
        <v>0</v>
      </c>
      <c r="BL271" s="17" t="s">
        <v>226</v>
      </c>
      <c r="BM271" s="138" t="s">
        <v>472</v>
      </c>
    </row>
    <row r="272" spans="2:65" s="13" customFormat="1">
      <c r="B272" s="151"/>
      <c r="D272" s="145" t="s">
        <v>150</v>
      </c>
      <c r="E272" s="152" t="s">
        <v>3</v>
      </c>
      <c r="F272" s="153" t="s">
        <v>473</v>
      </c>
      <c r="H272" s="154">
        <v>11.135999999999999</v>
      </c>
      <c r="I272" s="155"/>
      <c r="L272" s="151"/>
      <c r="M272" s="156"/>
      <c r="T272" s="157"/>
      <c r="AT272" s="152" t="s">
        <v>150</v>
      </c>
      <c r="AU272" s="152" t="s">
        <v>83</v>
      </c>
      <c r="AV272" s="13" t="s">
        <v>83</v>
      </c>
      <c r="AW272" s="13" t="s">
        <v>33</v>
      </c>
      <c r="AX272" s="13" t="s">
        <v>78</v>
      </c>
      <c r="AY272" s="152" t="s">
        <v>128</v>
      </c>
    </row>
    <row r="273" spans="2:65" s="1" customFormat="1" ht="24.2" customHeight="1">
      <c r="B273" s="126"/>
      <c r="C273" s="127" t="s">
        <v>474</v>
      </c>
      <c r="D273" s="127" t="s">
        <v>131</v>
      </c>
      <c r="E273" s="128" t="s">
        <v>475</v>
      </c>
      <c r="F273" s="129" t="s">
        <v>476</v>
      </c>
      <c r="G273" s="130" t="s">
        <v>360</v>
      </c>
      <c r="H273" s="175"/>
      <c r="I273" s="132"/>
      <c r="J273" s="133">
        <f>ROUND(I273*H273,2)</f>
        <v>0</v>
      </c>
      <c r="K273" s="129" t="s">
        <v>142</v>
      </c>
      <c r="L273" s="32"/>
      <c r="M273" s="134" t="s">
        <v>3</v>
      </c>
      <c r="N273" s="135" t="s">
        <v>44</v>
      </c>
      <c r="P273" s="136">
        <f>O273*H273</f>
        <v>0</v>
      </c>
      <c r="Q273" s="136">
        <v>0</v>
      </c>
      <c r="R273" s="136">
        <f>Q273*H273</f>
        <v>0</v>
      </c>
      <c r="S273" s="136">
        <v>0</v>
      </c>
      <c r="T273" s="137">
        <f>S273*H273</f>
        <v>0</v>
      </c>
      <c r="AR273" s="138" t="s">
        <v>226</v>
      </c>
      <c r="AT273" s="138" t="s">
        <v>131</v>
      </c>
      <c r="AU273" s="138" t="s">
        <v>83</v>
      </c>
      <c r="AY273" s="17" t="s">
        <v>128</v>
      </c>
      <c r="BE273" s="139">
        <f>IF(N273="základní",J273,0)</f>
        <v>0</v>
      </c>
      <c r="BF273" s="139">
        <f>IF(N273="snížená",J273,0)</f>
        <v>0</v>
      </c>
      <c r="BG273" s="139">
        <f>IF(N273="zákl. přenesená",J273,0)</f>
        <v>0</v>
      </c>
      <c r="BH273" s="139">
        <f>IF(N273="sníž. přenesená",J273,0)</f>
        <v>0</v>
      </c>
      <c r="BI273" s="139">
        <f>IF(N273="nulová",J273,0)</f>
        <v>0</v>
      </c>
      <c r="BJ273" s="17" t="s">
        <v>78</v>
      </c>
      <c r="BK273" s="139">
        <f>ROUND(I273*H273,2)</f>
        <v>0</v>
      </c>
      <c r="BL273" s="17" t="s">
        <v>226</v>
      </c>
      <c r="BM273" s="138" t="s">
        <v>477</v>
      </c>
    </row>
    <row r="274" spans="2:65" s="1" customFormat="1">
      <c r="B274" s="32"/>
      <c r="D274" s="140" t="s">
        <v>144</v>
      </c>
      <c r="F274" s="141" t="s">
        <v>478</v>
      </c>
      <c r="I274" s="142"/>
      <c r="L274" s="32"/>
      <c r="M274" s="143"/>
      <c r="T274" s="52"/>
      <c r="AT274" s="17" t="s">
        <v>144</v>
      </c>
      <c r="AU274" s="17" t="s">
        <v>83</v>
      </c>
    </row>
    <row r="275" spans="2:65" s="11" customFormat="1" ht="22.9" customHeight="1">
      <c r="B275" s="114"/>
      <c r="D275" s="115" t="s">
        <v>72</v>
      </c>
      <c r="E275" s="124" t="s">
        <v>479</v>
      </c>
      <c r="F275" s="124" t="s">
        <v>480</v>
      </c>
      <c r="I275" s="117"/>
      <c r="J275" s="125">
        <f>BK275</f>
        <v>0</v>
      </c>
      <c r="L275" s="114"/>
      <c r="M275" s="119"/>
      <c r="P275" s="120">
        <f>P276+SUM(P277:P430)</f>
        <v>0</v>
      </c>
      <c r="R275" s="120">
        <f>R276+SUM(R277:R430)</f>
        <v>12.134085520000001</v>
      </c>
      <c r="T275" s="121">
        <f>T276+SUM(T277:T430)</f>
        <v>0</v>
      </c>
      <c r="AR275" s="115" t="s">
        <v>83</v>
      </c>
      <c r="AT275" s="122" t="s">
        <v>72</v>
      </c>
      <c r="AU275" s="122" t="s">
        <v>78</v>
      </c>
      <c r="AY275" s="115" t="s">
        <v>128</v>
      </c>
      <c r="BK275" s="123">
        <f>BK276+SUM(BK277:BK430)</f>
        <v>0</v>
      </c>
    </row>
    <row r="276" spans="2:65" s="1" customFormat="1" ht="37.9" customHeight="1">
      <c r="B276" s="126"/>
      <c r="C276" s="127" t="s">
        <v>481</v>
      </c>
      <c r="D276" s="127" t="s">
        <v>131</v>
      </c>
      <c r="E276" s="128" t="s">
        <v>482</v>
      </c>
      <c r="F276" s="129" t="s">
        <v>483</v>
      </c>
      <c r="G276" s="130" t="s">
        <v>141</v>
      </c>
      <c r="H276" s="131">
        <v>7.5570000000000004</v>
      </c>
      <c r="I276" s="132"/>
      <c r="J276" s="133">
        <f>ROUND(I276*H276,2)</f>
        <v>0</v>
      </c>
      <c r="K276" s="129" t="s">
        <v>142</v>
      </c>
      <c r="L276" s="32"/>
      <c r="M276" s="134" t="s">
        <v>3</v>
      </c>
      <c r="N276" s="135" t="s">
        <v>44</v>
      </c>
      <c r="P276" s="136">
        <f>O276*H276</f>
        <v>0</v>
      </c>
      <c r="Q276" s="136">
        <v>4.428E-2</v>
      </c>
      <c r="R276" s="136">
        <f>Q276*H276</f>
        <v>0.33462396</v>
      </c>
      <c r="S276" s="136">
        <v>0</v>
      </c>
      <c r="T276" s="137">
        <f>S276*H276</f>
        <v>0</v>
      </c>
      <c r="AR276" s="138" t="s">
        <v>226</v>
      </c>
      <c r="AT276" s="138" t="s">
        <v>131</v>
      </c>
      <c r="AU276" s="138" t="s">
        <v>83</v>
      </c>
      <c r="AY276" s="17" t="s">
        <v>128</v>
      </c>
      <c r="BE276" s="139">
        <f>IF(N276="základní",J276,0)</f>
        <v>0</v>
      </c>
      <c r="BF276" s="139">
        <f>IF(N276="snížená",J276,0)</f>
        <v>0</v>
      </c>
      <c r="BG276" s="139">
        <f>IF(N276="zákl. přenesená",J276,0)</f>
        <v>0</v>
      </c>
      <c r="BH276" s="139">
        <f>IF(N276="sníž. přenesená",J276,0)</f>
        <v>0</v>
      </c>
      <c r="BI276" s="139">
        <f>IF(N276="nulová",J276,0)</f>
        <v>0</v>
      </c>
      <c r="BJ276" s="17" t="s">
        <v>78</v>
      </c>
      <c r="BK276" s="139">
        <f>ROUND(I276*H276,2)</f>
        <v>0</v>
      </c>
      <c r="BL276" s="17" t="s">
        <v>226</v>
      </c>
      <c r="BM276" s="138" t="s">
        <v>484</v>
      </c>
    </row>
    <row r="277" spans="2:65" s="1" customFormat="1">
      <c r="B277" s="32"/>
      <c r="D277" s="140" t="s">
        <v>144</v>
      </c>
      <c r="F277" s="141" t="s">
        <v>485</v>
      </c>
      <c r="I277" s="142"/>
      <c r="L277" s="32"/>
      <c r="M277" s="143"/>
      <c r="T277" s="52"/>
      <c r="AT277" s="17" t="s">
        <v>144</v>
      </c>
      <c r="AU277" s="17" t="s">
        <v>83</v>
      </c>
    </row>
    <row r="278" spans="2:65" s="12" customFormat="1">
      <c r="B278" s="144"/>
      <c r="D278" s="145" t="s">
        <v>150</v>
      </c>
      <c r="E278" s="146" t="s">
        <v>3</v>
      </c>
      <c r="F278" s="147" t="s">
        <v>486</v>
      </c>
      <c r="H278" s="146" t="s">
        <v>3</v>
      </c>
      <c r="I278" s="148"/>
      <c r="L278" s="144"/>
      <c r="M278" s="149"/>
      <c r="T278" s="150"/>
      <c r="AT278" s="146" t="s">
        <v>150</v>
      </c>
      <c r="AU278" s="146" t="s">
        <v>83</v>
      </c>
      <c r="AV278" s="12" t="s">
        <v>78</v>
      </c>
      <c r="AW278" s="12" t="s">
        <v>33</v>
      </c>
      <c r="AX278" s="12" t="s">
        <v>73</v>
      </c>
      <c r="AY278" s="146" t="s">
        <v>128</v>
      </c>
    </row>
    <row r="279" spans="2:65" s="13" customFormat="1">
      <c r="B279" s="151"/>
      <c r="D279" s="145" t="s">
        <v>150</v>
      </c>
      <c r="E279" s="152" t="s">
        <v>3</v>
      </c>
      <c r="F279" s="153" t="s">
        <v>487</v>
      </c>
      <c r="H279" s="154">
        <v>5.2469999999999999</v>
      </c>
      <c r="I279" s="155"/>
      <c r="L279" s="151"/>
      <c r="M279" s="156"/>
      <c r="T279" s="157"/>
      <c r="AT279" s="152" t="s">
        <v>150</v>
      </c>
      <c r="AU279" s="152" t="s">
        <v>83</v>
      </c>
      <c r="AV279" s="13" t="s">
        <v>83</v>
      </c>
      <c r="AW279" s="13" t="s">
        <v>33</v>
      </c>
      <c r="AX279" s="13" t="s">
        <v>73</v>
      </c>
      <c r="AY279" s="152" t="s">
        <v>128</v>
      </c>
    </row>
    <row r="280" spans="2:65" s="12" customFormat="1">
      <c r="B280" s="144"/>
      <c r="D280" s="145" t="s">
        <v>150</v>
      </c>
      <c r="E280" s="146" t="s">
        <v>3</v>
      </c>
      <c r="F280" s="147" t="s">
        <v>488</v>
      </c>
      <c r="H280" s="146" t="s">
        <v>3</v>
      </c>
      <c r="I280" s="148"/>
      <c r="L280" s="144"/>
      <c r="M280" s="149"/>
      <c r="T280" s="150"/>
      <c r="AT280" s="146" t="s">
        <v>150</v>
      </c>
      <c r="AU280" s="146" t="s">
        <v>83</v>
      </c>
      <c r="AV280" s="12" t="s">
        <v>78</v>
      </c>
      <c r="AW280" s="12" t="s">
        <v>33</v>
      </c>
      <c r="AX280" s="12" t="s">
        <v>73</v>
      </c>
      <c r="AY280" s="146" t="s">
        <v>128</v>
      </c>
    </row>
    <row r="281" spans="2:65" s="13" customFormat="1">
      <c r="B281" s="151"/>
      <c r="D281" s="145" t="s">
        <v>150</v>
      </c>
      <c r="E281" s="152" t="s">
        <v>3</v>
      </c>
      <c r="F281" s="153" t="s">
        <v>489</v>
      </c>
      <c r="H281" s="154">
        <v>2.31</v>
      </c>
      <c r="I281" s="155"/>
      <c r="L281" s="151"/>
      <c r="M281" s="156"/>
      <c r="T281" s="157"/>
      <c r="AT281" s="152" t="s">
        <v>150</v>
      </c>
      <c r="AU281" s="152" t="s">
        <v>83</v>
      </c>
      <c r="AV281" s="13" t="s">
        <v>83</v>
      </c>
      <c r="AW281" s="13" t="s">
        <v>33</v>
      </c>
      <c r="AX281" s="13" t="s">
        <v>73</v>
      </c>
      <c r="AY281" s="152" t="s">
        <v>128</v>
      </c>
    </row>
    <row r="282" spans="2:65" s="14" customFormat="1">
      <c r="B282" s="158"/>
      <c r="D282" s="145" t="s">
        <v>150</v>
      </c>
      <c r="E282" s="159" t="s">
        <v>3</v>
      </c>
      <c r="F282" s="160" t="s">
        <v>158</v>
      </c>
      <c r="H282" s="161">
        <v>7.5570000000000004</v>
      </c>
      <c r="I282" s="162"/>
      <c r="L282" s="158"/>
      <c r="M282" s="163"/>
      <c r="T282" s="164"/>
      <c r="AT282" s="159" t="s">
        <v>150</v>
      </c>
      <c r="AU282" s="159" t="s">
        <v>83</v>
      </c>
      <c r="AV282" s="14" t="s">
        <v>135</v>
      </c>
      <c r="AW282" s="14" t="s">
        <v>33</v>
      </c>
      <c r="AX282" s="14" t="s">
        <v>78</v>
      </c>
      <c r="AY282" s="159" t="s">
        <v>128</v>
      </c>
    </row>
    <row r="283" spans="2:65" s="1" customFormat="1" ht="37.9" customHeight="1">
      <c r="B283" s="126"/>
      <c r="C283" s="127" t="s">
        <v>490</v>
      </c>
      <c r="D283" s="127" t="s">
        <v>131</v>
      </c>
      <c r="E283" s="128" t="s">
        <v>491</v>
      </c>
      <c r="F283" s="129" t="s">
        <v>492</v>
      </c>
      <c r="G283" s="130" t="s">
        <v>141</v>
      </c>
      <c r="H283" s="131">
        <v>8.891</v>
      </c>
      <c r="I283" s="132"/>
      <c r="J283" s="133">
        <f>ROUND(I283*H283,2)</f>
        <v>0</v>
      </c>
      <c r="K283" s="129" t="s">
        <v>142</v>
      </c>
      <c r="L283" s="32"/>
      <c r="M283" s="134" t="s">
        <v>3</v>
      </c>
      <c r="N283" s="135" t="s">
        <v>44</v>
      </c>
      <c r="P283" s="136">
        <f>O283*H283</f>
        <v>0</v>
      </c>
      <c r="Q283" s="136">
        <v>4.5030000000000001E-2</v>
      </c>
      <c r="R283" s="136">
        <f>Q283*H283</f>
        <v>0.40036173000000003</v>
      </c>
      <c r="S283" s="136">
        <v>0</v>
      </c>
      <c r="T283" s="137">
        <f>S283*H283</f>
        <v>0</v>
      </c>
      <c r="AR283" s="138" t="s">
        <v>226</v>
      </c>
      <c r="AT283" s="138" t="s">
        <v>131</v>
      </c>
      <c r="AU283" s="138" t="s">
        <v>83</v>
      </c>
      <c r="AY283" s="17" t="s">
        <v>128</v>
      </c>
      <c r="BE283" s="139">
        <f>IF(N283="základní",J283,0)</f>
        <v>0</v>
      </c>
      <c r="BF283" s="139">
        <f>IF(N283="snížená",J283,0)</f>
        <v>0</v>
      </c>
      <c r="BG283" s="139">
        <f>IF(N283="zákl. přenesená",J283,0)</f>
        <v>0</v>
      </c>
      <c r="BH283" s="139">
        <f>IF(N283="sníž. přenesená",J283,0)</f>
        <v>0</v>
      </c>
      <c r="BI283" s="139">
        <f>IF(N283="nulová",J283,0)</f>
        <v>0</v>
      </c>
      <c r="BJ283" s="17" t="s">
        <v>78</v>
      </c>
      <c r="BK283" s="139">
        <f>ROUND(I283*H283,2)</f>
        <v>0</v>
      </c>
      <c r="BL283" s="17" t="s">
        <v>226</v>
      </c>
      <c r="BM283" s="138" t="s">
        <v>493</v>
      </c>
    </row>
    <row r="284" spans="2:65" s="1" customFormat="1">
      <c r="B284" s="32"/>
      <c r="D284" s="140" t="s">
        <v>144</v>
      </c>
      <c r="F284" s="141" t="s">
        <v>494</v>
      </c>
      <c r="I284" s="142"/>
      <c r="L284" s="32"/>
      <c r="M284" s="143"/>
      <c r="T284" s="52"/>
      <c r="AT284" s="17" t="s">
        <v>144</v>
      </c>
      <c r="AU284" s="17" t="s">
        <v>83</v>
      </c>
    </row>
    <row r="285" spans="2:65" s="12" customFormat="1">
      <c r="B285" s="144"/>
      <c r="D285" s="145" t="s">
        <v>150</v>
      </c>
      <c r="E285" s="146" t="s">
        <v>3</v>
      </c>
      <c r="F285" s="147" t="s">
        <v>495</v>
      </c>
      <c r="H285" s="146" t="s">
        <v>3</v>
      </c>
      <c r="I285" s="148"/>
      <c r="L285" s="144"/>
      <c r="M285" s="149"/>
      <c r="T285" s="150"/>
      <c r="AT285" s="146" t="s">
        <v>150</v>
      </c>
      <c r="AU285" s="146" t="s">
        <v>83</v>
      </c>
      <c r="AV285" s="12" t="s">
        <v>78</v>
      </c>
      <c r="AW285" s="12" t="s">
        <v>33</v>
      </c>
      <c r="AX285" s="12" t="s">
        <v>73</v>
      </c>
      <c r="AY285" s="146" t="s">
        <v>128</v>
      </c>
    </row>
    <row r="286" spans="2:65" s="13" customFormat="1">
      <c r="B286" s="151"/>
      <c r="D286" s="145" t="s">
        <v>150</v>
      </c>
      <c r="E286" s="152" t="s">
        <v>3</v>
      </c>
      <c r="F286" s="153" t="s">
        <v>496</v>
      </c>
      <c r="H286" s="154">
        <v>2.6</v>
      </c>
      <c r="I286" s="155"/>
      <c r="L286" s="151"/>
      <c r="M286" s="156"/>
      <c r="T286" s="157"/>
      <c r="AT286" s="152" t="s">
        <v>150</v>
      </c>
      <c r="AU286" s="152" t="s">
        <v>83</v>
      </c>
      <c r="AV286" s="13" t="s">
        <v>83</v>
      </c>
      <c r="AW286" s="13" t="s">
        <v>33</v>
      </c>
      <c r="AX286" s="13" t="s">
        <v>73</v>
      </c>
      <c r="AY286" s="152" t="s">
        <v>128</v>
      </c>
    </row>
    <row r="287" spans="2:65" s="13" customFormat="1">
      <c r="B287" s="151"/>
      <c r="D287" s="145" t="s">
        <v>150</v>
      </c>
      <c r="E287" s="152" t="s">
        <v>3</v>
      </c>
      <c r="F287" s="153" t="s">
        <v>497</v>
      </c>
      <c r="H287" s="154">
        <v>6.2910000000000004</v>
      </c>
      <c r="I287" s="155"/>
      <c r="L287" s="151"/>
      <c r="M287" s="156"/>
      <c r="T287" s="157"/>
      <c r="AT287" s="152" t="s">
        <v>150</v>
      </c>
      <c r="AU287" s="152" t="s">
        <v>83</v>
      </c>
      <c r="AV287" s="13" t="s">
        <v>83</v>
      </c>
      <c r="AW287" s="13" t="s">
        <v>33</v>
      </c>
      <c r="AX287" s="13" t="s">
        <v>73</v>
      </c>
      <c r="AY287" s="152" t="s">
        <v>128</v>
      </c>
    </row>
    <row r="288" spans="2:65" s="14" customFormat="1">
      <c r="B288" s="158"/>
      <c r="D288" s="145" t="s">
        <v>150</v>
      </c>
      <c r="E288" s="159" t="s">
        <v>3</v>
      </c>
      <c r="F288" s="160" t="s">
        <v>158</v>
      </c>
      <c r="H288" s="161">
        <v>8.891</v>
      </c>
      <c r="I288" s="162"/>
      <c r="L288" s="158"/>
      <c r="M288" s="163"/>
      <c r="T288" s="164"/>
      <c r="AT288" s="159" t="s">
        <v>150</v>
      </c>
      <c r="AU288" s="159" t="s">
        <v>83</v>
      </c>
      <c r="AV288" s="14" t="s">
        <v>135</v>
      </c>
      <c r="AW288" s="14" t="s">
        <v>33</v>
      </c>
      <c r="AX288" s="14" t="s">
        <v>78</v>
      </c>
      <c r="AY288" s="159" t="s">
        <v>128</v>
      </c>
    </row>
    <row r="289" spans="2:65" s="1" customFormat="1" ht="37.9" customHeight="1">
      <c r="B289" s="126"/>
      <c r="C289" s="127" t="s">
        <v>498</v>
      </c>
      <c r="D289" s="127" t="s">
        <v>131</v>
      </c>
      <c r="E289" s="128" t="s">
        <v>499</v>
      </c>
      <c r="F289" s="129" t="s">
        <v>500</v>
      </c>
      <c r="G289" s="130" t="s">
        <v>141</v>
      </c>
      <c r="H289" s="131">
        <v>14.14</v>
      </c>
      <c r="I289" s="132"/>
      <c r="J289" s="133">
        <f>ROUND(I289*H289,2)</f>
        <v>0</v>
      </c>
      <c r="K289" s="129" t="s">
        <v>3</v>
      </c>
      <c r="L289" s="32"/>
      <c r="M289" s="134" t="s">
        <v>3</v>
      </c>
      <c r="N289" s="135" t="s">
        <v>44</v>
      </c>
      <c r="P289" s="136">
        <f>O289*H289</f>
        <v>0</v>
      </c>
      <c r="Q289" s="136">
        <v>4.6960000000000002E-2</v>
      </c>
      <c r="R289" s="136">
        <f>Q289*H289</f>
        <v>0.6640144</v>
      </c>
      <c r="S289" s="136">
        <v>0</v>
      </c>
      <c r="T289" s="137">
        <f>S289*H289</f>
        <v>0</v>
      </c>
      <c r="AR289" s="138" t="s">
        <v>226</v>
      </c>
      <c r="AT289" s="138" t="s">
        <v>131</v>
      </c>
      <c r="AU289" s="138" t="s">
        <v>83</v>
      </c>
      <c r="AY289" s="17" t="s">
        <v>128</v>
      </c>
      <c r="BE289" s="139">
        <f>IF(N289="základní",J289,0)</f>
        <v>0</v>
      </c>
      <c r="BF289" s="139">
        <f>IF(N289="snížená",J289,0)</f>
        <v>0</v>
      </c>
      <c r="BG289" s="139">
        <f>IF(N289="zákl. přenesená",J289,0)</f>
        <v>0</v>
      </c>
      <c r="BH289" s="139">
        <f>IF(N289="sníž. přenesená",J289,0)</f>
        <v>0</v>
      </c>
      <c r="BI289" s="139">
        <f>IF(N289="nulová",J289,0)</f>
        <v>0</v>
      </c>
      <c r="BJ289" s="17" t="s">
        <v>78</v>
      </c>
      <c r="BK289" s="139">
        <f>ROUND(I289*H289,2)</f>
        <v>0</v>
      </c>
      <c r="BL289" s="17" t="s">
        <v>226</v>
      </c>
      <c r="BM289" s="138" t="s">
        <v>501</v>
      </c>
    </row>
    <row r="290" spans="2:65" s="12" customFormat="1">
      <c r="B290" s="144"/>
      <c r="D290" s="145" t="s">
        <v>150</v>
      </c>
      <c r="E290" s="146" t="s">
        <v>3</v>
      </c>
      <c r="F290" s="147" t="s">
        <v>502</v>
      </c>
      <c r="H290" s="146" t="s">
        <v>3</v>
      </c>
      <c r="I290" s="148"/>
      <c r="L290" s="144"/>
      <c r="M290" s="149"/>
      <c r="T290" s="150"/>
      <c r="AT290" s="146" t="s">
        <v>150</v>
      </c>
      <c r="AU290" s="146" t="s">
        <v>83</v>
      </c>
      <c r="AV290" s="12" t="s">
        <v>78</v>
      </c>
      <c r="AW290" s="12" t="s">
        <v>33</v>
      </c>
      <c r="AX290" s="12" t="s">
        <v>73</v>
      </c>
      <c r="AY290" s="146" t="s">
        <v>128</v>
      </c>
    </row>
    <row r="291" spans="2:65" s="13" customFormat="1">
      <c r="B291" s="151"/>
      <c r="D291" s="145" t="s">
        <v>150</v>
      </c>
      <c r="E291" s="152" t="s">
        <v>3</v>
      </c>
      <c r="F291" s="153" t="s">
        <v>503</v>
      </c>
      <c r="H291" s="154">
        <v>14.14</v>
      </c>
      <c r="I291" s="155"/>
      <c r="L291" s="151"/>
      <c r="M291" s="156"/>
      <c r="T291" s="157"/>
      <c r="AT291" s="152" t="s">
        <v>150</v>
      </c>
      <c r="AU291" s="152" t="s">
        <v>83</v>
      </c>
      <c r="AV291" s="13" t="s">
        <v>83</v>
      </c>
      <c r="AW291" s="13" t="s">
        <v>33</v>
      </c>
      <c r="AX291" s="13" t="s">
        <v>73</v>
      </c>
      <c r="AY291" s="152" t="s">
        <v>128</v>
      </c>
    </row>
    <row r="292" spans="2:65" s="14" customFormat="1">
      <c r="B292" s="158"/>
      <c r="D292" s="145" t="s">
        <v>150</v>
      </c>
      <c r="E292" s="159" t="s">
        <v>3</v>
      </c>
      <c r="F292" s="160" t="s">
        <v>158</v>
      </c>
      <c r="H292" s="161">
        <v>14.14</v>
      </c>
      <c r="I292" s="162"/>
      <c r="L292" s="158"/>
      <c r="M292" s="163"/>
      <c r="T292" s="164"/>
      <c r="AT292" s="159" t="s">
        <v>150</v>
      </c>
      <c r="AU292" s="159" t="s">
        <v>83</v>
      </c>
      <c r="AV292" s="14" t="s">
        <v>135</v>
      </c>
      <c r="AW292" s="14" t="s">
        <v>33</v>
      </c>
      <c r="AX292" s="14" t="s">
        <v>78</v>
      </c>
      <c r="AY292" s="159" t="s">
        <v>128</v>
      </c>
    </row>
    <row r="293" spans="2:65" s="1" customFormat="1" ht="37.9" customHeight="1">
      <c r="B293" s="126"/>
      <c r="C293" s="127" t="s">
        <v>504</v>
      </c>
      <c r="D293" s="127" t="s">
        <v>131</v>
      </c>
      <c r="E293" s="128" t="s">
        <v>505</v>
      </c>
      <c r="F293" s="129" t="s">
        <v>506</v>
      </c>
      <c r="G293" s="130" t="s">
        <v>141</v>
      </c>
      <c r="H293" s="131">
        <v>15.601000000000001</v>
      </c>
      <c r="I293" s="132"/>
      <c r="J293" s="133">
        <f>ROUND(I293*H293,2)</f>
        <v>0</v>
      </c>
      <c r="K293" s="129" t="s">
        <v>3</v>
      </c>
      <c r="L293" s="32"/>
      <c r="M293" s="134" t="s">
        <v>3</v>
      </c>
      <c r="N293" s="135" t="s">
        <v>44</v>
      </c>
      <c r="P293" s="136">
        <f>O293*H293</f>
        <v>0</v>
      </c>
      <c r="Q293" s="136">
        <v>4.3229999999999998E-2</v>
      </c>
      <c r="R293" s="136">
        <f>Q293*H293</f>
        <v>0.67443123000000005</v>
      </c>
      <c r="S293" s="136">
        <v>0</v>
      </c>
      <c r="T293" s="137">
        <f>S293*H293</f>
        <v>0</v>
      </c>
      <c r="AR293" s="138" t="s">
        <v>226</v>
      </c>
      <c r="AT293" s="138" t="s">
        <v>131</v>
      </c>
      <c r="AU293" s="138" t="s">
        <v>83</v>
      </c>
      <c r="AY293" s="17" t="s">
        <v>128</v>
      </c>
      <c r="BE293" s="139">
        <f>IF(N293="základní",J293,0)</f>
        <v>0</v>
      </c>
      <c r="BF293" s="139">
        <f>IF(N293="snížená",J293,0)</f>
        <v>0</v>
      </c>
      <c r="BG293" s="139">
        <f>IF(N293="zákl. přenesená",J293,0)</f>
        <v>0</v>
      </c>
      <c r="BH293" s="139">
        <f>IF(N293="sníž. přenesená",J293,0)</f>
        <v>0</v>
      </c>
      <c r="BI293" s="139">
        <f>IF(N293="nulová",J293,0)</f>
        <v>0</v>
      </c>
      <c r="BJ293" s="17" t="s">
        <v>78</v>
      </c>
      <c r="BK293" s="139">
        <f>ROUND(I293*H293,2)</f>
        <v>0</v>
      </c>
      <c r="BL293" s="17" t="s">
        <v>226</v>
      </c>
      <c r="BM293" s="138" t="s">
        <v>507</v>
      </c>
    </row>
    <row r="294" spans="2:65" s="12" customFormat="1">
      <c r="B294" s="144"/>
      <c r="D294" s="145" t="s">
        <v>150</v>
      </c>
      <c r="E294" s="146" t="s">
        <v>3</v>
      </c>
      <c r="F294" s="147" t="s">
        <v>508</v>
      </c>
      <c r="H294" s="146" t="s">
        <v>3</v>
      </c>
      <c r="I294" s="148"/>
      <c r="L294" s="144"/>
      <c r="M294" s="149"/>
      <c r="T294" s="150"/>
      <c r="AT294" s="146" t="s">
        <v>150</v>
      </c>
      <c r="AU294" s="146" t="s">
        <v>83</v>
      </c>
      <c r="AV294" s="12" t="s">
        <v>78</v>
      </c>
      <c r="AW294" s="12" t="s">
        <v>33</v>
      </c>
      <c r="AX294" s="12" t="s">
        <v>73</v>
      </c>
      <c r="AY294" s="146" t="s">
        <v>128</v>
      </c>
    </row>
    <row r="295" spans="2:65" s="13" customFormat="1">
      <c r="B295" s="151"/>
      <c r="D295" s="145" t="s">
        <v>150</v>
      </c>
      <c r="E295" s="152" t="s">
        <v>3</v>
      </c>
      <c r="F295" s="153" t="s">
        <v>509</v>
      </c>
      <c r="H295" s="154">
        <v>15.601000000000001</v>
      </c>
      <c r="I295" s="155"/>
      <c r="L295" s="151"/>
      <c r="M295" s="156"/>
      <c r="T295" s="157"/>
      <c r="AT295" s="152" t="s">
        <v>150</v>
      </c>
      <c r="AU295" s="152" t="s">
        <v>83</v>
      </c>
      <c r="AV295" s="13" t="s">
        <v>83</v>
      </c>
      <c r="AW295" s="13" t="s">
        <v>33</v>
      </c>
      <c r="AX295" s="13" t="s">
        <v>73</v>
      </c>
      <c r="AY295" s="152" t="s">
        <v>128</v>
      </c>
    </row>
    <row r="296" spans="2:65" s="14" customFormat="1">
      <c r="B296" s="158"/>
      <c r="D296" s="145" t="s">
        <v>150</v>
      </c>
      <c r="E296" s="159" t="s">
        <v>3</v>
      </c>
      <c r="F296" s="160" t="s">
        <v>158</v>
      </c>
      <c r="H296" s="161">
        <v>15.601000000000001</v>
      </c>
      <c r="I296" s="162"/>
      <c r="L296" s="158"/>
      <c r="M296" s="163"/>
      <c r="T296" s="164"/>
      <c r="AT296" s="159" t="s">
        <v>150</v>
      </c>
      <c r="AU296" s="159" t="s">
        <v>83</v>
      </c>
      <c r="AV296" s="14" t="s">
        <v>135</v>
      </c>
      <c r="AW296" s="14" t="s">
        <v>33</v>
      </c>
      <c r="AX296" s="14" t="s">
        <v>78</v>
      </c>
      <c r="AY296" s="159" t="s">
        <v>128</v>
      </c>
    </row>
    <row r="297" spans="2:65" s="1" customFormat="1" ht="37.9" customHeight="1">
      <c r="B297" s="126"/>
      <c r="C297" s="127" t="s">
        <v>510</v>
      </c>
      <c r="D297" s="127" t="s">
        <v>131</v>
      </c>
      <c r="E297" s="128" t="s">
        <v>511</v>
      </c>
      <c r="F297" s="129" t="s">
        <v>512</v>
      </c>
      <c r="G297" s="130" t="s">
        <v>141</v>
      </c>
      <c r="H297" s="131">
        <v>29.32</v>
      </c>
      <c r="I297" s="132"/>
      <c r="J297" s="133">
        <f>ROUND(I297*H297,2)</f>
        <v>0</v>
      </c>
      <c r="K297" s="129" t="s">
        <v>3</v>
      </c>
      <c r="L297" s="32"/>
      <c r="M297" s="134" t="s">
        <v>3</v>
      </c>
      <c r="N297" s="135" t="s">
        <v>44</v>
      </c>
      <c r="P297" s="136">
        <f>O297*H297</f>
        <v>0</v>
      </c>
      <c r="Q297" s="136">
        <v>4.3229999999999998E-2</v>
      </c>
      <c r="R297" s="136">
        <f>Q297*H297</f>
        <v>1.2675036</v>
      </c>
      <c r="S297" s="136">
        <v>0</v>
      </c>
      <c r="T297" s="137">
        <f>S297*H297</f>
        <v>0</v>
      </c>
      <c r="AR297" s="138" t="s">
        <v>226</v>
      </c>
      <c r="AT297" s="138" t="s">
        <v>131</v>
      </c>
      <c r="AU297" s="138" t="s">
        <v>83</v>
      </c>
      <c r="AY297" s="17" t="s">
        <v>128</v>
      </c>
      <c r="BE297" s="139">
        <f>IF(N297="základní",J297,0)</f>
        <v>0</v>
      </c>
      <c r="BF297" s="139">
        <f>IF(N297="snížená",J297,0)</f>
        <v>0</v>
      </c>
      <c r="BG297" s="139">
        <f>IF(N297="zákl. přenesená",J297,0)</f>
        <v>0</v>
      </c>
      <c r="BH297" s="139">
        <f>IF(N297="sníž. přenesená",J297,0)</f>
        <v>0</v>
      </c>
      <c r="BI297" s="139">
        <f>IF(N297="nulová",J297,0)</f>
        <v>0</v>
      </c>
      <c r="BJ297" s="17" t="s">
        <v>78</v>
      </c>
      <c r="BK297" s="139">
        <f>ROUND(I297*H297,2)</f>
        <v>0</v>
      </c>
      <c r="BL297" s="17" t="s">
        <v>226</v>
      </c>
      <c r="BM297" s="138" t="s">
        <v>513</v>
      </c>
    </row>
    <row r="298" spans="2:65" s="12" customFormat="1">
      <c r="B298" s="144"/>
      <c r="D298" s="145" t="s">
        <v>150</v>
      </c>
      <c r="E298" s="146" t="s">
        <v>3</v>
      </c>
      <c r="F298" s="147" t="s">
        <v>514</v>
      </c>
      <c r="H298" s="146" t="s">
        <v>3</v>
      </c>
      <c r="I298" s="148"/>
      <c r="L298" s="144"/>
      <c r="M298" s="149"/>
      <c r="T298" s="150"/>
      <c r="AT298" s="146" t="s">
        <v>150</v>
      </c>
      <c r="AU298" s="146" t="s">
        <v>83</v>
      </c>
      <c r="AV298" s="12" t="s">
        <v>78</v>
      </c>
      <c r="AW298" s="12" t="s">
        <v>33</v>
      </c>
      <c r="AX298" s="12" t="s">
        <v>73</v>
      </c>
      <c r="AY298" s="146" t="s">
        <v>128</v>
      </c>
    </row>
    <row r="299" spans="2:65" s="13" customFormat="1">
      <c r="B299" s="151"/>
      <c r="D299" s="145" t="s">
        <v>150</v>
      </c>
      <c r="E299" s="152" t="s">
        <v>3</v>
      </c>
      <c r="F299" s="153" t="s">
        <v>515</v>
      </c>
      <c r="H299" s="154">
        <v>5.2160000000000002</v>
      </c>
      <c r="I299" s="155"/>
      <c r="L299" s="151"/>
      <c r="M299" s="156"/>
      <c r="T299" s="157"/>
      <c r="AT299" s="152" t="s">
        <v>150</v>
      </c>
      <c r="AU299" s="152" t="s">
        <v>83</v>
      </c>
      <c r="AV299" s="13" t="s">
        <v>83</v>
      </c>
      <c r="AW299" s="13" t="s">
        <v>33</v>
      </c>
      <c r="AX299" s="13" t="s">
        <v>73</v>
      </c>
      <c r="AY299" s="152" t="s">
        <v>128</v>
      </c>
    </row>
    <row r="300" spans="2:65" s="13" customFormat="1">
      <c r="B300" s="151"/>
      <c r="D300" s="145" t="s">
        <v>150</v>
      </c>
      <c r="E300" s="152" t="s">
        <v>3</v>
      </c>
      <c r="F300" s="153" t="s">
        <v>516</v>
      </c>
      <c r="H300" s="154">
        <v>19.553999999999998</v>
      </c>
      <c r="I300" s="155"/>
      <c r="L300" s="151"/>
      <c r="M300" s="156"/>
      <c r="T300" s="157"/>
      <c r="AT300" s="152" t="s">
        <v>150</v>
      </c>
      <c r="AU300" s="152" t="s">
        <v>83</v>
      </c>
      <c r="AV300" s="13" t="s">
        <v>83</v>
      </c>
      <c r="AW300" s="13" t="s">
        <v>33</v>
      </c>
      <c r="AX300" s="13" t="s">
        <v>73</v>
      </c>
      <c r="AY300" s="152" t="s">
        <v>128</v>
      </c>
    </row>
    <row r="301" spans="2:65" s="13" customFormat="1">
      <c r="B301" s="151"/>
      <c r="D301" s="145" t="s">
        <v>150</v>
      </c>
      <c r="E301" s="152" t="s">
        <v>3</v>
      </c>
      <c r="F301" s="153" t="s">
        <v>517</v>
      </c>
      <c r="H301" s="154">
        <v>4.55</v>
      </c>
      <c r="I301" s="155"/>
      <c r="L301" s="151"/>
      <c r="M301" s="156"/>
      <c r="T301" s="157"/>
      <c r="AT301" s="152" t="s">
        <v>150</v>
      </c>
      <c r="AU301" s="152" t="s">
        <v>83</v>
      </c>
      <c r="AV301" s="13" t="s">
        <v>83</v>
      </c>
      <c r="AW301" s="13" t="s">
        <v>33</v>
      </c>
      <c r="AX301" s="13" t="s">
        <v>73</v>
      </c>
      <c r="AY301" s="152" t="s">
        <v>128</v>
      </c>
    </row>
    <row r="302" spans="2:65" s="14" customFormat="1">
      <c r="B302" s="158"/>
      <c r="D302" s="145" t="s">
        <v>150</v>
      </c>
      <c r="E302" s="159" t="s">
        <v>3</v>
      </c>
      <c r="F302" s="160" t="s">
        <v>158</v>
      </c>
      <c r="H302" s="161">
        <v>29.32</v>
      </c>
      <c r="I302" s="162"/>
      <c r="L302" s="158"/>
      <c r="M302" s="163"/>
      <c r="T302" s="164"/>
      <c r="AT302" s="159" t="s">
        <v>150</v>
      </c>
      <c r="AU302" s="159" t="s">
        <v>83</v>
      </c>
      <c r="AV302" s="14" t="s">
        <v>135</v>
      </c>
      <c r="AW302" s="14" t="s">
        <v>33</v>
      </c>
      <c r="AX302" s="14" t="s">
        <v>78</v>
      </c>
      <c r="AY302" s="159" t="s">
        <v>128</v>
      </c>
    </row>
    <row r="303" spans="2:65" s="1" customFormat="1" ht="37.9" customHeight="1">
      <c r="B303" s="126"/>
      <c r="C303" s="127" t="s">
        <v>518</v>
      </c>
      <c r="D303" s="127" t="s">
        <v>131</v>
      </c>
      <c r="E303" s="128" t="s">
        <v>519</v>
      </c>
      <c r="F303" s="129" t="s">
        <v>520</v>
      </c>
      <c r="G303" s="130" t="s">
        <v>141</v>
      </c>
      <c r="H303" s="131">
        <v>16.731999999999999</v>
      </c>
      <c r="I303" s="132"/>
      <c r="J303" s="133">
        <f>ROUND(I303*H303,2)</f>
        <v>0</v>
      </c>
      <c r="K303" s="129" t="s">
        <v>3</v>
      </c>
      <c r="L303" s="32"/>
      <c r="M303" s="134" t="s">
        <v>3</v>
      </c>
      <c r="N303" s="135" t="s">
        <v>44</v>
      </c>
      <c r="P303" s="136">
        <f>O303*H303</f>
        <v>0</v>
      </c>
      <c r="Q303" s="136">
        <v>4.3229999999999998E-2</v>
      </c>
      <c r="R303" s="136">
        <f>Q303*H303</f>
        <v>0.72332435999999989</v>
      </c>
      <c r="S303" s="136">
        <v>0</v>
      </c>
      <c r="T303" s="137">
        <f>S303*H303</f>
        <v>0</v>
      </c>
      <c r="AR303" s="138" t="s">
        <v>226</v>
      </c>
      <c r="AT303" s="138" t="s">
        <v>131</v>
      </c>
      <c r="AU303" s="138" t="s">
        <v>83</v>
      </c>
      <c r="AY303" s="17" t="s">
        <v>128</v>
      </c>
      <c r="BE303" s="139">
        <f>IF(N303="základní",J303,0)</f>
        <v>0</v>
      </c>
      <c r="BF303" s="139">
        <f>IF(N303="snížená",J303,0)</f>
        <v>0</v>
      </c>
      <c r="BG303" s="139">
        <f>IF(N303="zákl. přenesená",J303,0)</f>
        <v>0</v>
      </c>
      <c r="BH303" s="139">
        <f>IF(N303="sníž. přenesená",J303,0)</f>
        <v>0</v>
      </c>
      <c r="BI303" s="139">
        <f>IF(N303="nulová",J303,0)</f>
        <v>0</v>
      </c>
      <c r="BJ303" s="17" t="s">
        <v>78</v>
      </c>
      <c r="BK303" s="139">
        <f>ROUND(I303*H303,2)</f>
        <v>0</v>
      </c>
      <c r="BL303" s="17" t="s">
        <v>226</v>
      </c>
      <c r="BM303" s="138" t="s">
        <v>521</v>
      </c>
    </row>
    <row r="304" spans="2:65" s="12" customFormat="1">
      <c r="B304" s="144"/>
      <c r="D304" s="145" t="s">
        <v>150</v>
      </c>
      <c r="E304" s="146" t="s">
        <v>3</v>
      </c>
      <c r="F304" s="147" t="s">
        <v>522</v>
      </c>
      <c r="H304" s="146" t="s">
        <v>3</v>
      </c>
      <c r="I304" s="148"/>
      <c r="L304" s="144"/>
      <c r="M304" s="149"/>
      <c r="T304" s="150"/>
      <c r="AT304" s="146" t="s">
        <v>150</v>
      </c>
      <c r="AU304" s="146" t="s">
        <v>83</v>
      </c>
      <c r="AV304" s="12" t="s">
        <v>78</v>
      </c>
      <c r="AW304" s="12" t="s">
        <v>33</v>
      </c>
      <c r="AX304" s="12" t="s">
        <v>73</v>
      </c>
      <c r="AY304" s="146" t="s">
        <v>128</v>
      </c>
    </row>
    <row r="305" spans="2:65" s="13" customFormat="1">
      <c r="B305" s="151"/>
      <c r="D305" s="145" t="s">
        <v>150</v>
      </c>
      <c r="E305" s="152" t="s">
        <v>3</v>
      </c>
      <c r="F305" s="153" t="s">
        <v>523</v>
      </c>
      <c r="H305" s="154">
        <v>5.8739999999999997</v>
      </c>
      <c r="I305" s="155"/>
      <c r="L305" s="151"/>
      <c r="M305" s="156"/>
      <c r="T305" s="157"/>
      <c r="AT305" s="152" t="s">
        <v>150</v>
      </c>
      <c r="AU305" s="152" t="s">
        <v>83</v>
      </c>
      <c r="AV305" s="13" t="s">
        <v>83</v>
      </c>
      <c r="AW305" s="13" t="s">
        <v>33</v>
      </c>
      <c r="AX305" s="13" t="s">
        <v>73</v>
      </c>
      <c r="AY305" s="152" t="s">
        <v>128</v>
      </c>
    </row>
    <row r="306" spans="2:65" s="13" customFormat="1">
      <c r="B306" s="151"/>
      <c r="D306" s="145" t="s">
        <v>150</v>
      </c>
      <c r="E306" s="152" t="s">
        <v>3</v>
      </c>
      <c r="F306" s="153" t="s">
        <v>524</v>
      </c>
      <c r="H306" s="154">
        <v>10.858000000000001</v>
      </c>
      <c r="I306" s="155"/>
      <c r="L306" s="151"/>
      <c r="M306" s="156"/>
      <c r="T306" s="157"/>
      <c r="AT306" s="152" t="s">
        <v>150</v>
      </c>
      <c r="AU306" s="152" t="s">
        <v>83</v>
      </c>
      <c r="AV306" s="13" t="s">
        <v>83</v>
      </c>
      <c r="AW306" s="13" t="s">
        <v>33</v>
      </c>
      <c r="AX306" s="13" t="s">
        <v>73</v>
      </c>
      <c r="AY306" s="152" t="s">
        <v>128</v>
      </c>
    </row>
    <row r="307" spans="2:65" s="14" customFormat="1">
      <c r="B307" s="158"/>
      <c r="D307" s="145" t="s">
        <v>150</v>
      </c>
      <c r="E307" s="159" t="s">
        <v>3</v>
      </c>
      <c r="F307" s="160" t="s">
        <v>158</v>
      </c>
      <c r="H307" s="161">
        <v>16.731999999999999</v>
      </c>
      <c r="I307" s="162"/>
      <c r="L307" s="158"/>
      <c r="M307" s="163"/>
      <c r="T307" s="164"/>
      <c r="AT307" s="159" t="s">
        <v>150</v>
      </c>
      <c r="AU307" s="159" t="s">
        <v>83</v>
      </c>
      <c r="AV307" s="14" t="s">
        <v>135</v>
      </c>
      <c r="AW307" s="14" t="s">
        <v>33</v>
      </c>
      <c r="AX307" s="14" t="s">
        <v>78</v>
      </c>
      <c r="AY307" s="159" t="s">
        <v>128</v>
      </c>
    </row>
    <row r="308" spans="2:65" s="1" customFormat="1" ht="24.2" customHeight="1">
      <c r="B308" s="126"/>
      <c r="C308" s="127" t="s">
        <v>525</v>
      </c>
      <c r="D308" s="127" t="s">
        <v>131</v>
      </c>
      <c r="E308" s="128" t="s">
        <v>526</v>
      </c>
      <c r="F308" s="129" t="s">
        <v>527</v>
      </c>
      <c r="G308" s="130" t="s">
        <v>141</v>
      </c>
      <c r="H308" s="131">
        <v>23.824999999999999</v>
      </c>
      <c r="I308" s="132"/>
      <c r="J308" s="133">
        <f>ROUND(I308*H308,2)</f>
        <v>0</v>
      </c>
      <c r="K308" s="129" t="s">
        <v>3</v>
      </c>
      <c r="L308" s="32"/>
      <c r="M308" s="134" t="s">
        <v>3</v>
      </c>
      <c r="N308" s="135" t="s">
        <v>44</v>
      </c>
      <c r="P308" s="136">
        <f>O308*H308</f>
        <v>0</v>
      </c>
      <c r="Q308" s="136">
        <v>4.3229999999999998E-2</v>
      </c>
      <c r="R308" s="136">
        <f>Q308*H308</f>
        <v>1.0299547499999999</v>
      </c>
      <c r="S308" s="136">
        <v>0</v>
      </c>
      <c r="T308" s="137">
        <f>S308*H308</f>
        <v>0</v>
      </c>
      <c r="AR308" s="138" t="s">
        <v>226</v>
      </c>
      <c r="AT308" s="138" t="s">
        <v>131</v>
      </c>
      <c r="AU308" s="138" t="s">
        <v>83</v>
      </c>
      <c r="AY308" s="17" t="s">
        <v>128</v>
      </c>
      <c r="BE308" s="139">
        <f>IF(N308="základní",J308,0)</f>
        <v>0</v>
      </c>
      <c r="BF308" s="139">
        <f>IF(N308="snížená",J308,0)</f>
        <v>0</v>
      </c>
      <c r="BG308" s="139">
        <f>IF(N308="zákl. přenesená",J308,0)</f>
        <v>0</v>
      </c>
      <c r="BH308" s="139">
        <f>IF(N308="sníž. přenesená",J308,0)</f>
        <v>0</v>
      </c>
      <c r="BI308" s="139">
        <f>IF(N308="nulová",J308,0)</f>
        <v>0</v>
      </c>
      <c r="BJ308" s="17" t="s">
        <v>78</v>
      </c>
      <c r="BK308" s="139">
        <f>ROUND(I308*H308,2)</f>
        <v>0</v>
      </c>
      <c r="BL308" s="17" t="s">
        <v>226</v>
      </c>
      <c r="BM308" s="138" t="s">
        <v>528</v>
      </c>
    </row>
    <row r="309" spans="2:65" s="12" customFormat="1">
      <c r="B309" s="144"/>
      <c r="D309" s="145" t="s">
        <v>150</v>
      </c>
      <c r="E309" s="146" t="s">
        <v>3</v>
      </c>
      <c r="F309" s="147" t="s">
        <v>529</v>
      </c>
      <c r="H309" s="146" t="s">
        <v>3</v>
      </c>
      <c r="I309" s="148"/>
      <c r="L309" s="144"/>
      <c r="M309" s="149"/>
      <c r="T309" s="150"/>
      <c r="AT309" s="146" t="s">
        <v>150</v>
      </c>
      <c r="AU309" s="146" t="s">
        <v>83</v>
      </c>
      <c r="AV309" s="12" t="s">
        <v>78</v>
      </c>
      <c r="AW309" s="12" t="s">
        <v>33</v>
      </c>
      <c r="AX309" s="12" t="s">
        <v>73</v>
      </c>
      <c r="AY309" s="146" t="s">
        <v>128</v>
      </c>
    </row>
    <row r="310" spans="2:65" s="13" customFormat="1">
      <c r="B310" s="151"/>
      <c r="D310" s="145" t="s">
        <v>150</v>
      </c>
      <c r="E310" s="152" t="s">
        <v>3</v>
      </c>
      <c r="F310" s="153" t="s">
        <v>530</v>
      </c>
      <c r="H310" s="154">
        <v>11.589</v>
      </c>
      <c r="I310" s="155"/>
      <c r="L310" s="151"/>
      <c r="M310" s="156"/>
      <c r="T310" s="157"/>
      <c r="AT310" s="152" t="s">
        <v>150</v>
      </c>
      <c r="AU310" s="152" t="s">
        <v>83</v>
      </c>
      <c r="AV310" s="13" t="s">
        <v>83</v>
      </c>
      <c r="AW310" s="13" t="s">
        <v>33</v>
      </c>
      <c r="AX310" s="13" t="s">
        <v>73</v>
      </c>
      <c r="AY310" s="152" t="s">
        <v>128</v>
      </c>
    </row>
    <row r="311" spans="2:65" s="12" customFormat="1">
      <c r="B311" s="144"/>
      <c r="D311" s="145" t="s">
        <v>150</v>
      </c>
      <c r="E311" s="146" t="s">
        <v>3</v>
      </c>
      <c r="F311" s="147" t="s">
        <v>531</v>
      </c>
      <c r="H311" s="146" t="s">
        <v>3</v>
      </c>
      <c r="I311" s="148"/>
      <c r="L311" s="144"/>
      <c r="M311" s="149"/>
      <c r="T311" s="150"/>
      <c r="AT311" s="146" t="s">
        <v>150</v>
      </c>
      <c r="AU311" s="146" t="s">
        <v>83</v>
      </c>
      <c r="AV311" s="12" t="s">
        <v>78</v>
      </c>
      <c r="AW311" s="12" t="s">
        <v>33</v>
      </c>
      <c r="AX311" s="12" t="s">
        <v>73</v>
      </c>
      <c r="AY311" s="146" t="s">
        <v>128</v>
      </c>
    </row>
    <row r="312" spans="2:65" s="13" customFormat="1">
      <c r="B312" s="151"/>
      <c r="D312" s="145" t="s">
        <v>150</v>
      </c>
      <c r="E312" s="152" t="s">
        <v>3</v>
      </c>
      <c r="F312" s="153" t="s">
        <v>532</v>
      </c>
      <c r="H312" s="154">
        <v>12.236000000000001</v>
      </c>
      <c r="I312" s="155"/>
      <c r="L312" s="151"/>
      <c r="M312" s="156"/>
      <c r="T312" s="157"/>
      <c r="AT312" s="152" t="s">
        <v>150</v>
      </c>
      <c r="AU312" s="152" t="s">
        <v>83</v>
      </c>
      <c r="AV312" s="13" t="s">
        <v>83</v>
      </c>
      <c r="AW312" s="13" t="s">
        <v>33</v>
      </c>
      <c r="AX312" s="13" t="s">
        <v>73</v>
      </c>
      <c r="AY312" s="152" t="s">
        <v>128</v>
      </c>
    </row>
    <row r="313" spans="2:65" s="14" customFormat="1">
      <c r="B313" s="158"/>
      <c r="D313" s="145" t="s">
        <v>150</v>
      </c>
      <c r="E313" s="159" t="s">
        <v>3</v>
      </c>
      <c r="F313" s="160" t="s">
        <v>158</v>
      </c>
      <c r="H313" s="161">
        <v>23.824999999999999</v>
      </c>
      <c r="I313" s="162"/>
      <c r="L313" s="158"/>
      <c r="M313" s="163"/>
      <c r="T313" s="164"/>
      <c r="AT313" s="159" t="s">
        <v>150</v>
      </c>
      <c r="AU313" s="159" t="s">
        <v>83</v>
      </c>
      <c r="AV313" s="14" t="s">
        <v>135</v>
      </c>
      <c r="AW313" s="14" t="s">
        <v>33</v>
      </c>
      <c r="AX313" s="14" t="s">
        <v>78</v>
      </c>
      <c r="AY313" s="159" t="s">
        <v>128</v>
      </c>
    </row>
    <row r="314" spans="2:65" s="1" customFormat="1" ht="37.9" customHeight="1">
      <c r="B314" s="126"/>
      <c r="C314" s="127" t="s">
        <v>533</v>
      </c>
      <c r="D314" s="127" t="s">
        <v>131</v>
      </c>
      <c r="E314" s="128" t="s">
        <v>534</v>
      </c>
      <c r="F314" s="129" t="s">
        <v>535</v>
      </c>
      <c r="G314" s="130" t="s">
        <v>141</v>
      </c>
      <c r="H314" s="131">
        <v>5.39</v>
      </c>
      <c r="I314" s="132"/>
      <c r="J314" s="133">
        <f>ROUND(I314*H314,2)</f>
        <v>0</v>
      </c>
      <c r="K314" s="129" t="s">
        <v>3</v>
      </c>
      <c r="L314" s="32"/>
      <c r="M314" s="134" t="s">
        <v>3</v>
      </c>
      <c r="N314" s="135" t="s">
        <v>44</v>
      </c>
      <c r="P314" s="136">
        <f>O314*H314</f>
        <v>0</v>
      </c>
      <c r="Q314" s="136">
        <v>4.5539999999999997E-2</v>
      </c>
      <c r="R314" s="136">
        <f>Q314*H314</f>
        <v>0.24546059999999997</v>
      </c>
      <c r="S314" s="136">
        <v>0</v>
      </c>
      <c r="T314" s="137">
        <f>S314*H314</f>
        <v>0</v>
      </c>
      <c r="AR314" s="138" t="s">
        <v>226</v>
      </c>
      <c r="AT314" s="138" t="s">
        <v>131</v>
      </c>
      <c r="AU314" s="138" t="s">
        <v>83</v>
      </c>
      <c r="AY314" s="17" t="s">
        <v>128</v>
      </c>
      <c r="BE314" s="139">
        <f>IF(N314="základní",J314,0)</f>
        <v>0</v>
      </c>
      <c r="BF314" s="139">
        <f>IF(N314="snížená",J314,0)</f>
        <v>0</v>
      </c>
      <c r="BG314" s="139">
        <f>IF(N314="zákl. přenesená",J314,0)</f>
        <v>0</v>
      </c>
      <c r="BH314" s="139">
        <f>IF(N314="sníž. přenesená",J314,0)</f>
        <v>0</v>
      </c>
      <c r="BI314" s="139">
        <f>IF(N314="nulová",J314,0)</f>
        <v>0</v>
      </c>
      <c r="BJ314" s="17" t="s">
        <v>78</v>
      </c>
      <c r="BK314" s="139">
        <f>ROUND(I314*H314,2)</f>
        <v>0</v>
      </c>
      <c r="BL314" s="17" t="s">
        <v>226</v>
      </c>
      <c r="BM314" s="138" t="s">
        <v>536</v>
      </c>
    </row>
    <row r="315" spans="2:65" s="12" customFormat="1">
      <c r="B315" s="144"/>
      <c r="D315" s="145" t="s">
        <v>150</v>
      </c>
      <c r="E315" s="146" t="s">
        <v>3</v>
      </c>
      <c r="F315" s="147" t="s">
        <v>537</v>
      </c>
      <c r="H315" s="146" t="s">
        <v>3</v>
      </c>
      <c r="I315" s="148"/>
      <c r="L315" s="144"/>
      <c r="M315" s="149"/>
      <c r="T315" s="150"/>
      <c r="AT315" s="146" t="s">
        <v>150</v>
      </c>
      <c r="AU315" s="146" t="s">
        <v>83</v>
      </c>
      <c r="AV315" s="12" t="s">
        <v>78</v>
      </c>
      <c r="AW315" s="12" t="s">
        <v>33</v>
      </c>
      <c r="AX315" s="12" t="s">
        <v>73</v>
      </c>
      <c r="AY315" s="146" t="s">
        <v>128</v>
      </c>
    </row>
    <row r="316" spans="2:65" s="13" customFormat="1">
      <c r="B316" s="151"/>
      <c r="D316" s="145" t="s">
        <v>150</v>
      </c>
      <c r="E316" s="152" t="s">
        <v>3</v>
      </c>
      <c r="F316" s="153" t="s">
        <v>538</v>
      </c>
      <c r="H316" s="154">
        <v>5.39</v>
      </c>
      <c r="I316" s="155"/>
      <c r="L316" s="151"/>
      <c r="M316" s="156"/>
      <c r="T316" s="157"/>
      <c r="AT316" s="152" t="s">
        <v>150</v>
      </c>
      <c r="AU316" s="152" t="s">
        <v>83</v>
      </c>
      <c r="AV316" s="13" t="s">
        <v>83</v>
      </c>
      <c r="AW316" s="13" t="s">
        <v>33</v>
      </c>
      <c r="AX316" s="13" t="s">
        <v>73</v>
      </c>
      <c r="AY316" s="152" t="s">
        <v>128</v>
      </c>
    </row>
    <row r="317" spans="2:65" s="14" customFormat="1">
      <c r="B317" s="158"/>
      <c r="D317" s="145" t="s">
        <v>150</v>
      </c>
      <c r="E317" s="159" t="s">
        <v>3</v>
      </c>
      <c r="F317" s="160" t="s">
        <v>158</v>
      </c>
      <c r="H317" s="161">
        <v>5.39</v>
      </c>
      <c r="I317" s="162"/>
      <c r="L317" s="158"/>
      <c r="M317" s="163"/>
      <c r="T317" s="164"/>
      <c r="AT317" s="159" t="s">
        <v>150</v>
      </c>
      <c r="AU317" s="159" t="s">
        <v>83</v>
      </c>
      <c r="AV317" s="14" t="s">
        <v>135</v>
      </c>
      <c r="AW317" s="14" t="s">
        <v>33</v>
      </c>
      <c r="AX317" s="14" t="s">
        <v>78</v>
      </c>
      <c r="AY317" s="159" t="s">
        <v>128</v>
      </c>
    </row>
    <row r="318" spans="2:65" s="1" customFormat="1" ht="37.9" customHeight="1">
      <c r="B318" s="126"/>
      <c r="C318" s="127" t="s">
        <v>539</v>
      </c>
      <c r="D318" s="127" t="s">
        <v>131</v>
      </c>
      <c r="E318" s="128" t="s">
        <v>540</v>
      </c>
      <c r="F318" s="129" t="s">
        <v>541</v>
      </c>
      <c r="G318" s="130" t="s">
        <v>141</v>
      </c>
      <c r="H318" s="131">
        <v>10.78</v>
      </c>
      <c r="I318" s="132"/>
      <c r="J318" s="133">
        <f>ROUND(I318*H318,2)</f>
        <v>0</v>
      </c>
      <c r="K318" s="129" t="s">
        <v>3</v>
      </c>
      <c r="L318" s="32"/>
      <c r="M318" s="134" t="s">
        <v>3</v>
      </c>
      <c r="N318" s="135" t="s">
        <v>44</v>
      </c>
      <c r="P318" s="136">
        <f>O318*H318</f>
        <v>0</v>
      </c>
      <c r="Q318" s="136">
        <v>4.5539999999999997E-2</v>
      </c>
      <c r="R318" s="136">
        <f>Q318*H318</f>
        <v>0.49092119999999995</v>
      </c>
      <c r="S318" s="136">
        <v>0</v>
      </c>
      <c r="T318" s="137">
        <f>S318*H318</f>
        <v>0</v>
      </c>
      <c r="AR318" s="138" t="s">
        <v>226</v>
      </c>
      <c r="AT318" s="138" t="s">
        <v>131</v>
      </c>
      <c r="AU318" s="138" t="s">
        <v>83</v>
      </c>
      <c r="AY318" s="17" t="s">
        <v>128</v>
      </c>
      <c r="BE318" s="139">
        <f>IF(N318="základní",J318,0)</f>
        <v>0</v>
      </c>
      <c r="BF318" s="139">
        <f>IF(N318="snížená",J318,0)</f>
        <v>0</v>
      </c>
      <c r="BG318" s="139">
        <f>IF(N318="zákl. přenesená",J318,0)</f>
        <v>0</v>
      </c>
      <c r="BH318" s="139">
        <f>IF(N318="sníž. přenesená",J318,0)</f>
        <v>0</v>
      </c>
      <c r="BI318" s="139">
        <f>IF(N318="nulová",J318,0)</f>
        <v>0</v>
      </c>
      <c r="BJ318" s="17" t="s">
        <v>78</v>
      </c>
      <c r="BK318" s="139">
        <f>ROUND(I318*H318,2)</f>
        <v>0</v>
      </c>
      <c r="BL318" s="17" t="s">
        <v>226</v>
      </c>
      <c r="BM318" s="138" t="s">
        <v>542</v>
      </c>
    </row>
    <row r="319" spans="2:65" s="12" customFormat="1">
      <c r="B319" s="144"/>
      <c r="D319" s="145" t="s">
        <v>150</v>
      </c>
      <c r="E319" s="146" t="s">
        <v>3</v>
      </c>
      <c r="F319" s="147" t="s">
        <v>537</v>
      </c>
      <c r="H319" s="146" t="s">
        <v>3</v>
      </c>
      <c r="I319" s="148"/>
      <c r="L319" s="144"/>
      <c r="M319" s="149"/>
      <c r="T319" s="150"/>
      <c r="AT319" s="146" t="s">
        <v>150</v>
      </c>
      <c r="AU319" s="146" t="s">
        <v>83</v>
      </c>
      <c r="AV319" s="12" t="s">
        <v>78</v>
      </c>
      <c r="AW319" s="12" t="s">
        <v>33</v>
      </c>
      <c r="AX319" s="12" t="s">
        <v>73</v>
      </c>
      <c r="AY319" s="146" t="s">
        <v>128</v>
      </c>
    </row>
    <row r="320" spans="2:65" s="13" customFormat="1">
      <c r="B320" s="151"/>
      <c r="D320" s="145" t="s">
        <v>150</v>
      </c>
      <c r="E320" s="152" t="s">
        <v>3</v>
      </c>
      <c r="F320" s="153" t="s">
        <v>543</v>
      </c>
      <c r="H320" s="154">
        <v>10.78</v>
      </c>
      <c r="I320" s="155"/>
      <c r="L320" s="151"/>
      <c r="M320" s="156"/>
      <c r="T320" s="157"/>
      <c r="AT320" s="152" t="s">
        <v>150</v>
      </c>
      <c r="AU320" s="152" t="s">
        <v>83</v>
      </c>
      <c r="AV320" s="13" t="s">
        <v>83</v>
      </c>
      <c r="AW320" s="13" t="s">
        <v>33</v>
      </c>
      <c r="AX320" s="13" t="s">
        <v>73</v>
      </c>
      <c r="AY320" s="152" t="s">
        <v>128</v>
      </c>
    </row>
    <row r="321" spans="2:65" s="14" customFormat="1">
      <c r="B321" s="158"/>
      <c r="D321" s="145" t="s">
        <v>150</v>
      </c>
      <c r="E321" s="159" t="s">
        <v>3</v>
      </c>
      <c r="F321" s="160" t="s">
        <v>158</v>
      </c>
      <c r="H321" s="161">
        <v>10.78</v>
      </c>
      <c r="I321" s="162"/>
      <c r="L321" s="158"/>
      <c r="M321" s="163"/>
      <c r="T321" s="164"/>
      <c r="AT321" s="159" t="s">
        <v>150</v>
      </c>
      <c r="AU321" s="159" t="s">
        <v>83</v>
      </c>
      <c r="AV321" s="14" t="s">
        <v>135</v>
      </c>
      <c r="AW321" s="14" t="s">
        <v>33</v>
      </c>
      <c r="AX321" s="14" t="s">
        <v>78</v>
      </c>
      <c r="AY321" s="159" t="s">
        <v>128</v>
      </c>
    </row>
    <row r="322" spans="2:65" s="1" customFormat="1" ht="37.9" customHeight="1">
      <c r="B322" s="126"/>
      <c r="C322" s="127" t="s">
        <v>544</v>
      </c>
      <c r="D322" s="127" t="s">
        <v>131</v>
      </c>
      <c r="E322" s="128" t="s">
        <v>545</v>
      </c>
      <c r="F322" s="129" t="s">
        <v>546</v>
      </c>
      <c r="G322" s="130" t="s">
        <v>141</v>
      </c>
      <c r="H322" s="131">
        <v>3.63</v>
      </c>
      <c r="I322" s="132"/>
      <c r="J322" s="133">
        <f>ROUND(I322*H322,2)</f>
        <v>0</v>
      </c>
      <c r="K322" s="129" t="s">
        <v>3</v>
      </c>
      <c r="L322" s="32"/>
      <c r="M322" s="134" t="s">
        <v>3</v>
      </c>
      <c r="N322" s="135" t="s">
        <v>44</v>
      </c>
      <c r="P322" s="136">
        <f>O322*H322</f>
        <v>0</v>
      </c>
      <c r="Q322" s="136">
        <v>4.5539999999999997E-2</v>
      </c>
      <c r="R322" s="136">
        <f>Q322*H322</f>
        <v>0.16531019999999999</v>
      </c>
      <c r="S322" s="136">
        <v>0</v>
      </c>
      <c r="T322" s="137">
        <f>S322*H322</f>
        <v>0</v>
      </c>
      <c r="AR322" s="138" t="s">
        <v>226</v>
      </c>
      <c r="AT322" s="138" t="s">
        <v>131</v>
      </c>
      <c r="AU322" s="138" t="s">
        <v>83</v>
      </c>
      <c r="AY322" s="17" t="s">
        <v>128</v>
      </c>
      <c r="BE322" s="139">
        <f>IF(N322="základní",J322,0)</f>
        <v>0</v>
      </c>
      <c r="BF322" s="139">
        <f>IF(N322="snížená",J322,0)</f>
        <v>0</v>
      </c>
      <c r="BG322" s="139">
        <f>IF(N322="zákl. přenesená",J322,0)</f>
        <v>0</v>
      </c>
      <c r="BH322" s="139">
        <f>IF(N322="sníž. přenesená",J322,0)</f>
        <v>0</v>
      </c>
      <c r="BI322" s="139">
        <f>IF(N322="nulová",J322,0)</f>
        <v>0</v>
      </c>
      <c r="BJ322" s="17" t="s">
        <v>78</v>
      </c>
      <c r="BK322" s="139">
        <f>ROUND(I322*H322,2)</f>
        <v>0</v>
      </c>
      <c r="BL322" s="17" t="s">
        <v>226</v>
      </c>
      <c r="BM322" s="138" t="s">
        <v>547</v>
      </c>
    </row>
    <row r="323" spans="2:65" s="12" customFormat="1">
      <c r="B323" s="144"/>
      <c r="D323" s="145" t="s">
        <v>150</v>
      </c>
      <c r="E323" s="146" t="s">
        <v>3</v>
      </c>
      <c r="F323" s="147" t="s">
        <v>488</v>
      </c>
      <c r="H323" s="146" t="s">
        <v>3</v>
      </c>
      <c r="I323" s="148"/>
      <c r="L323" s="144"/>
      <c r="M323" s="149"/>
      <c r="T323" s="150"/>
      <c r="AT323" s="146" t="s">
        <v>150</v>
      </c>
      <c r="AU323" s="146" t="s">
        <v>83</v>
      </c>
      <c r="AV323" s="12" t="s">
        <v>78</v>
      </c>
      <c r="AW323" s="12" t="s">
        <v>33</v>
      </c>
      <c r="AX323" s="12" t="s">
        <v>73</v>
      </c>
      <c r="AY323" s="146" t="s">
        <v>128</v>
      </c>
    </row>
    <row r="324" spans="2:65" s="13" customFormat="1">
      <c r="B324" s="151"/>
      <c r="D324" s="145" t="s">
        <v>150</v>
      </c>
      <c r="E324" s="152" t="s">
        <v>3</v>
      </c>
      <c r="F324" s="153" t="s">
        <v>548</v>
      </c>
      <c r="H324" s="154">
        <v>3.63</v>
      </c>
      <c r="I324" s="155"/>
      <c r="L324" s="151"/>
      <c r="M324" s="156"/>
      <c r="T324" s="157"/>
      <c r="AT324" s="152" t="s">
        <v>150</v>
      </c>
      <c r="AU324" s="152" t="s">
        <v>83</v>
      </c>
      <c r="AV324" s="13" t="s">
        <v>83</v>
      </c>
      <c r="AW324" s="13" t="s">
        <v>33</v>
      </c>
      <c r="AX324" s="13" t="s">
        <v>73</v>
      </c>
      <c r="AY324" s="152" t="s">
        <v>128</v>
      </c>
    </row>
    <row r="325" spans="2:65" s="14" customFormat="1">
      <c r="B325" s="158"/>
      <c r="D325" s="145" t="s">
        <v>150</v>
      </c>
      <c r="E325" s="159" t="s">
        <v>3</v>
      </c>
      <c r="F325" s="160" t="s">
        <v>158</v>
      </c>
      <c r="H325" s="161">
        <v>3.63</v>
      </c>
      <c r="I325" s="162"/>
      <c r="L325" s="158"/>
      <c r="M325" s="163"/>
      <c r="T325" s="164"/>
      <c r="AT325" s="159" t="s">
        <v>150</v>
      </c>
      <c r="AU325" s="159" t="s">
        <v>83</v>
      </c>
      <c r="AV325" s="14" t="s">
        <v>135</v>
      </c>
      <c r="AW325" s="14" t="s">
        <v>33</v>
      </c>
      <c r="AX325" s="14" t="s">
        <v>78</v>
      </c>
      <c r="AY325" s="159" t="s">
        <v>128</v>
      </c>
    </row>
    <row r="326" spans="2:65" s="1" customFormat="1" ht="37.9" customHeight="1">
      <c r="B326" s="126"/>
      <c r="C326" s="127" t="s">
        <v>549</v>
      </c>
      <c r="D326" s="127" t="s">
        <v>131</v>
      </c>
      <c r="E326" s="128" t="s">
        <v>550</v>
      </c>
      <c r="F326" s="129" t="s">
        <v>551</v>
      </c>
      <c r="G326" s="130" t="s">
        <v>141</v>
      </c>
      <c r="H326" s="131">
        <v>13.596</v>
      </c>
      <c r="I326" s="132"/>
      <c r="J326" s="133">
        <f>ROUND(I326*H326,2)</f>
        <v>0</v>
      </c>
      <c r="K326" s="129" t="s">
        <v>3</v>
      </c>
      <c r="L326" s="32"/>
      <c r="M326" s="134" t="s">
        <v>3</v>
      </c>
      <c r="N326" s="135" t="s">
        <v>44</v>
      </c>
      <c r="P326" s="136">
        <f>O326*H326</f>
        <v>0</v>
      </c>
      <c r="Q326" s="136">
        <v>4.3229999999999998E-2</v>
      </c>
      <c r="R326" s="136">
        <f>Q326*H326</f>
        <v>0.58775507999999999</v>
      </c>
      <c r="S326" s="136">
        <v>0</v>
      </c>
      <c r="T326" s="137">
        <f>S326*H326</f>
        <v>0</v>
      </c>
      <c r="AR326" s="138" t="s">
        <v>226</v>
      </c>
      <c r="AT326" s="138" t="s">
        <v>131</v>
      </c>
      <c r="AU326" s="138" t="s">
        <v>83</v>
      </c>
      <c r="AY326" s="17" t="s">
        <v>128</v>
      </c>
      <c r="BE326" s="139">
        <f>IF(N326="základní",J326,0)</f>
        <v>0</v>
      </c>
      <c r="BF326" s="139">
        <f>IF(N326="snížená",J326,0)</f>
        <v>0</v>
      </c>
      <c r="BG326" s="139">
        <f>IF(N326="zákl. přenesená",J326,0)</f>
        <v>0</v>
      </c>
      <c r="BH326" s="139">
        <f>IF(N326="sníž. přenesená",J326,0)</f>
        <v>0</v>
      </c>
      <c r="BI326" s="139">
        <f>IF(N326="nulová",J326,0)</f>
        <v>0</v>
      </c>
      <c r="BJ326" s="17" t="s">
        <v>78</v>
      </c>
      <c r="BK326" s="139">
        <f>ROUND(I326*H326,2)</f>
        <v>0</v>
      </c>
      <c r="BL326" s="17" t="s">
        <v>226</v>
      </c>
      <c r="BM326" s="138" t="s">
        <v>552</v>
      </c>
    </row>
    <row r="327" spans="2:65" s="12" customFormat="1">
      <c r="B327" s="144"/>
      <c r="D327" s="145" t="s">
        <v>150</v>
      </c>
      <c r="E327" s="146" t="s">
        <v>3</v>
      </c>
      <c r="F327" s="147" t="s">
        <v>531</v>
      </c>
      <c r="H327" s="146" t="s">
        <v>3</v>
      </c>
      <c r="I327" s="148"/>
      <c r="L327" s="144"/>
      <c r="M327" s="149"/>
      <c r="T327" s="150"/>
      <c r="AT327" s="146" t="s">
        <v>150</v>
      </c>
      <c r="AU327" s="146" t="s">
        <v>83</v>
      </c>
      <c r="AV327" s="12" t="s">
        <v>78</v>
      </c>
      <c r="AW327" s="12" t="s">
        <v>33</v>
      </c>
      <c r="AX327" s="12" t="s">
        <v>73</v>
      </c>
      <c r="AY327" s="146" t="s">
        <v>128</v>
      </c>
    </row>
    <row r="328" spans="2:65" s="13" customFormat="1">
      <c r="B328" s="151"/>
      <c r="D328" s="145" t="s">
        <v>150</v>
      </c>
      <c r="E328" s="152" t="s">
        <v>3</v>
      </c>
      <c r="F328" s="153" t="s">
        <v>553</v>
      </c>
      <c r="H328" s="154">
        <v>13.596</v>
      </c>
      <c r="I328" s="155"/>
      <c r="L328" s="151"/>
      <c r="M328" s="156"/>
      <c r="T328" s="157"/>
      <c r="AT328" s="152" t="s">
        <v>150</v>
      </c>
      <c r="AU328" s="152" t="s">
        <v>83</v>
      </c>
      <c r="AV328" s="13" t="s">
        <v>83</v>
      </c>
      <c r="AW328" s="13" t="s">
        <v>33</v>
      </c>
      <c r="AX328" s="13" t="s">
        <v>73</v>
      </c>
      <c r="AY328" s="152" t="s">
        <v>128</v>
      </c>
    </row>
    <row r="329" spans="2:65" s="14" customFormat="1">
      <c r="B329" s="158"/>
      <c r="D329" s="145" t="s">
        <v>150</v>
      </c>
      <c r="E329" s="159" t="s">
        <v>3</v>
      </c>
      <c r="F329" s="160" t="s">
        <v>158</v>
      </c>
      <c r="H329" s="161">
        <v>13.596</v>
      </c>
      <c r="I329" s="162"/>
      <c r="L329" s="158"/>
      <c r="M329" s="163"/>
      <c r="T329" s="164"/>
      <c r="AT329" s="159" t="s">
        <v>150</v>
      </c>
      <c r="AU329" s="159" t="s">
        <v>83</v>
      </c>
      <c r="AV329" s="14" t="s">
        <v>135</v>
      </c>
      <c r="AW329" s="14" t="s">
        <v>33</v>
      </c>
      <c r="AX329" s="14" t="s">
        <v>78</v>
      </c>
      <c r="AY329" s="159" t="s">
        <v>128</v>
      </c>
    </row>
    <row r="330" spans="2:65" s="1" customFormat="1" ht="24.2" customHeight="1">
      <c r="B330" s="126"/>
      <c r="C330" s="127" t="s">
        <v>554</v>
      </c>
      <c r="D330" s="127" t="s">
        <v>131</v>
      </c>
      <c r="E330" s="128" t="s">
        <v>555</v>
      </c>
      <c r="F330" s="129" t="s">
        <v>556</v>
      </c>
      <c r="G330" s="130" t="s">
        <v>141</v>
      </c>
      <c r="H330" s="131">
        <v>160.24100000000001</v>
      </c>
      <c r="I330" s="132"/>
      <c r="J330" s="133">
        <f>ROUND(I330*H330,2)</f>
        <v>0</v>
      </c>
      <c r="K330" s="129" t="s">
        <v>142</v>
      </c>
      <c r="L330" s="32"/>
      <c r="M330" s="134" t="s">
        <v>3</v>
      </c>
      <c r="N330" s="135" t="s">
        <v>44</v>
      </c>
      <c r="P330" s="136">
        <f>O330*H330</f>
        <v>0</v>
      </c>
      <c r="Q330" s="136">
        <v>2.0000000000000001E-4</v>
      </c>
      <c r="R330" s="136">
        <f>Q330*H330</f>
        <v>3.2048200000000006E-2</v>
      </c>
      <c r="S330" s="136">
        <v>0</v>
      </c>
      <c r="T330" s="137">
        <f>S330*H330</f>
        <v>0</v>
      </c>
      <c r="AR330" s="138" t="s">
        <v>226</v>
      </c>
      <c r="AT330" s="138" t="s">
        <v>131</v>
      </c>
      <c r="AU330" s="138" t="s">
        <v>83</v>
      </c>
      <c r="AY330" s="17" t="s">
        <v>128</v>
      </c>
      <c r="BE330" s="139">
        <f>IF(N330="základní",J330,0)</f>
        <v>0</v>
      </c>
      <c r="BF330" s="139">
        <f>IF(N330="snížená",J330,0)</f>
        <v>0</v>
      </c>
      <c r="BG330" s="139">
        <f>IF(N330="zákl. přenesená",J330,0)</f>
        <v>0</v>
      </c>
      <c r="BH330" s="139">
        <f>IF(N330="sníž. přenesená",J330,0)</f>
        <v>0</v>
      </c>
      <c r="BI330" s="139">
        <f>IF(N330="nulová",J330,0)</f>
        <v>0</v>
      </c>
      <c r="BJ330" s="17" t="s">
        <v>78</v>
      </c>
      <c r="BK330" s="139">
        <f>ROUND(I330*H330,2)</f>
        <v>0</v>
      </c>
      <c r="BL330" s="17" t="s">
        <v>226</v>
      </c>
      <c r="BM330" s="138" t="s">
        <v>557</v>
      </c>
    </row>
    <row r="331" spans="2:65" s="1" customFormat="1">
      <c r="B331" s="32"/>
      <c r="D331" s="140" t="s">
        <v>144</v>
      </c>
      <c r="F331" s="141" t="s">
        <v>558</v>
      </c>
      <c r="I331" s="142"/>
      <c r="L331" s="32"/>
      <c r="M331" s="143"/>
      <c r="T331" s="52"/>
      <c r="AT331" s="17" t="s">
        <v>144</v>
      </c>
      <c r="AU331" s="17" t="s">
        <v>83</v>
      </c>
    </row>
    <row r="332" spans="2:65" s="13" customFormat="1">
      <c r="B332" s="151"/>
      <c r="D332" s="145" t="s">
        <v>150</v>
      </c>
      <c r="E332" s="152" t="s">
        <v>3</v>
      </c>
      <c r="F332" s="153" t="s">
        <v>559</v>
      </c>
      <c r="H332" s="154">
        <v>160.24100000000001</v>
      </c>
      <c r="I332" s="155"/>
      <c r="L332" s="151"/>
      <c r="M332" s="156"/>
      <c r="T332" s="157"/>
      <c r="AT332" s="152" t="s">
        <v>150</v>
      </c>
      <c r="AU332" s="152" t="s">
        <v>83</v>
      </c>
      <c r="AV332" s="13" t="s">
        <v>83</v>
      </c>
      <c r="AW332" s="13" t="s">
        <v>33</v>
      </c>
      <c r="AX332" s="13" t="s">
        <v>78</v>
      </c>
      <c r="AY332" s="152" t="s">
        <v>128</v>
      </c>
    </row>
    <row r="333" spans="2:65" s="1" customFormat="1" ht="37.9" customHeight="1">
      <c r="B333" s="126"/>
      <c r="C333" s="127" t="s">
        <v>560</v>
      </c>
      <c r="D333" s="127" t="s">
        <v>131</v>
      </c>
      <c r="E333" s="128" t="s">
        <v>561</v>
      </c>
      <c r="F333" s="129" t="s">
        <v>562</v>
      </c>
      <c r="G333" s="130" t="s">
        <v>141</v>
      </c>
      <c r="H333" s="131">
        <v>20.728000000000002</v>
      </c>
      <c r="I333" s="132"/>
      <c r="J333" s="133">
        <f>ROUND(I333*H333,2)</f>
        <v>0</v>
      </c>
      <c r="K333" s="129" t="s">
        <v>142</v>
      </c>
      <c r="L333" s="32"/>
      <c r="M333" s="134" t="s">
        <v>3</v>
      </c>
      <c r="N333" s="135" t="s">
        <v>44</v>
      </c>
      <c r="P333" s="136">
        <f>O333*H333</f>
        <v>0</v>
      </c>
      <c r="Q333" s="136">
        <v>2.7900000000000001E-2</v>
      </c>
      <c r="R333" s="136">
        <f>Q333*H333</f>
        <v>0.57831120000000003</v>
      </c>
      <c r="S333" s="136">
        <v>0</v>
      </c>
      <c r="T333" s="137">
        <f>S333*H333</f>
        <v>0</v>
      </c>
      <c r="AR333" s="138" t="s">
        <v>226</v>
      </c>
      <c r="AT333" s="138" t="s">
        <v>131</v>
      </c>
      <c r="AU333" s="138" t="s">
        <v>83</v>
      </c>
      <c r="AY333" s="17" t="s">
        <v>128</v>
      </c>
      <c r="BE333" s="139">
        <f>IF(N333="základní",J333,0)</f>
        <v>0</v>
      </c>
      <c r="BF333" s="139">
        <f>IF(N333="snížená",J333,0)</f>
        <v>0</v>
      </c>
      <c r="BG333" s="139">
        <f>IF(N333="zákl. přenesená",J333,0)</f>
        <v>0</v>
      </c>
      <c r="BH333" s="139">
        <f>IF(N333="sníž. přenesená",J333,0)</f>
        <v>0</v>
      </c>
      <c r="BI333" s="139">
        <f>IF(N333="nulová",J333,0)</f>
        <v>0</v>
      </c>
      <c r="BJ333" s="17" t="s">
        <v>78</v>
      </c>
      <c r="BK333" s="139">
        <f>ROUND(I333*H333,2)</f>
        <v>0</v>
      </c>
      <c r="BL333" s="17" t="s">
        <v>226</v>
      </c>
      <c r="BM333" s="138" t="s">
        <v>563</v>
      </c>
    </row>
    <row r="334" spans="2:65" s="1" customFormat="1">
      <c r="B334" s="32"/>
      <c r="D334" s="140" t="s">
        <v>144</v>
      </c>
      <c r="F334" s="141" t="s">
        <v>564</v>
      </c>
      <c r="I334" s="142"/>
      <c r="L334" s="32"/>
      <c r="M334" s="143"/>
      <c r="T334" s="52"/>
      <c r="AT334" s="17" t="s">
        <v>144</v>
      </c>
      <c r="AU334" s="17" t="s">
        <v>83</v>
      </c>
    </row>
    <row r="335" spans="2:65" s="12" customFormat="1">
      <c r="B335" s="144"/>
      <c r="D335" s="145" t="s">
        <v>150</v>
      </c>
      <c r="E335" s="146" t="s">
        <v>3</v>
      </c>
      <c r="F335" s="147" t="s">
        <v>565</v>
      </c>
      <c r="H335" s="146" t="s">
        <v>3</v>
      </c>
      <c r="I335" s="148"/>
      <c r="L335" s="144"/>
      <c r="M335" s="149"/>
      <c r="T335" s="150"/>
      <c r="AT335" s="146" t="s">
        <v>150</v>
      </c>
      <c r="AU335" s="146" t="s">
        <v>83</v>
      </c>
      <c r="AV335" s="12" t="s">
        <v>78</v>
      </c>
      <c r="AW335" s="12" t="s">
        <v>33</v>
      </c>
      <c r="AX335" s="12" t="s">
        <v>73</v>
      </c>
      <c r="AY335" s="146" t="s">
        <v>128</v>
      </c>
    </row>
    <row r="336" spans="2:65" s="13" customFormat="1">
      <c r="B336" s="151"/>
      <c r="D336" s="145" t="s">
        <v>150</v>
      </c>
      <c r="E336" s="152" t="s">
        <v>3</v>
      </c>
      <c r="F336" s="153" t="s">
        <v>566</v>
      </c>
      <c r="H336" s="154">
        <v>2.9369999999999998</v>
      </c>
      <c r="I336" s="155"/>
      <c r="L336" s="151"/>
      <c r="M336" s="156"/>
      <c r="T336" s="157"/>
      <c r="AT336" s="152" t="s">
        <v>150</v>
      </c>
      <c r="AU336" s="152" t="s">
        <v>83</v>
      </c>
      <c r="AV336" s="13" t="s">
        <v>83</v>
      </c>
      <c r="AW336" s="13" t="s">
        <v>33</v>
      </c>
      <c r="AX336" s="13" t="s">
        <v>73</v>
      </c>
      <c r="AY336" s="152" t="s">
        <v>128</v>
      </c>
    </row>
    <row r="337" spans="2:65" s="13" customFormat="1">
      <c r="B337" s="151"/>
      <c r="D337" s="145" t="s">
        <v>150</v>
      </c>
      <c r="E337" s="152" t="s">
        <v>3</v>
      </c>
      <c r="F337" s="153" t="s">
        <v>567</v>
      </c>
      <c r="H337" s="154">
        <v>4.5049999999999999</v>
      </c>
      <c r="I337" s="155"/>
      <c r="L337" s="151"/>
      <c r="M337" s="156"/>
      <c r="T337" s="157"/>
      <c r="AT337" s="152" t="s">
        <v>150</v>
      </c>
      <c r="AU337" s="152" t="s">
        <v>83</v>
      </c>
      <c r="AV337" s="13" t="s">
        <v>83</v>
      </c>
      <c r="AW337" s="13" t="s">
        <v>33</v>
      </c>
      <c r="AX337" s="13" t="s">
        <v>73</v>
      </c>
      <c r="AY337" s="152" t="s">
        <v>128</v>
      </c>
    </row>
    <row r="338" spans="2:65" s="13" customFormat="1">
      <c r="B338" s="151"/>
      <c r="D338" s="145" t="s">
        <v>150</v>
      </c>
      <c r="E338" s="152" t="s">
        <v>3</v>
      </c>
      <c r="F338" s="153" t="s">
        <v>568</v>
      </c>
      <c r="H338" s="154">
        <v>3.8820000000000001</v>
      </c>
      <c r="I338" s="155"/>
      <c r="L338" s="151"/>
      <c r="M338" s="156"/>
      <c r="T338" s="157"/>
      <c r="AT338" s="152" t="s">
        <v>150</v>
      </c>
      <c r="AU338" s="152" t="s">
        <v>83</v>
      </c>
      <c r="AV338" s="13" t="s">
        <v>83</v>
      </c>
      <c r="AW338" s="13" t="s">
        <v>33</v>
      </c>
      <c r="AX338" s="13" t="s">
        <v>73</v>
      </c>
      <c r="AY338" s="152" t="s">
        <v>128</v>
      </c>
    </row>
    <row r="339" spans="2:65" s="13" customFormat="1">
      <c r="B339" s="151"/>
      <c r="D339" s="145" t="s">
        <v>150</v>
      </c>
      <c r="E339" s="152" t="s">
        <v>3</v>
      </c>
      <c r="F339" s="153" t="s">
        <v>569</v>
      </c>
      <c r="H339" s="154">
        <v>2.3319999999999999</v>
      </c>
      <c r="I339" s="155"/>
      <c r="L339" s="151"/>
      <c r="M339" s="156"/>
      <c r="T339" s="157"/>
      <c r="AT339" s="152" t="s">
        <v>150</v>
      </c>
      <c r="AU339" s="152" t="s">
        <v>83</v>
      </c>
      <c r="AV339" s="13" t="s">
        <v>83</v>
      </c>
      <c r="AW339" s="13" t="s">
        <v>33</v>
      </c>
      <c r="AX339" s="13" t="s">
        <v>73</v>
      </c>
      <c r="AY339" s="152" t="s">
        <v>128</v>
      </c>
    </row>
    <row r="340" spans="2:65" s="13" customFormat="1">
      <c r="B340" s="151"/>
      <c r="D340" s="145" t="s">
        <v>150</v>
      </c>
      <c r="E340" s="152" t="s">
        <v>3</v>
      </c>
      <c r="F340" s="153" t="s">
        <v>570</v>
      </c>
      <c r="H340" s="154">
        <v>7.0720000000000001</v>
      </c>
      <c r="I340" s="155"/>
      <c r="L340" s="151"/>
      <c r="M340" s="156"/>
      <c r="T340" s="157"/>
      <c r="AT340" s="152" t="s">
        <v>150</v>
      </c>
      <c r="AU340" s="152" t="s">
        <v>83</v>
      </c>
      <c r="AV340" s="13" t="s">
        <v>83</v>
      </c>
      <c r="AW340" s="13" t="s">
        <v>33</v>
      </c>
      <c r="AX340" s="13" t="s">
        <v>73</v>
      </c>
      <c r="AY340" s="152" t="s">
        <v>128</v>
      </c>
    </row>
    <row r="341" spans="2:65" s="14" customFormat="1">
      <c r="B341" s="158"/>
      <c r="D341" s="145" t="s">
        <v>150</v>
      </c>
      <c r="E341" s="159" t="s">
        <v>3</v>
      </c>
      <c r="F341" s="160" t="s">
        <v>158</v>
      </c>
      <c r="H341" s="161">
        <v>20.728000000000002</v>
      </c>
      <c r="I341" s="162"/>
      <c r="L341" s="158"/>
      <c r="M341" s="163"/>
      <c r="T341" s="164"/>
      <c r="AT341" s="159" t="s">
        <v>150</v>
      </c>
      <c r="AU341" s="159" t="s">
        <v>83</v>
      </c>
      <c r="AV341" s="14" t="s">
        <v>135</v>
      </c>
      <c r="AW341" s="14" t="s">
        <v>33</v>
      </c>
      <c r="AX341" s="14" t="s">
        <v>78</v>
      </c>
      <c r="AY341" s="159" t="s">
        <v>128</v>
      </c>
    </row>
    <row r="342" spans="2:65" s="1" customFormat="1" ht="24.2" customHeight="1">
      <c r="B342" s="126"/>
      <c r="C342" s="127" t="s">
        <v>571</v>
      </c>
      <c r="D342" s="127" t="s">
        <v>131</v>
      </c>
      <c r="E342" s="128" t="s">
        <v>572</v>
      </c>
      <c r="F342" s="129" t="s">
        <v>573</v>
      </c>
      <c r="G342" s="130" t="s">
        <v>141</v>
      </c>
      <c r="H342" s="131">
        <v>4.4989999999999997</v>
      </c>
      <c r="I342" s="132"/>
      <c r="J342" s="133">
        <f>ROUND(I342*H342,2)</f>
        <v>0</v>
      </c>
      <c r="K342" s="129" t="s">
        <v>3</v>
      </c>
      <c r="L342" s="32"/>
      <c r="M342" s="134" t="s">
        <v>3</v>
      </c>
      <c r="N342" s="135" t="s">
        <v>44</v>
      </c>
      <c r="P342" s="136">
        <f>O342*H342</f>
        <v>0</v>
      </c>
      <c r="Q342" s="136">
        <v>2.7900000000000001E-2</v>
      </c>
      <c r="R342" s="136">
        <f>Q342*H342</f>
        <v>0.1255221</v>
      </c>
      <c r="S342" s="136">
        <v>0</v>
      </c>
      <c r="T342" s="137">
        <f>S342*H342</f>
        <v>0</v>
      </c>
      <c r="AR342" s="138" t="s">
        <v>226</v>
      </c>
      <c r="AT342" s="138" t="s">
        <v>131</v>
      </c>
      <c r="AU342" s="138" t="s">
        <v>83</v>
      </c>
      <c r="AY342" s="17" t="s">
        <v>128</v>
      </c>
      <c r="BE342" s="139">
        <f>IF(N342="základní",J342,0)</f>
        <v>0</v>
      </c>
      <c r="BF342" s="139">
        <f>IF(N342="snížená",J342,0)</f>
        <v>0</v>
      </c>
      <c r="BG342" s="139">
        <f>IF(N342="zákl. přenesená",J342,0)</f>
        <v>0</v>
      </c>
      <c r="BH342" s="139">
        <f>IF(N342="sníž. přenesená",J342,0)</f>
        <v>0</v>
      </c>
      <c r="BI342" s="139">
        <f>IF(N342="nulová",J342,0)</f>
        <v>0</v>
      </c>
      <c r="BJ342" s="17" t="s">
        <v>78</v>
      </c>
      <c r="BK342" s="139">
        <f>ROUND(I342*H342,2)</f>
        <v>0</v>
      </c>
      <c r="BL342" s="17" t="s">
        <v>226</v>
      </c>
      <c r="BM342" s="138" t="s">
        <v>574</v>
      </c>
    </row>
    <row r="343" spans="2:65" s="12" customFormat="1">
      <c r="B343" s="144"/>
      <c r="D343" s="145" t="s">
        <v>150</v>
      </c>
      <c r="E343" s="146" t="s">
        <v>3</v>
      </c>
      <c r="F343" s="147" t="s">
        <v>575</v>
      </c>
      <c r="H343" s="146" t="s">
        <v>3</v>
      </c>
      <c r="I343" s="148"/>
      <c r="L343" s="144"/>
      <c r="M343" s="149"/>
      <c r="T343" s="150"/>
      <c r="AT343" s="146" t="s">
        <v>150</v>
      </c>
      <c r="AU343" s="146" t="s">
        <v>83</v>
      </c>
      <c r="AV343" s="12" t="s">
        <v>78</v>
      </c>
      <c r="AW343" s="12" t="s">
        <v>33</v>
      </c>
      <c r="AX343" s="12" t="s">
        <v>73</v>
      </c>
      <c r="AY343" s="146" t="s">
        <v>128</v>
      </c>
    </row>
    <row r="344" spans="2:65" s="13" customFormat="1">
      <c r="B344" s="151"/>
      <c r="D344" s="145" t="s">
        <v>150</v>
      </c>
      <c r="E344" s="152" t="s">
        <v>3</v>
      </c>
      <c r="F344" s="153" t="s">
        <v>576</v>
      </c>
      <c r="H344" s="154">
        <v>4.4989999999999997</v>
      </c>
      <c r="I344" s="155"/>
      <c r="L344" s="151"/>
      <c r="M344" s="156"/>
      <c r="T344" s="157"/>
      <c r="AT344" s="152" t="s">
        <v>150</v>
      </c>
      <c r="AU344" s="152" t="s">
        <v>83</v>
      </c>
      <c r="AV344" s="13" t="s">
        <v>83</v>
      </c>
      <c r="AW344" s="13" t="s">
        <v>33</v>
      </c>
      <c r="AX344" s="13" t="s">
        <v>73</v>
      </c>
      <c r="AY344" s="152" t="s">
        <v>128</v>
      </c>
    </row>
    <row r="345" spans="2:65" s="14" customFormat="1">
      <c r="B345" s="158"/>
      <c r="D345" s="145" t="s">
        <v>150</v>
      </c>
      <c r="E345" s="159" t="s">
        <v>3</v>
      </c>
      <c r="F345" s="160" t="s">
        <v>158</v>
      </c>
      <c r="H345" s="161">
        <v>4.4989999999999997</v>
      </c>
      <c r="I345" s="162"/>
      <c r="L345" s="158"/>
      <c r="M345" s="163"/>
      <c r="T345" s="164"/>
      <c r="AT345" s="159" t="s">
        <v>150</v>
      </c>
      <c r="AU345" s="159" t="s">
        <v>83</v>
      </c>
      <c r="AV345" s="14" t="s">
        <v>135</v>
      </c>
      <c r="AW345" s="14" t="s">
        <v>33</v>
      </c>
      <c r="AX345" s="14" t="s">
        <v>78</v>
      </c>
      <c r="AY345" s="159" t="s">
        <v>128</v>
      </c>
    </row>
    <row r="346" spans="2:65" s="1" customFormat="1" ht="37.9" customHeight="1">
      <c r="B346" s="126"/>
      <c r="C346" s="127" t="s">
        <v>577</v>
      </c>
      <c r="D346" s="127" t="s">
        <v>131</v>
      </c>
      <c r="E346" s="128" t="s">
        <v>578</v>
      </c>
      <c r="F346" s="129" t="s">
        <v>579</v>
      </c>
      <c r="G346" s="130" t="s">
        <v>141</v>
      </c>
      <c r="H346" s="131">
        <v>7.6079999999999997</v>
      </c>
      <c r="I346" s="132"/>
      <c r="J346" s="133">
        <f>ROUND(I346*H346,2)</f>
        <v>0</v>
      </c>
      <c r="K346" s="129" t="s">
        <v>3</v>
      </c>
      <c r="L346" s="32"/>
      <c r="M346" s="134" t="s">
        <v>3</v>
      </c>
      <c r="N346" s="135" t="s">
        <v>44</v>
      </c>
      <c r="P346" s="136">
        <f>O346*H346</f>
        <v>0</v>
      </c>
      <c r="Q346" s="136">
        <v>2.7900000000000001E-2</v>
      </c>
      <c r="R346" s="136">
        <f>Q346*H346</f>
        <v>0.21226320000000001</v>
      </c>
      <c r="S346" s="136">
        <v>0</v>
      </c>
      <c r="T346" s="137">
        <f>S346*H346</f>
        <v>0</v>
      </c>
      <c r="AR346" s="138" t="s">
        <v>226</v>
      </c>
      <c r="AT346" s="138" t="s">
        <v>131</v>
      </c>
      <c r="AU346" s="138" t="s">
        <v>83</v>
      </c>
      <c r="AY346" s="17" t="s">
        <v>128</v>
      </c>
      <c r="BE346" s="139">
        <f>IF(N346="základní",J346,0)</f>
        <v>0</v>
      </c>
      <c r="BF346" s="139">
        <f>IF(N346="snížená",J346,0)</f>
        <v>0</v>
      </c>
      <c r="BG346" s="139">
        <f>IF(N346="zákl. přenesená",J346,0)</f>
        <v>0</v>
      </c>
      <c r="BH346" s="139">
        <f>IF(N346="sníž. přenesená",J346,0)</f>
        <v>0</v>
      </c>
      <c r="BI346" s="139">
        <f>IF(N346="nulová",J346,0)</f>
        <v>0</v>
      </c>
      <c r="BJ346" s="17" t="s">
        <v>78</v>
      </c>
      <c r="BK346" s="139">
        <f>ROUND(I346*H346,2)</f>
        <v>0</v>
      </c>
      <c r="BL346" s="17" t="s">
        <v>226</v>
      </c>
      <c r="BM346" s="138" t="s">
        <v>580</v>
      </c>
    </row>
    <row r="347" spans="2:65" s="12" customFormat="1">
      <c r="B347" s="144"/>
      <c r="D347" s="145" t="s">
        <v>150</v>
      </c>
      <c r="E347" s="146" t="s">
        <v>3</v>
      </c>
      <c r="F347" s="147" t="s">
        <v>581</v>
      </c>
      <c r="H347" s="146" t="s">
        <v>3</v>
      </c>
      <c r="I347" s="148"/>
      <c r="L347" s="144"/>
      <c r="M347" s="149"/>
      <c r="T347" s="150"/>
      <c r="AT347" s="146" t="s">
        <v>150</v>
      </c>
      <c r="AU347" s="146" t="s">
        <v>83</v>
      </c>
      <c r="AV347" s="12" t="s">
        <v>78</v>
      </c>
      <c r="AW347" s="12" t="s">
        <v>33</v>
      </c>
      <c r="AX347" s="12" t="s">
        <v>73</v>
      </c>
      <c r="AY347" s="146" t="s">
        <v>128</v>
      </c>
    </row>
    <row r="348" spans="2:65" s="13" customFormat="1">
      <c r="B348" s="151"/>
      <c r="D348" s="145" t="s">
        <v>150</v>
      </c>
      <c r="E348" s="152" t="s">
        <v>3</v>
      </c>
      <c r="F348" s="153" t="s">
        <v>582</v>
      </c>
      <c r="H348" s="154">
        <v>7.6079999999999997</v>
      </c>
      <c r="I348" s="155"/>
      <c r="L348" s="151"/>
      <c r="M348" s="156"/>
      <c r="T348" s="157"/>
      <c r="AT348" s="152" t="s">
        <v>150</v>
      </c>
      <c r="AU348" s="152" t="s">
        <v>83</v>
      </c>
      <c r="AV348" s="13" t="s">
        <v>83</v>
      </c>
      <c r="AW348" s="13" t="s">
        <v>33</v>
      </c>
      <c r="AX348" s="13" t="s">
        <v>73</v>
      </c>
      <c r="AY348" s="152" t="s">
        <v>128</v>
      </c>
    </row>
    <row r="349" spans="2:65" s="14" customFormat="1">
      <c r="B349" s="158"/>
      <c r="D349" s="145" t="s">
        <v>150</v>
      </c>
      <c r="E349" s="159" t="s">
        <v>3</v>
      </c>
      <c r="F349" s="160" t="s">
        <v>158</v>
      </c>
      <c r="H349" s="161">
        <v>7.6079999999999997</v>
      </c>
      <c r="I349" s="162"/>
      <c r="L349" s="158"/>
      <c r="M349" s="163"/>
      <c r="T349" s="164"/>
      <c r="AT349" s="159" t="s">
        <v>150</v>
      </c>
      <c r="AU349" s="159" t="s">
        <v>83</v>
      </c>
      <c r="AV349" s="14" t="s">
        <v>135</v>
      </c>
      <c r="AW349" s="14" t="s">
        <v>33</v>
      </c>
      <c r="AX349" s="14" t="s">
        <v>78</v>
      </c>
      <c r="AY349" s="159" t="s">
        <v>128</v>
      </c>
    </row>
    <row r="350" spans="2:65" s="1" customFormat="1" ht="33" customHeight="1">
      <c r="B350" s="126"/>
      <c r="C350" s="127" t="s">
        <v>583</v>
      </c>
      <c r="D350" s="127" t="s">
        <v>131</v>
      </c>
      <c r="E350" s="128" t="s">
        <v>584</v>
      </c>
      <c r="F350" s="129" t="s">
        <v>585</v>
      </c>
      <c r="G350" s="130" t="s">
        <v>141</v>
      </c>
      <c r="H350" s="131">
        <v>4.95</v>
      </c>
      <c r="I350" s="132"/>
      <c r="J350" s="133">
        <f>ROUND(I350*H350,2)</f>
        <v>0</v>
      </c>
      <c r="K350" s="129" t="s">
        <v>3</v>
      </c>
      <c r="L350" s="32"/>
      <c r="M350" s="134" t="s">
        <v>3</v>
      </c>
      <c r="N350" s="135" t="s">
        <v>44</v>
      </c>
      <c r="P350" s="136">
        <f>O350*H350</f>
        <v>0</v>
      </c>
      <c r="Q350" s="136">
        <v>2.7900000000000001E-2</v>
      </c>
      <c r="R350" s="136">
        <f>Q350*H350</f>
        <v>0.13810500000000001</v>
      </c>
      <c r="S350" s="136">
        <v>0</v>
      </c>
      <c r="T350" s="137">
        <f>S350*H350</f>
        <v>0</v>
      </c>
      <c r="AR350" s="138" t="s">
        <v>226</v>
      </c>
      <c r="AT350" s="138" t="s">
        <v>131</v>
      </c>
      <c r="AU350" s="138" t="s">
        <v>83</v>
      </c>
      <c r="AY350" s="17" t="s">
        <v>128</v>
      </c>
      <c r="BE350" s="139">
        <f>IF(N350="základní",J350,0)</f>
        <v>0</v>
      </c>
      <c r="BF350" s="139">
        <f>IF(N350="snížená",J350,0)</f>
        <v>0</v>
      </c>
      <c r="BG350" s="139">
        <f>IF(N350="zákl. přenesená",J350,0)</f>
        <v>0</v>
      </c>
      <c r="BH350" s="139">
        <f>IF(N350="sníž. přenesená",J350,0)</f>
        <v>0</v>
      </c>
      <c r="BI350" s="139">
        <f>IF(N350="nulová",J350,0)</f>
        <v>0</v>
      </c>
      <c r="BJ350" s="17" t="s">
        <v>78</v>
      </c>
      <c r="BK350" s="139">
        <f>ROUND(I350*H350,2)</f>
        <v>0</v>
      </c>
      <c r="BL350" s="17" t="s">
        <v>226</v>
      </c>
      <c r="BM350" s="138" t="s">
        <v>586</v>
      </c>
    </row>
    <row r="351" spans="2:65" s="12" customFormat="1">
      <c r="B351" s="144"/>
      <c r="D351" s="145" t="s">
        <v>150</v>
      </c>
      <c r="E351" s="146" t="s">
        <v>3</v>
      </c>
      <c r="F351" s="147" t="s">
        <v>587</v>
      </c>
      <c r="H351" s="146" t="s">
        <v>3</v>
      </c>
      <c r="I351" s="148"/>
      <c r="L351" s="144"/>
      <c r="M351" s="149"/>
      <c r="T351" s="150"/>
      <c r="AT351" s="146" t="s">
        <v>150</v>
      </c>
      <c r="AU351" s="146" t="s">
        <v>83</v>
      </c>
      <c r="AV351" s="12" t="s">
        <v>78</v>
      </c>
      <c r="AW351" s="12" t="s">
        <v>33</v>
      </c>
      <c r="AX351" s="12" t="s">
        <v>73</v>
      </c>
      <c r="AY351" s="146" t="s">
        <v>128</v>
      </c>
    </row>
    <row r="352" spans="2:65" s="13" customFormat="1">
      <c r="B352" s="151"/>
      <c r="D352" s="145" t="s">
        <v>150</v>
      </c>
      <c r="E352" s="152" t="s">
        <v>3</v>
      </c>
      <c r="F352" s="153" t="s">
        <v>588</v>
      </c>
      <c r="H352" s="154">
        <v>4.95</v>
      </c>
      <c r="I352" s="155"/>
      <c r="L352" s="151"/>
      <c r="M352" s="156"/>
      <c r="T352" s="157"/>
      <c r="AT352" s="152" t="s">
        <v>150</v>
      </c>
      <c r="AU352" s="152" t="s">
        <v>83</v>
      </c>
      <c r="AV352" s="13" t="s">
        <v>83</v>
      </c>
      <c r="AW352" s="13" t="s">
        <v>33</v>
      </c>
      <c r="AX352" s="13" t="s">
        <v>73</v>
      </c>
      <c r="AY352" s="152" t="s">
        <v>128</v>
      </c>
    </row>
    <row r="353" spans="2:65" s="14" customFormat="1">
      <c r="B353" s="158"/>
      <c r="D353" s="145" t="s">
        <v>150</v>
      </c>
      <c r="E353" s="159" t="s">
        <v>3</v>
      </c>
      <c r="F353" s="160" t="s">
        <v>158</v>
      </c>
      <c r="H353" s="161">
        <v>4.95</v>
      </c>
      <c r="I353" s="162"/>
      <c r="L353" s="158"/>
      <c r="M353" s="163"/>
      <c r="T353" s="164"/>
      <c r="AT353" s="159" t="s">
        <v>150</v>
      </c>
      <c r="AU353" s="159" t="s">
        <v>83</v>
      </c>
      <c r="AV353" s="14" t="s">
        <v>135</v>
      </c>
      <c r="AW353" s="14" t="s">
        <v>33</v>
      </c>
      <c r="AX353" s="14" t="s">
        <v>78</v>
      </c>
      <c r="AY353" s="159" t="s">
        <v>128</v>
      </c>
    </row>
    <row r="354" spans="2:65" s="1" customFormat="1" ht="37.9" customHeight="1">
      <c r="B354" s="126"/>
      <c r="C354" s="127" t="s">
        <v>589</v>
      </c>
      <c r="D354" s="127" t="s">
        <v>131</v>
      </c>
      <c r="E354" s="128" t="s">
        <v>590</v>
      </c>
      <c r="F354" s="129" t="s">
        <v>591</v>
      </c>
      <c r="G354" s="130" t="s">
        <v>141</v>
      </c>
      <c r="H354" s="131">
        <v>5.984</v>
      </c>
      <c r="I354" s="132"/>
      <c r="J354" s="133">
        <f>ROUND(I354*H354,2)</f>
        <v>0</v>
      </c>
      <c r="K354" s="129" t="s">
        <v>3</v>
      </c>
      <c r="L354" s="32"/>
      <c r="M354" s="134" t="s">
        <v>3</v>
      </c>
      <c r="N354" s="135" t="s">
        <v>44</v>
      </c>
      <c r="P354" s="136">
        <f>O354*H354</f>
        <v>0</v>
      </c>
      <c r="Q354" s="136">
        <v>2.7900000000000001E-2</v>
      </c>
      <c r="R354" s="136">
        <f>Q354*H354</f>
        <v>0.16695360000000001</v>
      </c>
      <c r="S354" s="136">
        <v>0</v>
      </c>
      <c r="T354" s="137">
        <f>S354*H354</f>
        <v>0</v>
      </c>
      <c r="AR354" s="138" t="s">
        <v>226</v>
      </c>
      <c r="AT354" s="138" t="s">
        <v>131</v>
      </c>
      <c r="AU354" s="138" t="s">
        <v>83</v>
      </c>
      <c r="AY354" s="17" t="s">
        <v>128</v>
      </c>
      <c r="BE354" s="139">
        <f>IF(N354="základní",J354,0)</f>
        <v>0</v>
      </c>
      <c r="BF354" s="139">
        <f>IF(N354="snížená",J354,0)</f>
        <v>0</v>
      </c>
      <c r="BG354" s="139">
        <f>IF(N354="zákl. přenesená",J354,0)</f>
        <v>0</v>
      </c>
      <c r="BH354" s="139">
        <f>IF(N354="sníž. přenesená",J354,0)</f>
        <v>0</v>
      </c>
      <c r="BI354" s="139">
        <f>IF(N354="nulová",J354,0)</f>
        <v>0</v>
      </c>
      <c r="BJ354" s="17" t="s">
        <v>78</v>
      </c>
      <c r="BK354" s="139">
        <f>ROUND(I354*H354,2)</f>
        <v>0</v>
      </c>
      <c r="BL354" s="17" t="s">
        <v>226</v>
      </c>
      <c r="BM354" s="138" t="s">
        <v>592</v>
      </c>
    </row>
    <row r="355" spans="2:65" s="12" customFormat="1">
      <c r="B355" s="144"/>
      <c r="D355" s="145" t="s">
        <v>150</v>
      </c>
      <c r="E355" s="146" t="s">
        <v>3</v>
      </c>
      <c r="F355" s="147" t="s">
        <v>587</v>
      </c>
      <c r="H355" s="146" t="s">
        <v>3</v>
      </c>
      <c r="I355" s="148"/>
      <c r="L355" s="144"/>
      <c r="M355" s="149"/>
      <c r="T355" s="150"/>
      <c r="AT355" s="146" t="s">
        <v>150</v>
      </c>
      <c r="AU355" s="146" t="s">
        <v>83</v>
      </c>
      <c r="AV355" s="12" t="s">
        <v>78</v>
      </c>
      <c r="AW355" s="12" t="s">
        <v>33</v>
      </c>
      <c r="AX355" s="12" t="s">
        <v>73</v>
      </c>
      <c r="AY355" s="146" t="s">
        <v>128</v>
      </c>
    </row>
    <row r="356" spans="2:65" s="13" customFormat="1">
      <c r="B356" s="151"/>
      <c r="D356" s="145" t="s">
        <v>150</v>
      </c>
      <c r="E356" s="152" t="s">
        <v>3</v>
      </c>
      <c r="F356" s="153" t="s">
        <v>593</v>
      </c>
      <c r="H356" s="154">
        <v>5.984</v>
      </c>
      <c r="I356" s="155"/>
      <c r="L356" s="151"/>
      <c r="M356" s="156"/>
      <c r="T356" s="157"/>
      <c r="AT356" s="152" t="s">
        <v>150</v>
      </c>
      <c r="AU356" s="152" t="s">
        <v>83</v>
      </c>
      <c r="AV356" s="13" t="s">
        <v>83</v>
      </c>
      <c r="AW356" s="13" t="s">
        <v>33</v>
      </c>
      <c r="AX356" s="13" t="s">
        <v>73</v>
      </c>
      <c r="AY356" s="152" t="s">
        <v>128</v>
      </c>
    </row>
    <row r="357" spans="2:65" s="14" customFormat="1">
      <c r="B357" s="158"/>
      <c r="D357" s="145" t="s">
        <v>150</v>
      </c>
      <c r="E357" s="159" t="s">
        <v>3</v>
      </c>
      <c r="F357" s="160" t="s">
        <v>158</v>
      </c>
      <c r="H357" s="161">
        <v>5.984</v>
      </c>
      <c r="I357" s="162"/>
      <c r="L357" s="158"/>
      <c r="M357" s="163"/>
      <c r="T357" s="164"/>
      <c r="AT357" s="159" t="s">
        <v>150</v>
      </c>
      <c r="AU357" s="159" t="s">
        <v>83</v>
      </c>
      <c r="AV357" s="14" t="s">
        <v>135</v>
      </c>
      <c r="AW357" s="14" t="s">
        <v>33</v>
      </c>
      <c r="AX357" s="14" t="s">
        <v>78</v>
      </c>
      <c r="AY357" s="159" t="s">
        <v>128</v>
      </c>
    </row>
    <row r="358" spans="2:65" s="1" customFormat="1" ht="33" customHeight="1">
      <c r="B358" s="126"/>
      <c r="C358" s="127" t="s">
        <v>594</v>
      </c>
      <c r="D358" s="127" t="s">
        <v>131</v>
      </c>
      <c r="E358" s="128" t="s">
        <v>595</v>
      </c>
      <c r="F358" s="129" t="s">
        <v>585</v>
      </c>
      <c r="G358" s="130" t="s">
        <v>141</v>
      </c>
      <c r="H358" s="131">
        <v>14.512</v>
      </c>
      <c r="I358" s="132"/>
      <c r="J358" s="133">
        <f>ROUND(I358*H358,2)</f>
        <v>0</v>
      </c>
      <c r="K358" s="129" t="s">
        <v>3</v>
      </c>
      <c r="L358" s="32"/>
      <c r="M358" s="134" t="s">
        <v>3</v>
      </c>
      <c r="N358" s="135" t="s">
        <v>44</v>
      </c>
      <c r="P358" s="136">
        <f>O358*H358</f>
        <v>0</v>
      </c>
      <c r="Q358" s="136">
        <v>2.7900000000000001E-2</v>
      </c>
      <c r="R358" s="136">
        <f>Q358*H358</f>
        <v>0.40488480000000004</v>
      </c>
      <c r="S358" s="136">
        <v>0</v>
      </c>
      <c r="T358" s="137">
        <f>S358*H358</f>
        <v>0</v>
      </c>
      <c r="AR358" s="138" t="s">
        <v>226</v>
      </c>
      <c r="AT358" s="138" t="s">
        <v>131</v>
      </c>
      <c r="AU358" s="138" t="s">
        <v>83</v>
      </c>
      <c r="AY358" s="17" t="s">
        <v>128</v>
      </c>
      <c r="BE358" s="139">
        <f>IF(N358="základní",J358,0)</f>
        <v>0</v>
      </c>
      <c r="BF358" s="139">
        <f>IF(N358="snížená",J358,0)</f>
        <v>0</v>
      </c>
      <c r="BG358" s="139">
        <f>IF(N358="zákl. přenesená",J358,0)</f>
        <v>0</v>
      </c>
      <c r="BH358" s="139">
        <f>IF(N358="sníž. přenesená",J358,0)</f>
        <v>0</v>
      </c>
      <c r="BI358" s="139">
        <f>IF(N358="nulová",J358,0)</f>
        <v>0</v>
      </c>
      <c r="BJ358" s="17" t="s">
        <v>78</v>
      </c>
      <c r="BK358" s="139">
        <f>ROUND(I358*H358,2)</f>
        <v>0</v>
      </c>
      <c r="BL358" s="17" t="s">
        <v>226</v>
      </c>
      <c r="BM358" s="138" t="s">
        <v>596</v>
      </c>
    </row>
    <row r="359" spans="2:65" s="12" customFormat="1">
      <c r="B359" s="144"/>
      <c r="D359" s="145" t="s">
        <v>150</v>
      </c>
      <c r="E359" s="146" t="s">
        <v>3</v>
      </c>
      <c r="F359" s="147" t="s">
        <v>597</v>
      </c>
      <c r="H359" s="146" t="s">
        <v>3</v>
      </c>
      <c r="I359" s="148"/>
      <c r="L359" s="144"/>
      <c r="M359" s="149"/>
      <c r="T359" s="150"/>
      <c r="AT359" s="146" t="s">
        <v>150</v>
      </c>
      <c r="AU359" s="146" t="s">
        <v>83</v>
      </c>
      <c r="AV359" s="12" t="s">
        <v>78</v>
      </c>
      <c r="AW359" s="12" t="s">
        <v>33</v>
      </c>
      <c r="AX359" s="12" t="s">
        <v>73</v>
      </c>
      <c r="AY359" s="146" t="s">
        <v>128</v>
      </c>
    </row>
    <row r="360" spans="2:65" s="13" customFormat="1">
      <c r="B360" s="151"/>
      <c r="D360" s="145" t="s">
        <v>150</v>
      </c>
      <c r="E360" s="152" t="s">
        <v>3</v>
      </c>
      <c r="F360" s="153" t="s">
        <v>598</v>
      </c>
      <c r="H360" s="154">
        <v>14.512</v>
      </c>
      <c r="I360" s="155"/>
      <c r="L360" s="151"/>
      <c r="M360" s="156"/>
      <c r="T360" s="157"/>
      <c r="AT360" s="152" t="s">
        <v>150</v>
      </c>
      <c r="AU360" s="152" t="s">
        <v>83</v>
      </c>
      <c r="AV360" s="13" t="s">
        <v>83</v>
      </c>
      <c r="AW360" s="13" t="s">
        <v>33</v>
      </c>
      <c r="AX360" s="13" t="s">
        <v>73</v>
      </c>
      <c r="AY360" s="152" t="s">
        <v>128</v>
      </c>
    </row>
    <row r="361" spans="2:65" s="14" customFormat="1">
      <c r="B361" s="158"/>
      <c r="D361" s="145" t="s">
        <v>150</v>
      </c>
      <c r="E361" s="159" t="s">
        <v>3</v>
      </c>
      <c r="F361" s="160" t="s">
        <v>158</v>
      </c>
      <c r="H361" s="161">
        <v>14.512</v>
      </c>
      <c r="I361" s="162"/>
      <c r="L361" s="158"/>
      <c r="M361" s="163"/>
      <c r="T361" s="164"/>
      <c r="AT361" s="159" t="s">
        <v>150</v>
      </c>
      <c r="AU361" s="159" t="s">
        <v>83</v>
      </c>
      <c r="AV361" s="14" t="s">
        <v>135</v>
      </c>
      <c r="AW361" s="14" t="s">
        <v>33</v>
      </c>
      <c r="AX361" s="14" t="s">
        <v>78</v>
      </c>
      <c r="AY361" s="159" t="s">
        <v>128</v>
      </c>
    </row>
    <row r="362" spans="2:65" s="1" customFormat="1" ht="24.2" customHeight="1">
      <c r="B362" s="126"/>
      <c r="C362" s="127" t="s">
        <v>599</v>
      </c>
      <c r="D362" s="127" t="s">
        <v>131</v>
      </c>
      <c r="E362" s="128" t="s">
        <v>600</v>
      </c>
      <c r="F362" s="129" t="s">
        <v>601</v>
      </c>
      <c r="G362" s="130" t="s">
        <v>141</v>
      </c>
      <c r="H362" s="131">
        <v>57.069000000000003</v>
      </c>
      <c r="I362" s="132"/>
      <c r="J362" s="133">
        <f>ROUND(I362*H362,2)</f>
        <v>0</v>
      </c>
      <c r="K362" s="129" t="s">
        <v>142</v>
      </c>
      <c r="L362" s="32"/>
      <c r="M362" s="134" t="s">
        <v>3</v>
      </c>
      <c r="N362" s="135" t="s">
        <v>44</v>
      </c>
      <c r="P362" s="136">
        <f>O362*H362</f>
        <v>0</v>
      </c>
      <c r="Q362" s="136">
        <v>1E-4</v>
      </c>
      <c r="R362" s="136">
        <f>Q362*H362</f>
        <v>5.7069000000000009E-3</v>
      </c>
      <c r="S362" s="136">
        <v>0</v>
      </c>
      <c r="T362" s="137">
        <f>S362*H362</f>
        <v>0</v>
      </c>
      <c r="AR362" s="138" t="s">
        <v>226</v>
      </c>
      <c r="AT362" s="138" t="s">
        <v>131</v>
      </c>
      <c r="AU362" s="138" t="s">
        <v>83</v>
      </c>
      <c r="AY362" s="17" t="s">
        <v>128</v>
      </c>
      <c r="BE362" s="139">
        <f>IF(N362="základní",J362,0)</f>
        <v>0</v>
      </c>
      <c r="BF362" s="139">
        <f>IF(N362="snížená",J362,0)</f>
        <v>0</v>
      </c>
      <c r="BG362" s="139">
        <f>IF(N362="zákl. přenesená",J362,0)</f>
        <v>0</v>
      </c>
      <c r="BH362" s="139">
        <f>IF(N362="sníž. přenesená",J362,0)</f>
        <v>0</v>
      </c>
      <c r="BI362" s="139">
        <f>IF(N362="nulová",J362,0)</f>
        <v>0</v>
      </c>
      <c r="BJ362" s="17" t="s">
        <v>78</v>
      </c>
      <c r="BK362" s="139">
        <f>ROUND(I362*H362,2)</f>
        <v>0</v>
      </c>
      <c r="BL362" s="17" t="s">
        <v>226</v>
      </c>
      <c r="BM362" s="138" t="s">
        <v>602</v>
      </c>
    </row>
    <row r="363" spans="2:65" s="1" customFormat="1">
      <c r="B363" s="32"/>
      <c r="D363" s="140" t="s">
        <v>144</v>
      </c>
      <c r="F363" s="141" t="s">
        <v>603</v>
      </c>
      <c r="I363" s="142"/>
      <c r="L363" s="32"/>
      <c r="M363" s="143"/>
      <c r="T363" s="52"/>
      <c r="AT363" s="17" t="s">
        <v>144</v>
      </c>
      <c r="AU363" s="17" t="s">
        <v>83</v>
      </c>
    </row>
    <row r="364" spans="2:65" s="13" customFormat="1">
      <c r="B364" s="151"/>
      <c r="D364" s="145" t="s">
        <v>150</v>
      </c>
      <c r="E364" s="152" t="s">
        <v>3</v>
      </c>
      <c r="F364" s="153" t="s">
        <v>604</v>
      </c>
      <c r="H364" s="154">
        <v>57.069000000000003</v>
      </c>
      <c r="I364" s="155"/>
      <c r="L364" s="151"/>
      <c r="M364" s="156"/>
      <c r="T364" s="157"/>
      <c r="AT364" s="152" t="s">
        <v>150</v>
      </c>
      <c r="AU364" s="152" t="s">
        <v>83</v>
      </c>
      <c r="AV364" s="13" t="s">
        <v>83</v>
      </c>
      <c r="AW364" s="13" t="s">
        <v>33</v>
      </c>
      <c r="AX364" s="13" t="s">
        <v>78</v>
      </c>
      <c r="AY364" s="152" t="s">
        <v>128</v>
      </c>
    </row>
    <row r="365" spans="2:65" s="1" customFormat="1" ht="24.2" customHeight="1">
      <c r="B365" s="126"/>
      <c r="C365" s="127" t="s">
        <v>605</v>
      </c>
      <c r="D365" s="127" t="s">
        <v>131</v>
      </c>
      <c r="E365" s="128" t="s">
        <v>606</v>
      </c>
      <c r="F365" s="129" t="s">
        <v>607</v>
      </c>
      <c r="G365" s="130" t="s">
        <v>141</v>
      </c>
      <c r="H365" s="131">
        <v>19.638000000000002</v>
      </c>
      <c r="I365" s="132"/>
      <c r="J365" s="133">
        <f>ROUND(I365*H365,2)</f>
        <v>0</v>
      </c>
      <c r="K365" s="129" t="s">
        <v>142</v>
      </c>
      <c r="L365" s="32"/>
      <c r="M365" s="134" t="s">
        <v>3</v>
      </c>
      <c r="N365" s="135" t="s">
        <v>44</v>
      </c>
      <c r="P365" s="136">
        <f>O365*H365</f>
        <v>0</v>
      </c>
      <c r="Q365" s="136">
        <v>1.217E-2</v>
      </c>
      <c r="R365" s="136">
        <f>Q365*H365</f>
        <v>0.23899446000000002</v>
      </c>
      <c r="S365" s="136">
        <v>0</v>
      </c>
      <c r="T365" s="137">
        <f>S365*H365</f>
        <v>0</v>
      </c>
      <c r="AR365" s="138" t="s">
        <v>226</v>
      </c>
      <c r="AT365" s="138" t="s">
        <v>131</v>
      </c>
      <c r="AU365" s="138" t="s">
        <v>83</v>
      </c>
      <c r="AY365" s="17" t="s">
        <v>128</v>
      </c>
      <c r="BE365" s="139">
        <f>IF(N365="základní",J365,0)</f>
        <v>0</v>
      </c>
      <c r="BF365" s="139">
        <f>IF(N365="snížená",J365,0)</f>
        <v>0</v>
      </c>
      <c r="BG365" s="139">
        <f>IF(N365="zákl. přenesená",J365,0)</f>
        <v>0</v>
      </c>
      <c r="BH365" s="139">
        <f>IF(N365="sníž. přenesená",J365,0)</f>
        <v>0</v>
      </c>
      <c r="BI365" s="139">
        <f>IF(N365="nulová",J365,0)</f>
        <v>0</v>
      </c>
      <c r="BJ365" s="17" t="s">
        <v>78</v>
      </c>
      <c r="BK365" s="139">
        <f>ROUND(I365*H365,2)</f>
        <v>0</v>
      </c>
      <c r="BL365" s="17" t="s">
        <v>226</v>
      </c>
      <c r="BM365" s="138" t="s">
        <v>608</v>
      </c>
    </row>
    <row r="366" spans="2:65" s="1" customFormat="1">
      <c r="B366" s="32"/>
      <c r="D366" s="140" t="s">
        <v>144</v>
      </c>
      <c r="F366" s="141" t="s">
        <v>609</v>
      </c>
      <c r="I366" s="142"/>
      <c r="L366" s="32"/>
      <c r="M366" s="143"/>
      <c r="T366" s="52"/>
      <c r="AT366" s="17" t="s">
        <v>144</v>
      </c>
      <c r="AU366" s="17" t="s">
        <v>83</v>
      </c>
    </row>
    <row r="367" spans="2:65" s="12" customFormat="1">
      <c r="B367" s="144"/>
      <c r="D367" s="145" t="s">
        <v>150</v>
      </c>
      <c r="E367" s="146" t="s">
        <v>3</v>
      </c>
      <c r="F367" s="147" t="s">
        <v>610</v>
      </c>
      <c r="H367" s="146" t="s">
        <v>3</v>
      </c>
      <c r="I367" s="148"/>
      <c r="L367" s="144"/>
      <c r="M367" s="149"/>
      <c r="T367" s="150"/>
      <c r="AT367" s="146" t="s">
        <v>150</v>
      </c>
      <c r="AU367" s="146" t="s">
        <v>83</v>
      </c>
      <c r="AV367" s="12" t="s">
        <v>78</v>
      </c>
      <c r="AW367" s="12" t="s">
        <v>33</v>
      </c>
      <c r="AX367" s="12" t="s">
        <v>73</v>
      </c>
      <c r="AY367" s="146" t="s">
        <v>128</v>
      </c>
    </row>
    <row r="368" spans="2:65" s="13" customFormat="1">
      <c r="B368" s="151"/>
      <c r="D368" s="145" t="s">
        <v>150</v>
      </c>
      <c r="E368" s="152" t="s">
        <v>3</v>
      </c>
      <c r="F368" s="153" t="s">
        <v>611</v>
      </c>
      <c r="H368" s="154">
        <v>6.24</v>
      </c>
      <c r="I368" s="155"/>
      <c r="L368" s="151"/>
      <c r="M368" s="156"/>
      <c r="T368" s="157"/>
      <c r="AT368" s="152" t="s">
        <v>150</v>
      </c>
      <c r="AU368" s="152" t="s">
        <v>83</v>
      </c>
      <c r="AV368" s="13" t="s">
        <v>83</v>
      </c>
      <c r="AW368" s="13" t="s">
        <v>33</v>
      </c>
      <c r="AX368" s="13" t="s">
        <v>73</v>
      </c>
      <c r="AY368" s="152" t="s">
        <v>128</v>
      </c>
    </row>
    <row r="369" spans="2:65" s="12" customFormat="1">
      <c r="B369" s="144"/>
      <c r="D369" s="145" t="s">
        <v>150</v>
      </c>
      <c r="E369" s="146" t="s">
        <v>3</v>
      </c>
      <c r="F369" s="147" t="s">
        <v>612</v>
      </c>
      <c r="H369" s="146" t="s">
        <v>3</v>
      </c>
      <c r="I369" s="148"/>
      <c r="L369" s="144"/>
      <c r="M369" s="149"/>
      <c r="T369" s="150"/>
      <c r="AT369" s="146" t="s">
        <v>150</v>
      </c>
      <c r="AU369" s="146" t="s">
        <v>83</v>
      </c>
      <c r="AV369" s="12" t="s">
        <v>78</v>
      </c>
      <c r="AW369" s="12" t="s">
        <v>33</v>
      </c>
      <c r="AX369" s="12" t="s">
        <v>73</v>
      </c>
      <c r="AY369" s="146" t="s">
        <v>128</v>
      </c>
    </row>
    <row r="370" spans="2:65" s="13" customFormat="1">
      <c r="B370" s="151"/>
      <c r="D370" s="145" t="s">
        <v>150</v>
      </c>
      <c r="E370" s="152" t="s">
        <v>3</v>
      </c>
      <c r="F370" s="153" t="s">
        <v>613</v>
      </c>
      <c r="H370" s="154">
        <v>4.07</v>
      </c>
      <c r="I370" s="155"/>
      <c r="L370" s="151"/>
      <c r="M370" s="156"/>
      <c r="T370" s="157"/>
      <c r="AT370" s="152" t="s">
        <v>150</v>
      </c>
      <c r="AU370" s="152" t="s">
        <v>83</v>
      </c>
      <c r="AV370" s="13" t="s">
        <v>83</v>
      </c>
      <c r="AW370" s="13" t="s">
        <v>33</v>
      </c>
      <c r="AX370" s="13" t="s">
        <v>73</v>
      </c>
      <c r="AY370" s="152" t="s">
        <v>128</v>
      </c>
    </row>
    <row r="371" spans="2:65" s="12" customFormat="1">
      <c r="B371" s="144"/>
      <c r="D371" s="145" t="s">
        <v>150</v>
      </c>
      <c r="E371" s="146" t="s">
        <v>3</v>
      </c>
      <c r="F371" s="147" t="s">
        <v>374</v>
      </c>
      <c r="H371" s="146" t="s">
        <v>3</v>
      </c>
      <c r="I371" s="148"/>
      <c r="L371" s="144"/>
      <c r="M371" s="149"/>
      <c r="T371" s="150"/>
      <c r="AT371" s="146" t="s">
        <v>150</v>
      </c>
      <c r="AU371" s="146" t="s">
        <v>83</v>
      </c>
      <c r="AV371" s="12" t="s">
        <v>78</v>
      </c>
      <c r="AW371" s="12" t="s">
        <v>33</v>
      </c>
      <c r="AX371" s="12" t="s">
        <v>73</v>
      </c>
      <c r="AY371" s="146" t="s">
        <v>128</v>
      </c>
    </row>
    <row r="372" spans="2:65" s="13" customFormat="1">
      <c r="B372" s="151"/>
      <c r="D372" s="145" t="s">
        <v>150</v>
      </c>
      <c r="E372" s="152" t="s">
        <v>3</v>
      </c>
      <c r="F372" s="153" t="s">
        <v>614</v>
      </c>
      <c r="H372" s="154">
        <v>4.4880000000000004</v>
      </c>
      <c r="I372" s="155"/>
      <c r="L372" s="151"/>
      <c r="M372" s="156"/>
      <c r="T372" s="157"/>
      <c r="AT372" s="152" t="s">
        <v>150</v>
      </c>
      <c r="AU372" s="152" t="s">
        <v>83</v>
      </c>
      <c r="AV372" s="13" t="s">
        <v>83</v>
      </c>
      <c r="AW372" s="13" t="s">
        <v>33</v>
      </c>
      <c r="AX372" s="13" t="s">
        <v>73</v>
      </c>
      <c r="AY372" s="152" t="s">
        <v>128</v>
      </c>
    </row>
    <row r="373" spans="2:65" s="13" customFormat="1">
      <c r="B373" s="151"/>
      <c r="D373" s="145" t="s">
        <v>150</v>
      </c>
      <c r="E373" s="152" t="s">
        <v>3</v>
      </c>
      <c r="F373" s="153" t="s">
        <v>615</v>
      </c>
      <c r="H373" s="154">
        <v>4.84</v>
      </c>
      <c r="I373" s="155"/>
      <c r="L373" s="151"/>
      <c r="M373" s="156"/>
      <c r="T373" s="157"/>
      <c r="AT373" s="152" t="s">
        <v>150</v>
      </c>
      <c r="AU373" s="152" t="s">
        <v>83</v>
      </c>
      <c r="AV373" s="13" t="s">
        <v>83</v>
      </c>
      <c r="AW373" s="13" t="s">
        <v>33</v>
      </c>
      <c r="AX373" s="13" t="s">
        <v>73</v>
      </c>
      <c r="AY373" s="152" t="s">
        <v>128</v>
      </c>
    </row>
    <row r="374" spans="2:65" s="14" customFormat="1">
      <c r="B374" s="158"/>
      <c r="D374" s="145" t="s">
        <v>150</v>
      </c>
      <c r="E374" s="159" t="s">
        <v>3</v>
      </c>
      <c r="F374" s="160" t="s">
        <v>158</v>
      </c>
      <c r="H374" s="161">
        <v>19.638000000000002</v>
      </c>
      <c r="I374" s="162"/>
      <c r="L374" s="158"/>
      <c r="M374" s="163"/>
      <c r="T374" s="164"/>
      <c r="AT374" s="159" t="s">
        <v>150</v>
      </c>
      <c r="AU374" s="159" t="s">
        <v>83</v>
      </c>
      <c r="AV374" s="14" t="s">
        <v>135</v>
      </c>
      <c r="AW374" s="14" t="s">
        <v>33</v>
      </c>
      <c r="AX374" s="14" t="s">
        <v>78</v>
      </c>
      <c r="AY374" s="159" t="s">
        <v>128</v>
      </c>
    </row>
    <row r="375" spans="2:65" s="1" customFormat="1" ht="33" customHeight="1">
      <c r="B375" s="126"/>
      <c r="C375" s="127" t="s">
        <v>616</v>
      </c>
      <c r="D375" s="127" t="s">
        <v>131</v>
      </c>
      <c r="E375" s="128" t="s">
        <v>617</v>
      </c>
      <c r="F375" s="129" t="s">
        <v>618</v>
      </c>
      <c r="G375" s="130" t="s">
        <v>141</v>
      </c>
      <c r="H375" s="131">
        <v>150.32900000000001</v>
      </c>
      <c r="I375" s="132"/>
      <c r="J375" s="133">
        <f>ROUND(I375*H375,2)</f>
        <v>0</v>
      </c>
      <c r="K375" s="129" t="s">
        <v>142</v>
      </c>
      <c r="L375" s="32"/>
      <c r="M375" s="134" t="s">
        <v>3</v>
      </c>
      <c r="N375" s="135" t="s">
        <v>44</v>
      </c>
      <c r="P375" s="136">
        <f>O375*H375</f>
        <v>0</v>
      </c>
      <c r="Q375" s="136">
        <v>2.189E-2</v>
      </c>
      <c r="R375" s="136">
        <f>Q375*H375</f>
        <v>3.2907018100000003</v>
      </c>
      <c r="S375" s="136">
        <v>0</v>
      </c>
      <c r="T375" s="137">
        <f>S375*H375</f>
        <v>0</v>
      </c>
      <c r="AR375" s="138" t="s">
        <v>226</v>
      </c>
      <c r="AT375" s="138" t="s">
        <v>131</v>
      </c>
      <c r="AU375" s="138" t="s">
        <v>83</v>
      </c>
      <c r="AY375" s="17" t="s">
        <v>128</v>
      </c>
      <c r="BE375" s="139">
        <f>IF(N375="základní",J375,0)</f>
        <v>0</v>
      </c>
      <c r="BF375" s="139">
        <f>IF(N375="snížená",J375,0)</f>
        <v>0</v>
      </c>
      <c r="BG375" s="139">
        <f>IF(N375="zákl. přenesená",J375,0)</f>
        <v>0</v>
      </c>
      <c r="BH375" s="139">
        <f>IF(N375="sníž. přenesená",J375,0)</f>
        <v>0</v>
      </c>
      <c r="BI375" s="139">
        <f>IF(N375="nulová",J375,0)</f>
        <v>0</v>
      </c>
      <c r="BJ375" s="17" t="s">
        <v>78</v>
      </c>
      <c r="BK375" s="139">
        <f>ROUND(I375*H375,2)</f>
        <v>0</v>
      </c>
      <c r="BL375" s="17" t="s">
        <v>226</v>
      </c>
      <c r="BM375" s="138" t="s">
        <v>619</v>
      </c>
    </row>
    <row r="376" spans="2:65" s="1" customFormat="1">
      <c r="B376" s="32"/>
      <c r="D376" s="140" t="s">
        <v>144</v>
      </c>
      <c r="F376" s="141" t="s">
        <v>620</v>
      </c>
      <c r="I376" s="142"/>
      <c r="L376" s="32"/>
      <c r="M376" s="143"/>
      <c r="T376" s="52"/>
      <c r="AT376" s="17" t="s">
        <v>144</v>
      </c>
      <c r="AU376" s="17" t="s">
        <v>83</v>
      </c>
    </row>
    <row r="377" spans="2:65" s="13" customFormat="1">
      <c r="B377" s="151"/>
      <c r="D377" s="145" t="s">
        <v>150</v>
      </c>
      <c r="E377" s="152" t="s">
        <v>3</v>
      </c>
      <c r="F377" s="153" t="s">
        <v>621</v>
      </c>
      <c r="H377" s="154">
        <v>48.654000000000003</v>
      </c>
      <c r="I377" s="155"/>
      <c r="L377" s="151"/>
      <c r="M377" s="156"/>
      <c r="T377" s="157"/>
      <c r="AT377" s="152" t="s">
        <v>150</v>
      </c>
      <c r="AU377" s="152" t="s">
        <v>83</v>
      </c>
      <c r="AV377" s="13" t="s">
        <v>83</v>
      </c>
      <c r="AW377" s="13" t="s">
        <v>33</v>
      </c>
      <c r="AX377" s="13" t="s">
        <v>73</v>
      </c>
      <c r="AY377" s="152" t="s">
        <v>128</v>
      </c>
    </row>
    <row r="378" spans="2:65" s="13" customFormat="1">
      <c r="B378" s="151"/>
      <c r="D378" s="145" t="s">
        <v>150</v>
      </c>
      <c r="E378" s="152" t="s">
        <v>3</v>
      </c>
      <c r="F378" s="153" t="s">
        <v>622</v>
      </c>
      <c r="H378" s="154">
        <v>34.468000000000004</v>
      </c>
      <c r="I378" s="155"/>
      <c r="L378" s="151"/>
      <c r="M378" s="156"/>
      <c r="T378" s="157"/>
      <c r="AT378" s="152" t="s">
        <v>150</v>
      </c>
      <c r="AU378" s="152" t="s">
        <v>83</v>
      </c>
      <c r="AV378" s="13" t="s">
        <v>83</v>
      </c>
      <c r="AW378" s="13" t="s">
        <v>33</v>
      </c>
      <c r="AX378" s="13" t="s">
        <v>73</v>
      </c>
      <c r="AY378" s="152" t="s">
        <v>128</v>
      </c>
    </row>
    <row r="379" spans="2:65" s="13" customFormat="1">
      <c r="B379" s="151"/>
      <c r="D379" s="145" t="s">
        <v>150</v>
      </c>
      <c r="E379" s="152" t="s">
        <v>3</v>
      </c>
      <c r="F379" s="153" t="s">
        <v>623</v>
      </c>
      <c r="H379" s="154">
        <v>64.930000000000007</v>
      </c>
      <c r="I379" s="155"/>
      <c r="L379" s="151"/>
      <c r="M379" s="156"/>
      <c r="T379" s="157"/>
      <c r="AT379" s="152" t="s">
        <v>150</v>
      </c>
      <c r="AU379" s="152" t="s">
        <v>83</v>
      </c>
      <c r="AV379" s="13" t="s">
        <v>83</v>
      </c>
      <c r="AW379" s="13" t="s">
        <v>33</v>
      </c>
      <c r="AX379" s="13" t="s">
        <v>73</v>
      </c>
      <c r="AY379" s="152" t="s">
        <v>128</v>
      </c>
    </row>
    <row r="380" spans="2:65" s="13" customFormat="1">
      <c r="B380" s="151"/>
      <c r="D380" s="145" t="s">
        <v>150</v>
      </c>
      <c r="E380" s="152" t="s">
        <v>3</v>
      </c>
      <c r="F380" s="153" t="s">
        <v>624</v>
      </c>
      <c r="H380" s="154">
        <v>36.067</v>
      </c>
      <c r="I380" s="155"/>
      <c r="L380" s="151"/>
      <c r="M380" s="156"/>
      <c r="T380" s="157"/>
      <c r="AT380" s="152" t="s">
        <v>150</v>
      </c>
      <c r="AU380" s="152" t="s">
        <v>83</v>
      </c>
      <c r="AV380" s="13" t="s">
        <v>83</v>
      </c>
      <c r="AW380" s="13" t="s">
        <v>33</v>
      </c>
      <c r="AX380" s="13" t="s">
        <v>73</v>
      </c>
      <c r="AY380" s="152" t="s">
        <v>128</v>
      </c>
    </row>
    <row r="381" spans="2:65" s="13" customFormat="1">
      <c r="B381" s="151"/>
      <c r="D381" s="145" t="s">
        <v>150</v>
      </c>
      <c r="E381" s="152" t="s">
        <v>3</v>
      </c>
      <c r="F381" s="153" t="s">
        <v>625</v>
      </c>
      <c r="H381" s="154">
        <v>-14.151999999999999</v>
      </c>
      <c r="I381" s="155"/>
      <c r="L381" s="151"/>
      <c r="M381" s="156"/>
      <c r="T381" s="157"/>
      <c r="AT381" s="152" t="s">
        <v>150</v>
      </c>
      <c r="AU381" s="152" t="s">
        <v>83</v>
      </c>
      <c r="AV381" s="13" t="s">
        <v>83</v>
      </c>
      <c r="AW381" s="13" t="s">
        <v>33</v>
      </c>
      <c r="AX381" s="13" t="s">
        <v>73</v>
      </c>
      <c r="AY381" s="152" t="s">
        <v>128</v>
      </c>
    </row>
    <row r="382" spans="2:65" s="13" customFormat="1">
      <c r="B382" s="151"/>
      <c r="D382" s="145" t="s">
        <v>150</v>
      </c>
      <c r="E382" s="152" t="s">
        <v>3</v>
      </c>
      <c r="F382" s="153" t="s">
        <v>626</v>
      </c>
      <c r="H382" s="154">
        <v>-19.638000000000002</v>
      </c>
      <c r="I382" s="155"/>
      <c r="L382" s="151"/>
      <c r="M382" s="156"/>
      <c r="T382" s="157"/>
      <c r="AT382" s="152" t="s">
        <v>150</v>
      </c>
      <c r="AU382" s="152" t="s">
        <v>83</v>
      </c>
      <c r="AV382" s="13" t="s">
        <v>83</v>
      </c>
      <c r="AW382" s="13" t="s">
        <v>33</v>
      </c>
      <c r="AX382" s="13" t="s">
        <v>73</v>
      </c>
      <c r="AY382" s="152" t="s">
        <v>128</v>
      </c>
    </row>
    <row r="383" spans="2:65" s="14" customFormat="1">
      <c r="B383" s="158"/>
      <c r="D383" s="145" t="s">
        <v>150</v>
      </c>
      <c r="E383" s="159" t="s">
        <v>3</v>
      </c>
      <c r="F383" s="160" t="s">
        <v>158</v>
      </c>
      <c r="H383" s="161">
        <v>150.32900000000001</v>
      </c>
      <c r="I383" s="162"/>
      <c r="L383" s="158"/>
      <c r="M383" s="163"/>
      <c r="T383" s="164"/>
      <c r="AT383" s="159" t="s">
        <v>150</v>
      </c>
      <c r="AU383" s="159" t="s">
        <v>83</v>
      </c>
      <c r="AV383" s="14" t="s">
        <v>135</v>
      </c>
      <c r="AW383" s="14" t="s">
        <v>33</v>
      </c>
      <c r="AX383" s="14" t="s">
        <v>78</v>
      </c>
      <c r="AY383" s="159" t="s">
        <v>128</v>
      </c>
    </row>
    <row r="384" spans="2:65" s="1" customFormat="1" ht="33" customHeight="1">
      <c r="B384" s="126"/>
      <c r="C384" s="127" t="s">
        <v>627</v>
      </c>
      <c r="D384" s="127" t="s">
        <v>131</v>
      </c>
      <c r="E384" s="128" t="s">
        <v>628</v>
      </c>
      <c r="F384" s="129" t="s">
        <v>629</v>
      </c>
      <c r="G384" s="130" t="s">
        <v>141</v>
      </c>
      <c r="H384" s="131">
        <v>14.151999999999999</v>
      </c>
      <c r="I384" s="132"/>
      <c r="J384" s="133">
        <f>ROUND(I384*H384,2)</f>
        <v>0</v>
      </c>
      <c r="K384" s="129" t="s">
        <v>142</v>
      </c>
      <c r="L384" s="32"/>
      <c r="M384" s="134" t="s">
        <v>3</v>
      </c>
      <c r="N384" s="135" t="s">
        <v>44</v>
      </c>
      <c r="P384" s="136">
        <f>O384*H384</f>
        <v>0</v>
      </c>
      <c r="Q384" s="136">
        <v>1.18E-2</v>
      </c>
      <c r="R384" s="136">
        <f>Q384*H384</f>
        <v>0.16699359999999999</v>
      </c>
      <c r="S384" s="136">
        <v>0</v>
      </c>
      <c r="T384" s="137">
        <f>S384*H384</f>
        <v>0</v>
      </c>
      <c r="AR384" s="138" t="s">
        <v>226</v>
      </c>
      <c r="AT384" s="138" t="s">
        <v>131</v>
      </c>
      <c r="AU384" s="138" t="s">
        <v>83</v>
      </c>
      <c r="AY384" s="17" t="s">
        <v>128</v>
      </c>
      <c r="BE384" s="139">
        <f>IF(N384="základní",J384,0)</f>
        <v>0</v>
      </c>
      <c r="BF384" s="139">
        <f>IF(N384="snížená",J384,0)</f>
        <v>0</v>
      </c>
      <c r="BG384" s="139">
        <f>IF(N384="zákl. přenesená",J384,0)</f>
        <v>0</v>
      </c>
      <c r="BH384" s="139">
        <f>IF(N384="sníž. přenesená",J384,0)</f>
        <v>0</v>
      </c>
      <c r="BI384" s="139">
        <f>IF(N384="nulová",J384,0)</f>
        <v>0</v>
      </c>
      <c r="BJ384" s="17" t="s">
        <v>78</v>
      </c>
      <c r="BK384" s="139">
        <f>ROUND(I384*H384,2)</f>
        <v>0</v>
      </c>
      <c r="BL384" s="17" t="s">
        <v>226</v>
      </c>
      <c r="BM384" s="138" t="s">
        <v>630</v>
      </c>
    </row>
    <row r="385" spans="2:65" s="1" customFormat="1">
      <c r="B385" s="32"/>
      <c r="D385" s="140" t="s">
        <v>144</v>
      </c>
      <c r="F385" s="141" t="s">
        <v>631</v>
      </c>
      <c r="I385" s="142"/>
      <c r="L385" s="32"/>
      <c r="M385" s="143"/>
      <c r="T385" s="52"/>
      <c r="AT385" s="17" t="s">
        <v>144</v>
      </c>
      <c r="AU385" s="17" t="s">
        <v>83</v>
      </c>
    </row>
    <row r="386" spans="2:65" s="12" customFormat="1">
      <c r="B386" s="144"/>
      <c r="D386" s="145" t="s">
        <v>150</v>
      </c>
      <c r="E386" s="146" t="s">
        <v>3</v>
      </c>
      <c r="F386" s="147" t="s">
        <v>347</v>
      </c>
      <c r="H386" s="146" t="s">
        <v>3</v>
      </c>
      <c r="I386" s="148"/>
      <c r="L386" s="144"/>
      <c r="M386" s="149"/>
      <c r="T386" s="150"/>
      <c r="AT386" s="146" t="s">
        <v>150</v>
      </c>
      <c r="AU386" s="146" t="s">
        <v>83</v>
      </c>
      <c r="AV386" s="12" t="s">
        <v>78</v>
      </c>
      <c r="AW386" s="12" t="s">
        <v>33</v>
      </c>
      <c r="AX386" s="12" t="s">
        <v>73</v>
      </c>
      <c r="AY386" s="146" t="s">
        <v>128</v>
      </c>
    </row>
    <row r="387" spans="2:65" s="13" customFormat="1">
      <c r="B387" s="151"/>
      <c r="D387" s="145" t="s">
        <v>150</v>
      </c>
      <c r="E387" s="152" t="s">
        <v>3</v>
      </c>
      <c r="F387" s="153" t="s">
        <v>632</v>
      </c>
      <c r="H387" s="154">
        <v>3.4119999999999999</v>
      </c>
      <c r="I387" s="155"/>
      <c r="L387" s="151"/>
      <c r="M387" s="156"/>
      <c r="T387" s="157"/>
      <c r="AT387" s="152" t="s">
        <v>150</v>
      </c>
      <c r="AU387" s="152" t="s">
        <v>83</v>
      </c>
      <c r="AV387" s="13" t="s">
        <v>83</v>
      </c>
      <c r="AW387" s="13" t="s">
        <v>33</v>
      </c>
      <c r="AX387" s="13" t="s">
        <v>73</v>
      </c>
      <c r="AY387" s="152" t="s">
        <v>128</v>
      </c>
    </row>
    <row r="388" spans="2:65" s="12" customFormat="1">
      <c r="B388" s="144"/>
      <c r="D388" s="145" t="s">
        <v>150</v>
      </c>
      <c r="E388" s="146" t="s">
        <v>3</v>
      </c>
      <c r="F388" s="147" t="s">
        <v>350</v>
      </c>
      <c r="H388" s="146" t="s">
        <v>3</v>
      </c>
      <c r="I388" s="148"/>
      <c r="L388" s="144"/>
      <c r="M388" s="149"/>
      <c r="T388" s="150"/>
      <c r="AT388" s="146" t="s">
        <v>150</v>
      </c>
      <c r="AU388" s="146" t="s">
        <v>83</v>
      </c>
      <c r="AV388" s="12" t="s">
        <v>78</v>
      </c>
      <c r="AW388" s="12" t="s">
        <v>33</v>
      </c>
      <c r="AX388" s="12" t="s">
        <v>73</v>
      </c>
      <c r="AY388" s="146" t="s">
        <v>128</v>
      </c>
    </row>
    <row r="389" spans="2:65" s="13" customFormat="1">
      <c r="B389" s="151"/>
      <c r="D389" s="145" t="s">
        <v>150</v>
      </c>
      <c r="E389" s="152" t="s">
        <v>3</v>
      </c>
      <c r="F389" s="153" t="s">
        <v>633</v>
      </c>
      <c r="H389" s="154">
        <v>5.46</v>
      </c>
      <c r="I389" s="155"/>
      <c r="L389" s="151"/>
      <c r="M389" s="156"/>
      <c r="T389" s="157"/>
      <c r="AT389" s="152" t="s">
        <v>150</v>
      </c>
      <c r="AU389" s="152" t="s">
        <v>83</v>
      </c>
      <c r="AV389" s="13" t="s">
        <v>83</v>
      </c>
      <c r="AW389" s="13" t="s">
        <v>33</v>
      </c>
      <c r="AX389" s="13" t="s">
        <v>73</v>
      </c>
      <c r="AY389" s="152" t="s">
        <v>128</v>
      </c>
    </row>
    <row r="390" spans="2:65" s="12" customFormat="1">
      <c r="B390" s="144"/>
      <c r="D390" s="145" t="s">
        <v>150</v>
      </c>
      <c r="E390" s="146" t="s">
        <v>3</v>
      </c>
      <c r="F390" s="147" t="s">
        <v>353</v>
      </c>
      <c r="H390" s="146" t="s">
        <v>3</v>
      </c>
      <c r="I390" s="148"/>
      <c r="L390" s="144"/>
      <c r="M390" s="149"/>
      <c r="T390" s="150"/>
      <c r="AT390" s="146" t="s">
        <v>150</v>
      </c>
      <c r="AU390" s="146" t="s">
        <v>83</v>
      </c>
      <c r="AV390" s="12" t="s">
        <v>78</v>
      </c>
      <c r="AW390" s="12" t="s">
        <v>33</v>
      </c>
      <c r="AX390" s="12" t="s">
        <v>73</v>
      </c>
      <c r="AY390" s="146" t="s">
        <v>128</v>
      </c>
    </row>
    <row r="391" spans="2:65" s="13" customFormat="1">
      <c r="B391" s="151"/>
      <c r="D391" s="145" t="s">
        <v>150</v>
      </c>
      <c r="E391" s="152" t="s">
        <v>3</v>
      </c>
      <c r="F391" s="153" t="s">
        <v>634</v>
      </c>
      <c r="H391" s="154">
        <v>2.64</v>
      </c>
      <c r="I391" s="155"/>
      <c r="L391" s="151"/>
      <c r="M391" s="156"/>
      <c r="T391" s="157"/>
      <c r="AT391" s="152" t="s">
        <v>150</v>
      </c>
      <c r="AU391" s="152" t="s">
        <v>83</v>
      </c>
      <c r="AV391" s="13" t="s">
        <v>83</v>
      </c>
      <c r="AW391" s="13" t="s">
        <v>33</v>
      </c>
      <c r="AX391" s="13" t="s">
        <v>73</v>
      </c>
      <c r="AY391" s="152" t="s">
        <v>128</v>
      </c>
    </row>
    <row r="392" spans="2:65" s="12" customFormat="1">
      <c r="B392" s="144"/>
      <c r="D392" s="145" t="s">
        <v>150</v>
      </c>
      <c r="E392" s="146" t="s">
        <v>3</v>
      </c>
      <c r="F392" s="147" t="s">
        <v>356</v>
      </c>
      <c r="H392" s="146" t="s">
        <v>3</v>
      </c>
      <c r="I392" s="148"/>
      <c r="L392" s="144"/>
      <c r="M392" s="149"/>
      <c r="T392" s="150"/>
      <c r="AT392" s="146" t="s">
        <v>150</v>
      </c>
      <c r="AU392" s="146" t="s">
        <v>83</v>
      </c>
      <c r="AV392" s="12" t="s">
        <v>78</v>
      </c>
      <c r="AW392" s="12" t="s">
        <v>33</v>
      </c>
      <c r="AX392" s="12" t="s">
        <v>73</v>
      </c>
      <c r="AY392" s="146" t="s">
        <v>128</v>
      </c>
    </row>
    <row r="393" spans="2:65" s="13" customFormat="1">
      <c r="B393" s="151"/>
      <c r="D393" s="145" t="s">
        <v>150</v>
      </c>
      <c r="E393" s="152" t="s">
        <v>3</v>
      </c>
      <c r="F393" s="153" t="s">
        <v>634</v>
      </c>
      <c r="H393" s="154">
        <v>2.64</v>
      </c>
      <c r="I393" s="155"/>
      <c r="L393" s="151"/>
      <c r="M393" s="156"/>
      <c r="T393" s="157"/>
      <c r="AT393" s="152" t="s">
        <v>150</v>
      </c>
      <c r="AU393" s="152" t="s">
        <v>83</v>
      </c>
      <c r="AV393" s="13" t="s">
        <v>83</v>
      </c>
      <c r="AW393" s="13" t="s">
        <v>33</v>
      </c>
      <c r="AX393" s="13" t="s">
        <v>73</v>
      </c>
      <c r="AY393" s="152" t="s">
        <v>128</v>
      </c>
    </row>
    <row r="394" spans="2:65" s="14" customFormat="1">
      <c r="B394" s="158"/>
      <c r="D394" s="145" t="s">
        <v>150</v>
      </c>
      <c r="E394" s="159" t="s">
        <v>3</v>
      </c>
      <c r="F394" s="160" t="s">
        <v>158</v>
      </c>
      <c r="H394" s="161">
        <v>14.151999999999999</v>
      </c>
      <c r="I394" s="162"/>
      <c r="L394" s="158"/>
      <c r="M394" s="163"/>
      <c r="T394" s="164"/>
      <c r="AT394" s="159" t="s">
        <v>150</v>
      </c>
      <c r="AU394" s="159" t="s">
        <v>83</v>
      </c>
      <c r="AV394" s="14" t="s">
        <v>135</v>
      </c>
      <c r="AW394" s="14" t="s">
        <v>33</v>
      </c>
      <c r="AX394" s="14" t="s">
        <v>78</v>
      </c>
      <c r="AY394" s="159" t="s">
        <v>128</v>
      </c>
    </row>
    <row r="395" spans="2:65" s="1" customFormat="1" ht="24.2" customHeight="1">
      <c r="B395" s="126"/>
      <c r="C395" s="127" t="s">
        <v>635</v>
      </c>
      <c r="D395" s="127" t="s">
        <v>131</v>
      </c>
      <c r="E395" s="128" t="s">
        <v>636</v>
      </c>
      <c r="F395" s="129" t="s">
        <v>637</v>
      </c>
      <c r="G395" s="130" t="s">
        <v>141</v>
      </c>
      <c r="H395" s="131">
        <v>194.309</v>
      </c>
      <c r="I395" s="132"/>
      <c r="J395" s="133">
        <f>ROUND(I395*H395,2)</f>
        <v>0</v>
      </c>
      <c r="K395" s="129" t="s">
        <v>142</v>
      </c>
      <c r="L395" s="32"/>
      <c r="M395" s="134" t="s">
        <v>3</v>
      </c>
      <c r="N395" s="135" t="s">
        <v>44</v>
      </c>
      <c r="P395" s="136">
        <f>O395*H395</f>
        <v>0</v>
      </c>
      <c r="Q395" s="136">
        <v>1E-4</v>
      </c>
      <c r="R395" s="136">
        <f>Q395*H395</f>
        <v>1.9430900000000001E-2</v>
      </c>
      <c r="S395" s="136">
        <v>0</v>
      </c>
      <c r="T395" s="137">
        <f>S395*H395</f>
        <v>0</v>
      </c>
      <c r="AR395" s="138" t="s">
        <v>226</v>
      </c>
      <c r="AT395" s="138" t="s">
        <v>131</v>
      </c>
      <c r="AU395" s="138" t="s">
        <v>83</v>
      </c>
      <c r="AY395" s="17" t="s">
        <v>128</v>
      </c>
      <c r="BE395" s="139">
        <f>IF(N395="základní",J395,0)</f>
        <v>0</v>
      </c>
      <c r="BF395" s="139">
        <f>IF(N395="snížená",J395,0)</f>
        <v>0</v>
      </c>
      <c r="BG395" s="139">
        <f>IF(N395="zákl. přenesená",J395,0)</f>
        <v>0</v>
      </c>
      <c r="BH395" s="139">
        <f>IF(N395="sníž. přenesená",J395,0)</f>
        <v>0</v>
      </c>
      <c r="BI395" s="139">
        <f>IF(N395="nulová",J395,0)</f>
        <v>0</v>
      </c>
      <c r="BJ395" s="17" t="s">
        <v>78</v>
      </c>
      <c r="BK395" s="139">
        <f>ROUND(I395*H395,2)</f>
        <v>0</v>
      </c>
      <c r="BL395" s="17" t="s">
        <v>226</v>
      </c>
      <c r="BM395" s="138" t="s">
        <v>638</v>
      </c>
    </row>
    <row r="396" spans="2:65" s="1" customFormat="1">
      <c r="B396" s="32"/>
      <c r="D396" s="140" t="s">
        <v>144</v>
      </c>
      <c r="F396" s="141" t="s">
        <v>639</v>
      </c>
      <c r="I396" s="142"/>
      <c r="L396" s="32"/>
      <c r="M396" s="143"/>
      <c r="T396" s="52"/>
      <c r="AT396" s="17" t="s">
        <v>144</v>
      </c>
      <c r="AU396" s="17" t="s">
        <v>83</v>
      </c>
    </row>
    <row r="397" spans="2:65" s="12" customFormat="1">
      <c r="B397" s="144"/>
      <c r="D397" s="145" t="s">
        <v>150</v>
      </c>
      <c r="E397" s="146" t="s">
        <v>3</v>
      </c>
      <c r="F397" s="147" t="s">
        <v>640</v>
      </c>
      <c r="H397" s="146" t="s">
        <v>3</v>
      </c>
      <c r="I397" s="148"/>
      <c r="L397" s="144"/>
      <c r="M397" s="149"/>
      <c r="T397" s="150"/>
      <c r="AT397" s="146" t="s">
        <v>150</v>
      </c>
      <c r="AU397" s="146" t="s">
        <v>83</v>
      </c>
      <c r="AV397" s="12" t="s">
        <v>78</v>
      </c>
      <c r="AW397" s="12" t="s">
        <v>33</v>
      </c>
      <c r="AX397" s="12" t="s">
        <v>73</v>
      </c>
      <c r="AY397" s="146" t="s">
        <v>128</v>
      </c>
    </row>
    <row r="398" spans="2:65" s="13" customFormat="1">
      <c r="B398" s="151"/>
      <c r="D398" s="145" t="s">
        <v>150</v>
      </c>
      <c r="E398" s="152" t="s">
        <v>3</v>
      </c>
      <c r="F398" s="153" t="s">
        <v>641</v>
      </c>
      <c r="H398" s="154">
        <v>10.19</v>
      </c>
      <c r="I398" s="155"/>
      <c r="L398" s="151"/>
      <c r="M398" s="156"/>
      <c r="T398" s="157"/>
      <c r="AT398" s="152" t="s">
        <v>150</v>
      </c>
      <c r="AU398" s="152" t="s">
        <v>83</v>
      </c>
      <c r="AV398" s="13" t="s">
        <v>83</v>
      </c>
      <c r="AW398" s="13" t="s">
        <v>33</v>
      </c>
      <c r="AX398" s="13" t="s">
        <v>73</v>
      </c>
      <c r="AY398" s="152" t="s">
        <v>128</v>
      </c>
    </row>
    <row r="399" spans="2:65" s="12" customFormat="1">
      <c r="B399" s="144"/>
      <c r="D399" s="145" t="s">
        <v>150</v>
      </c>
      <c r="E399" s="146" t="s">
        <v>3</v>
      </c>
      <c r="F399" s="147" t="s">
        <v>642</v>
      </c>
      <c r="H399" s="146" t="s">
        <v>3</v>
      </c>
      <c r="I399" s="148"/>
      <c r="L399" s="144"/>
      <c r="M399" s="149"/>
      <c r="T399" s="150"/>
      <c r="AT399" s="146" t="s">
        <v>150</v>
      </c>
      <c r="AU399" s="146" t="s">
        <v>83</v>
      </c>
      <c r="AV399" s="12" t="s">
        <v>78</v>
      </c>
      <c r="AW399" s="12" t="s">
        <v>33</v>
      </c>
      <c r="AX399" s="12" t="s">
        <v>73</v>
      </c>
      <c r="AY399" s="146" t="s">
        <v>128</v>
      </c>
    </row>
    <row r="400" spans="2:65" s="13" customFormat="1">
      <c r="B400" s="151"/>
      <c r="D400" s="145" t="s">
        <v>150</v>
      </c>
      <c r="E400" s="152" t="s">
        <v>3</v>
      </c>
      <c r="F400" s="153" t="s">
        <v>643</v>
      </c>
      <c r="H400" s="154">
        <v>184.119</v>
      </c>
      <c r="I400" s="155"/>
      <c r="L400" s="151"/>
      <c r="M400" s="156"/>
      <c r="T400" s="157"/>
      <c r="AT400" s="152" t="s">
        <v>150</v>
      </c>
      <c r="AU400" s="152" t="s">
        <v>83</v>
      </c>
      <c r="AV400" s="13" t="s">
        <v>83</v>
      </c>
      <c r="AW400" s="13" t="s">
        <v>33</v>
      </c>
      <c r="AX400" s="13" t="s">
        <v>73</v>
      </c>
      <c r="AY400" s="152" t="s">
        <v>128</v>
      </c>
    </row>
    <row r="401" spans="2:65" s="14" customFormat="1">
      <c r="B401" s="158"/>
      <c r="D401" s="145" t="s">
        <v>150</v>
      </c>
      <c r="E401" s="159" t="s">
        <v>3</v>
      </c>
      <c r="F401" s="160" t="s">
        <v>158</v>
      </c>
      <c r="H401" s="161">
        <v>194.309</v>
      </c>
      <c r="I401" s="162"/>
      <c r="L401" s="158"/>
      <c r="M401" s="163"/>
      <c r="T401" s="164"/>
      <c r="AT401" s="159" t="s">
        <v>150</v>
      </c>
      <c r="AU401" s="159" t="s">
        <v>83</v>
      </c>
      <c r="AV401" s="14" t="s">
        <v>135</v>
      </c>
      <c r="AW401" s="14" t="s">
        <v>33</v>
      </c>
      <c r="AX401" s="14" t="s">
        <v>78</v>
      </c>
      <c r="AY401" s="159" t="s">
        <v>128</v>
      </c>
    </row>
    <row r="402" spans="2:65" s="1" customFormat="1" ht="21.75" customHeight="1">
      <c r="B402" s="126"/>
      <c r="C402" s="127" t="s">
        <v>644</v>
      </c>
      <c r="D402" s="127" t="s">
        <v>131</v>
      </c>
      <c r="E402" s="128" t="s">
        <v>645</v>
      </c>
      <c r="F402" s="129" t="s">
        <v>646</v>
      </c>
      <c r="G402" s="130" t="s">
        <v>141</v>
      </c>
      <c r="H402" s="131">
        <v>1.78</v>
      </c>
      <c r="I402" s="132"/>
      <c r="J402" s="133">
        <f>ROUND(I402*H402,2)</f>
        <v>0</v>
      </c>
      <c r="K402" s="129" t="s">
        <v>3</v>
      </c>
      <c r="L402" s="32"/>
      <c r="M402" s="134" t="s">
        <v>3</v>
      </c>
      <c r="N402" s="135" t="s">
        <v>44</v>
      </c>
      <c r="P402" s="136">
        <f>O402*H402</f>
        <v>0</v>
      </c>
      <c r="Q402" s="136">
        <v>0</v>
      </c>
      <c r="R402" s="136">
        <f>Q402*H402</f>
        <v>0</v>
      </c>
      <c r="S402" s="136">
        <v>0</v>
      </c>
      <c r="T402" s="137">
        <f>S402*H402</f>
        <v>0</v>
      </c>
      <c r="AR402" s="138" t="s">
        <v>226</v>
      </c>
      <c r="AT402" s="138" t="s">
        <v>131</v>
      </c>
      <c r="AU402" s="138" t="s">
        <v>83</v>
      </c>
      <c r="AY402" s="17" t="s">
        <v>128</v>
      </c>
      <c r="BE402" s="139">
        <f>IF(N402="základní",J402,0)</f>
        <v>0</v>
      </c>
      <c r="BF402" s="139">
        <f>IF(N402="snížená",J402,0)</f>
        <v>0</v>
      </c>
      <c r="BG402" s="139">
        <f>IF(N402="zákl. přenesená",J402,0)</f>
        <v>0</v>
      </c>
      <c r="BH402" s="139">
        <f>IF(N402="sníž. přenesená",J402,0)</f>
        <v>0</v>
      </c>
      <c r="BI402" s="139">
        <f>IF(N402="nulová",J402,0)</f>
        <v>0</v>
      </c>
      <c r="BJ402" s="17" t="s">
        <v>78</v>
      </c>
      <c r="BK402" s="139">
        <f>ROUND(I402*H402,2)</f>
        <v>0</v>
      </c>
      <c r="BL402" s="17" t="s">
        <v>226</v>
      </c>
      <c r="BM402" s="138" t="s">
        <v>647</v>
      </c>
    </row>
    <row r="403" spans="2:65" s="13" customFormat="1">
      <c r="B403" s="151"/>
      <c r="D403" s="145" t="s">
        <v>150</v>
      </c>
      <c r="E403" s="152" t="s">
        <v>3</v>
      </c>
      <c r="F403" s="153" t="s">
        <v>648</v>
      </c>
      <c r="H403" s="154">
        <v>1.78</v>
      </c>
      <c r="I403" s="155"/>
      <c r="L403" s="151"/>
      <c r="M403" s="156"/>
      <c r="T403" s="157"/>
      <c r="AT403" s="152" t="s">
        <v>150</v>
      </c>
      <c r="AU403" s="152" t="s">
        <v>83</v>
      </c>
      <c r="AV403" s="13" t="s">
        <v>83</v>
      </c>
      <c r="AW403" s="13" t="s">
        <v>33</v>
      </c>
      <c r="AX403" s="13" t="s">
        <v>78</v>
      </c>
      <c r="AY403" s="152" t="s">
        <v>128</v>
      </c>
    </row>
    <row r="404" spans="2:65" s="1" customFormat="1" ht="24.2" customHeight="1">
      <c r="B404" s="126"/>
      <c r="C404" s="127" t="s">
        <v>649</v>
      </c>
      <c r="D404" s="127" t="s">
        <v>131</v>
      </c>
      <c r="E404" s="128" t="s">
        <v>650</v>
      </c>
      <c r="F404" s="129" t="s">
        <v>651</v>
      </c>
      <c r="G404" s="130" t="s">
        <v>141</v>
      </c>
      <c r="H404" s="131">
        <v>184.119</v>
      </c>
      <c r="I404" s="132"/>
      <c r="J404" s="133">
        <f>ROUND(I404*H404,2)</f>
        <v>0</v>
      </c>
      <c r="K404" s="129" t="s">
        <v>142</v>
      </c>
      <c r="L404" s="32"/>
      <c r="M404" s="134" t="s">
        <v>3</v>
      </c>
      <c r="N404" s="135" t="s">
        <v>44</v>
      </c>
      <c r="P404" s="136">
        <f>O404*H404</f>
        <v>0</v>
      </c>
      <c r="Q404" s="136">
        <v>0</v>
      </c>
      <c r="R404" s="136">
        <f>Q404*H404</f>
        <v>0</v>
      </c>
      <c r="S404" s="136">
        <v>0</v>
      </c>
      <c r="T404" s="137">
        <f>S404*H404</f>
        <v>0</v>
      </c>
      <c r="AR404" s="138" t="s">
        <v>226</v>
      </c>
      <c r="AT404" s="138" t="s">
        <v>131</v>
      </c>
      <c r="AU404" s="138" t="s">
        <v>83</v>
      </c>
      <c r="AY404" s="17" t="s">
        <v>128</v>
      </c>
      <c r="BE404" s="139">
        <f>IF(N404="základní",J404,0)</f>
        <v>0</v>
      </c>
      <c r="BF404" s="139">
        <f>IF(N404="snížená",J404,0)</f>
        <v>0</v>
      </c>
      <c r="BG404" s="139">
        <f>IF(N404="zákl. přenesená",J404,0)</f>
        <v>0</v>
      </c>
      <c r="BH404" s="139">
        <f>IF(N404="sníž. přenesená",J404,0)</f>
        <v>0</v>
      </c>
      <c r="BI404" s="139">
        <f>IF(N404="nulová",J404,0)</f>
        <v>0</v>
      </c>
      <c r="BJ404" s="17" t="s">
        <v>78</v>
      </c>
      <c r="BK404" s="139">
        <f>ROUND(I404*H404,2)</f>
        <v>0</v>
      </c>
      <c r="BL404" s="17" t="s">
        <v>226</v>
      </c>
      <c r="BM404" s="138" t="s">
        <v>652</v>
      </c>
    </row>
    <row r="405" spans="2:65" s="1" customFormat="1">
      <c r="B405" s="32"/>
      <c r="D405" s="140" t="s">
        <v>144</v>
      </c>
      <c r="F405" s="141" t="s">
        <v>653</v>
      </c>
      <c r="I405" s="142"/>
      <c r="L405" s="32"/>
      <c r="M405" s="143"/>
      <c r="T405" s="52"/>
      <c r="AT405" s="17" t="s">
        <v>144</v>
      </c>
      <c r="AU405" s="17" t="s">
        <v>83</v>
      </c>
    </row>
    <row r="406" spans="2:65" s="1" customFormat="1" ht="16.5" customHeight="1">
      <c r="B406" s="126"/>
      <c r="C406" s="165" t="s">
        <v>654</v>
      </c>
      <c r="D406" s="165" t="s">
        <v>281</v>
      </c>
      <c r="E406" s="166" t="s">
        <v>655</v>
      </c>
      <c r="F406" s="167" t="s">
        <v>656</v>
      </c>
      <c r="G406" s="168" t="s">
        <v>141</v>
      </c>
      <c r="H406" s="169">
        <v>206.858</v>
      </c>
      <c r="I406" s="170"/>
      <c r="J406" s="171">
        <f>ROUND(I406*H406,2)</f>
        <v>0</v>
      </c>
      <c r="K406" s="167" t="s">
        <v>142</v>
      </c>
      <c r="L406" s="172"/>
      <c r="M406" s="173" t="s">
        <v>3</v>
      </c>
      <c r="N406" s="174" t="s">
        <v>44</v>
      </c>
      <c r="P406" s="136">
        <f>O406*H406</f>
        <v>0</v>
      </c>
      <c r="Q406" s="136">
        <v>1.6000000000000001E-4</v>
      </c>
      <c r="R406" s="136">
        <f>Q406*H406</f>
        <v>3.3097280000000007E-2</v>
      </c>
      <c r="S406" s="136">
        <v>0</v>
      </c>
      <c r="T406" s="137">
        <f>S406*H406</f>
        <v>0</v>
      </c>
      <c r="AR406" s="138" t="s">
        <v>296</v>
      </c>
      <c r="AT406" s="138" t="s">
        <v>281</v>
      </c>
      <c r="AU406" s="138" t="s">
        <v>83</v>
      </c>
      <c r="AY406" s="17" t="s">
        <v>128</v>
      </c>
      <c r="BE406" s="139">
        <f>IF(N406="základní",J406,0)</f>
        <v>0</v>
      </c>
      <c r="BF406" s="139">
        <f>IF(N406="snížená",J406,0)</f>
        <v>0</v>
      </c>
      <c r="BG406" s="139">
        <f>IF(N406="zákl. přenesená",J406,0)</f>
        <v>0</v>
      </c>
      <c r="BH406" s="139">
        <f>IF(N406="sníž. přenesená",J406,0)</f>
        <v>0</v>
      </c>
      <c r="BI406" s="139">
        <f>IF(N406="nulová",J406,0)</f>
        <v>0</v>
      </c>
      <c r="BJ406" s="17" t="s">
        <v>78</v>
      </c>
      <c r="BK406" s="139">
        <f>ROUND(I406*H406,2)</f>
        <v>0</v>
      </c>
      <c r="BL406" s="17" t="s">
        <v>226</v>
      </c>
      <c r="BM406" s="138" t="s">
        <v>657</v>
      </c>
    </row>
    <row r="407" spans="2:65" s="13" customFormat="1">
      <c r="B407" s="151"/>
      <c r="D407" s="145" t="s">
        <v>150</v>
      </c>
      <c r="F407" s="153" t="s">
        <v>658</v>
      </c>
      <c r="H407" s="154">
        <v>206.858</v>
      </c>
      <c r="I407" s="155"/>
      <c r="L407" s="151"/>
      <c r="M407" s="156"/>
      <c r="T407" s="157"/>
      <c r="AT407" s="152" t="s">
        <v>150</v>
      </c>
      <c r="AU407" s="152" t="s">
        <v>83</v>
      </c>
      <c r="AV407" s="13" t="s">
        <v>83</v>
      </c>
      <c r="AW407" s="13" t="s">
        <v>4</v>
      </c>
      <c r="AX407" s="13" t="s">
        <v>78</v>
      </c>
      <c r="AY407" s="152" t="s">
        <v>128</v>
      </c>
    </row>
    <row r="408" spans="2:65" s="1" customFormat="1" ht="24.2" customHeight="1">
      <c r="B408" s="126"/>
      <c r="C408" s="127" t="s">
        <v>659</v>
      </c>
      <c r="D408" s="127" t="s">
        <v>131</v>
      </c>
      <c r="E408" s="128" t="s">
        <v>660</v>
      </c>
      <c r="F408" s="129" t="s">
        <v>661</v>
      </c>
      <c r="G408" s="130" t="s">
        <v>141</v>
      </c>
      <c r="H408" s="131">
        <v>19.638000000000002</v>
      </c>
      <c r="I408" s="132"/>
      <c r="J408" s="133">
        <f>ROUND(I408*H408,2)</f>
        <v>0</v>
      </c>
      <c r="K408" s="129" t="s">
        <v>142</v>
      </c>
      <c r="L408" s="32"/>
      <c r="M408" s="134" t="s">
        <v>3</v>
      </c>
      <c r="N408" s="135" t="s">
        <v>44</v>
      </c>
      <c r="P408" s="136">
        <f>O408*H408</f>
        <v>0</v>
      </c>
      <c r="Q408" s="136">
        <v>0</v>
      </c>
      <c r="R408" s="136">
        <f>Q408*H408</f>
        <v>0</v>
      </c>
      <c r="S408" s="136">
        <v>0</v>
      </c>
      <c r="T408" s="137">
        <f>S408*H408</f>
        <v>0</v>
      </c>
      <c r="AR408" s="138" t="s">
        <v>226</v>
      </c>
      <c r="AT408" s="138" t="s">
        <v>131</v>
      </c>
      <c r="AU408" s="138" t="s">
        <v>83</v>
      </c>
      <c r="AY408" s="17" t="s">
        <v>128</v>
      </c>
      <c r="BE408" s="139">
        <f>IF(N408="základní",J408,0)</f>
        <v>0</v>
      </c>
      <c r="BF408" s="139">
        <f>IF(N408="snížená",J408,0)</f>
        <v>0</v>
      </c>
      <c r="BG408" s="139">
        <f>IF(N408="zákl. přenesená",J408,0)</f>
        <v>0</v>
      </c>
      <c r="BH408" s="139">
        <f>IF(N408="sníž. přenesená",J408,0)</f>
        <v>0</v>
      </c>
      <c r="BI408" s="139">
        <f>IF(N408="nulová",J408,0)</f>
        <v>0</v>
      </c>
      <c r="BJ408" s="17" t="s">
        <v>78</v>
      </c>
      <c r="BK408" s="139">
        <f>ROUND(I408*H408,2)</f>
        <v>0</v>
      </c>
      <c r="BL408" s="17" t="s">
        <v>226</v>
      </c>
      <c r="BM408" s="138" t="s">
        <v>662</v>
      </c>
    </row>
    <row r="409" spans="2:65" s="1" customFormat="1">
      <c r="B409" s="32"/>
      <c r="D409" s="140" t="s">
        <v>144</v>
      </c>
      <c r="F409" s="141" t="s">
        <v>663</v>
      </c>
      <c r="I409" s="142"/>
      <c r="L409" s="32"/>
      <c r="M409" s="143"/>
      <c r="T409" s="52"/>
      <c r="AT409" s="17" t="s">
        <v>144</v>
      </c>
      <c r="AU409" s="17" t="s">
        <v>83</v>
      </c>
    </row>
    <row r="410" spans="2:65" s="12" customFormat="1">
      <c r="B410" s="144"/>
      <c r="D410" s="145" t="s">
        <v>150</v>
      </c>
      <c r="E410" s="146" t="s">
        <v>3</v>
      </c>
      <c r="F410" s="147" t="s">
        <v>664</v>
      </c>
      <c r="H410" s="146" t="s">
        <v>3</v>
      </c>
      <c r="I410" s="148"/>
      <c r="L410" s="144"/>
      <c r="M410" s="149"/>
      <c r="T410" s="150"/>
      <c r="AT410" s="146" t="s">
        <v>150</v>
      </c>
      <c r="AU410" s="146" t="s">
        <v>83</v>
      </c>
      <c r="AV410" s="12" t="s">
        <v>78</v>
      </c>
      <c r="AW410" s="12" t="s">
        <v>33</v>
      </c>
      <c r="AX410" s="12" t="s">
        <v>73</v>
      </c>
      <c r="AY410" s="146" t="s">
        <v>128</v>
      </c>
    </row>
    <row r="411" spans="2:65" s="13" customFormat="1">
      <c r="B411" s="151"/>
      <c r="D411" s="145" t="s">
        <v>150</v>
      </c>
      <c r="E411" s="152" t="s">
        <v>3</v>
      </c>
      <c r="F411" s="153" t="s">
        <v>665</v>
      </c>
      <c r="H411" s="154">
        <v>19.638000000000002</v>
      </c>
      <c r="I411" s="155"/>
      <c r="L411" s="151"/>
      <c r="M411" s="156"/>
      <c r="T411" s="157"/>
      <c r="AT411" s="152" t="s">
        <v>150</v>
      </c>
      <c r="AU411" s="152" t="s">
        <v>83</v>
      </c>
      <c r="AV411" s="13" t="s">
        <v>83</v>
      </c>
      <c r="AW411" s="13" t="s">
        <v>33</v>
      </c>
      <c r="AX411" s="13" t="s">
        <v>78</v>
      </c>
      <c r="AY411" s="152" t="s">
        <v>128</v>
      </c>
    </row>
    <row r="412" spans="2:65" s="1" customFormat="1" ht="16.5" customHeight="1">
      <c r="B412" s="126"/>
      <c r="C412" s="165" t="s">
        <v>666</v>
      </c>
      <c r="D412" s="165" t="s">
        <v>281</v>
      </c>
      <c r="E412" s="166" t="s">
        <v>667</v>
      </c>
      <c r="F412" s="167" t="s">
        <v>668</v>
      </c>
      <c r="G412" s="168" t="s">
        <v>141</v>
      </c>
      <c r="H412" s="169">
        <v>20.030999999999999</v>
      </c>
      <c r="I412" s="170"/>
      <c r="J412" s="171">
        <f>ROUND(I412*H412,2)</f>
        <v>0</v>
      </c>
      <c r="K412" s="167" t="s">
        <v>142</v>
      </c>
      <c r="L412" s="172"/>
      <c r="M412" s="173" t="s">
        <v>3</v>
      </c>
      <c r="N412" s="174" t="s">
        <v>44</v>
      </c>
      <c r="P412" s="136">
        <f>O412*H412</f>
        <v>0</v>
      </c>
      <c r="Q412" s="136">
        <v>1.4E-3</v>
      </c>
      <c r="R412" s="136">
        <f>Q412*H412</f>
        <v>2.80434E-2</v>
      </c>
      <c r="S412" s="136">
        <v>0</v>
      </c>
      <c r="T412" s="137">
        <f>S412*H412</f>
        <v>0</v>
      </c>
      <c r="AR412" s="138" t="s">
        <v>296</v>
      </c>
      <c r="AT412" s="138" t="s">
        <v>281</v>
      </c>
      <c r="AU412" s="138" t="s">
        <v>83</v>
      </c>
      <c r="AY412" s="17" t="s">
        <v>128</v>
      </c>
      <c r="BE412" s="139">
        <f>IF(N412="základní",J412,0)</f>
        <v>0</v>
      </c>
      <c r="BF412" s="139">
        <f>IF(N412="snížená",J412,0)</f>
        <v>0</v>
      </c>
      <c r="BG412" s="139">
        <f>IF(N412="zákl. přenesená",J412,0)</f>
        <v>0</v>
      </c>
      <c r="BH412" s="139">
        <f>IF(N412="sníž. přenesená",J412,0)</f>
        <v>0</v>
      </c>
      <c r="BI412" s="139">
        <f>IF(N412="nulová",J412,0)</f>
        <v>0</v>
      </c>
      <c r="BJ412" s="17" t="s">
        <v>78</v>
      </c>
      <c r="BK412" s="139">
        <f>ROUND(I412*H412,2)</f>
        <v>0</v>
      </c>
      <c r="BL412" s="17" t="s">
        <v>226</v>
      </c>
      <c r="BM412" s="138" t="s">
        <v>669</v>
      </c>
    </row>
    <row r="413" spans="2:65" s="13" customFormat="1">
      <c r="B413" s="151"/>
      <c r="D413" s="145" t="s">
        <v>150</v>
      </c>
      <c r="F413" s="153" t="s">
        <v>670</v>
      </c>
      <c r="H413" s="154">
        <v>20.030999999999999</v>
      </c>
      <c r="I413" s="155"/>
      <c r="L413" s="151"/>
      <c r="M413" s="156"/>
      <c r="T413" s="157"/>
      <c r="AT413" s="152" t="s">
        <v>150</v>
      </c>
      <c r="AU413" s="152" t="s">
        <v>83</v>
      </c>
      <c r="AV413" s="13" t="s">
        <v>83</v>
      </c>
      <c r="AW413" s="13" t="s">
        <v>4</v>
      </c>
      <c r="AX413" s="13" t="s">
        <v>78</v>
      </c>
      <c r="AY413" s="152" t="s">
        <v>128</v>
      </c>
    </row>
    <row r="414" spans="2:65" s="1" customFormat="1" ht="16.5" customHeight="1">
      <c r="B414" s="126"/>
      <c r="C414" s="127" t="s">
        <v>671</v>
      </c>
      <c r="D414" s="127" t="s">
        <v>131</v>
      </c>
      <c r="E414" s="128" t="s">
        <v>672</v>
      </c>
      <c r="F414" s="129" t="s">
        <v>673</v>
      </c>
      <c r="G414" s="130" t="s">
        <v>141</v>
      </c>
      <c r="H414" s="131">
        <v>184.119</v>
      </c>
      <c r="I414" s="132"/>
      <c r="J414" s="133">
        <f>ROUND(I414*H414,2)</f>
        <v>0</v>
      </c>
      <c r="K414" s="129" t="s">
        <v>3</v>
      </c>
      <c r="L414" s="32"/>
      <c r="M414" s="134" t="s">
        <v>3</v>
      </c>
      <c r="N414" s="135" t="s">
        <v>44</v>
      </c>
      <c r="P414" s="136">
        <f>O414*H414</f>
        <v>0</v>
      </c>
      <c r="Q414" s="136">
        <v>0</v>
      </c>
      <c r="R414" s="136">
        <f>Q414*H414</f>
        <v>0</v>
      </c>
      <c r="S414" s="136">
        <v>0</v>
      </c>
      <c r="T414" s="137">
        <f>S414*H414</f>
        <v>0</v>
      </c>
      <c r="AR414" s="138" t="s">
        <v>226</v>
      </c>
      <c r="AT414" s="138" t="s">
        <v>131</v>
      </c>
      <c r="AU414" s="138" t="s">
        <v>83</v>
      </c>
      <c r="AY414" s="17" t="s">
        <v>128</v>
      </c>
      <c r="BE414" s="139">
        <f>IF(N414="základní",J414,0)</f>
        <v>0</v>
      </c>
      <c r="BF414" s="139">
        <f>IF(N414="snížená",J414,0)</f>
        <v>0</v>
      </c>
      <c r="BG414" s="139">
        <f>IF(N414="zákl. přenesená",J414,0)</f>
        <v>0</v>
      </c>
      <c r="BH414" s="139">
        <f>IF(N414="sníž. přenesená",J414,0)</f>
        <v>0</v>
      </c>
      <c r="BI414" s="139">
        <f>IF(N414="nulová",J414,0)</f>
        <v>0</v>
      </c>
      <c r="BJ414" s="17" t="s">
        <v>78</v>
      </c>
      <c r="BK414" s="139">
        <f>ROUND(I414*H414,2)</f>
        <v>0</v>
      </c>
      <c r="BL414" s="17" t="s">
        <v>226</v>
      </c>
      <c r="BM414" s="138" t="s">
        <v>674</v>
      </c>
    </row>
    <row r="415" spans="2:65" s="13" customFormat="1">
      <c r="B415" s="151"/>
      <c r="D415" s="145" t="s">
        <v>150</v>
      </c>
      <c r="E415" s="152" t="s">
        <v>3</v>
      </c>
      <c r="F415" s="153" t="s">
        <v>621</v>
      </c>
      <c r="H415" s="154">
        <v>48.654000000000003</v>
      </c>
      <c r="I415" s="155"/>
      <c r="L415" s="151"/>
      <c r="M415" s="156"/>
      <c r="T415" s="157"/>
      <c r="AT415" s="152" t="s">
        <v>150</v>
      </c>
      <c r="AU415" s="152" t="s">
        <v>83</v>
      </c>
      <c r="AV415" s="13" t="s">
        <v>83</v>
      </c>
      <c r="AW415" s="13" t="s">
        <v>33</v>
      </c>
      <c r="AX415" s="13" t="s">
        <v>73</v>
      </c>
      <c r="AY415" s="152" t="s">
        <v>128</v>
      </c>
    </row>
    <row r="416" spans="2:65" s="13" customFormat="1">
      <c r="B416" s="151"/>
      <c r="D416" s="145" t="s">
        <v>150</v>
      </c>
      <c r="E416" s="152" t="s">
        <v>3</v>
      </c>
      <c r="F416" s="153" t="s">
        <v>622</v>
      </c>
      <c r="H416" s="154">
        <v>34.468000000000004</v>
      </c>
      <c r="I416" s="155"/>
      <c r="L416" s="151"/>
      <c r="M416" s="156"/>
      <c r="T416" s="157"/>
      <c r="AT416" s="152" t="s">
        <v>150</v>
      </c>
      <c r="AU416" s="152" t="s">
        <v>83</v>
      </c>
      <c r="AV416" s="13" t="s">
        <v>83</v>
      </c>
      <c r="AW416" s="13" t="s">
        <v>33</v>
      </c>
      <c r="AX416" s="13" t="s">
        <v>73</v>
      </c>
      <c r="AY416" s="152" t="s">
        <v>128</v>
      </c>
    </row>
    <row r="417" spans="2:65" s="13" customFormat="1">
      <c r="B417" s="151"/>
      <c r="D417" s="145" t="s">
        <v>150</v>
      </c>
      <c r="E417" s="152" t="s">
        <v>3</v>
      </c>
      <c r="F417" s="153" t="s">
        <v>623</v>
      </c>
      <c r="H417" s="154">
        <v>64.930000000000007</v>
      </c>
      <c r="I417" s="155"/>
      <c r="L417" s="151"/>
      <c r="M417" s="156"/>
      <c r="T417" s="157"/>
      <c r="AT417" s="152" t="s">
        <v>150</v>
      </c>
      <c r="AU417" s="152" t="s">
        <v>83</v>
      </c>
      <c r="AV417" s="13" t="s">
        <v>83</v>
      </c>
      <c r="AW417" s="13" t="s">
        <v>33</v>
      </c>
      <c r="AX417" s="13" t="s">
        <v>73</v>
      </c>
      <c r="AY417" s="152" t="s">
        <v>128</v>
      </c>
    </row>
    <row r="418" spans="2:65" s="13" customFormat="1">
      <c r="B418" s="151"/>
      <c r="D418" s="145" t="s">
        <v>150</v>
      </c>
      <c r="E418" s="152" t="s">
        <v>3</v>
      </c>
      <c r="F418" s="153" t="s">
        <v>624</v>
      </c>
      <c r="H418" s="154">
        <v>36.067</v>
      </c>
      <c r="I418" s="155"/>
      <c r="L418" s="151"/>
      <c r="M418" s="156"/>
      <c r="T418" s="157"/>
      <c r="AT418" s="152" t="s">
        <v>150</v>
      </c>
      <c r="AU418" s="152" t="s">
        <v>83</v>
      </c>
      <c r="AV418" s="13" t="s">
        <v>83</v>
      </c>
      <c r="AW418" s="13" t="s">
        <v>33</v>
      </c>
      <c r="AX418" s="13" t="s">
        <v>73</v>
      </c>
      <c r="AY418" s="152" t="s">
        <v>128</v>
      </c>
    </row>
    <row r="419" spans="2:65" s="14" customFormat="1">
      <c r="B419" s="158"/>
      <c r="D419" s="145" t="s">
        <v>150</v>
      </c>
      <c r="E419" s="159" t="s">
        <v>3</v>
      </c>
      <c r="F419" s="160" t="s">
        <v>158</v>
      </c>
      <c r="H419" s="161">
        <v>184.119</v>
      </c>
      <c r="I419" s="162"/>
      <c r="L419" s="158"/>
      <c r="M419" s="163"/>
      <c r="T419" s="164"/>
      <c r="AT419" s="159" t="s">
        <v>150</v>
      </c>
      <c r="AU419" s="159" t="s">
        <v>83</v>
      </c>
      <c r="AV419" s="14" t="s">
        <v>135</v>
      </c>
      <c r="AW419" s="14" t="s">
        <v>33</v>
      </c>
      <c r="AX419" s="14" t="s">
        <v>78</v>
      </c>
      <c r="AY419" s="159" t="s">
        <v>128</v>
      </c>
    </row>
    <row r="420" spans="2:65" s="1" customFormat="1" ht="24.2" customHeight="1">
      <c r="B420" s="126"/>
      <c r="C420" s="127" t="s">
        <v>675</v>
      </c>
      <c r="D420" s="127" t="s">
        <v>131</v>
      </c>
      <c r="E420" s="128" t="s">
        <v>676</v>
      </c>
      <c r="F420" s="129" t="s">
        <v>677</v>
      </c>
      <c r="G420" s="130" t="s">
        <v>292</v>
      </c>
      <c r="H420" s="131">
        <v>7.6050000000000004</v>
      </c>
      <c r="I420" s="132"/>
      <c r="J420" s="133">
        <f>ROUND(I420*H420,2)</f>
        <v>0</v>
      </c>
      <c r="K420" s="129" t="s">
        <v>3</v>
      </c>
      <c r="L420" s="32"/>
      <c r="M420" s="134" t="s">
        <v>3</v>
      </c>
      <c r="N420" s="135" t="s">
        <v>44</v>
      </c>
      <c r="P420" s="136">
        <f>O420*H420</f>
        <v>0</v>
      </c>
      <c r="Q420" s="136">
        <v>3.6000000000000002E-4</v>
      </c>
      <c r="R420" s="136">
        <f>Q420*H420</f>
        <v>2.7378000000000003E-3</v>
      </c>
      <c r="S420" s="136">
        <v>0</v>
      </c>
      <c r="T420" s="137">
        <f>S420*H420</f>
        <v>0</v>
      </c>
      <c r="AR420" s="138" t="s">
        <v>226</v>
      </c>
      <c r="AT420" s="138" t="s">
        <v>131</v>
      </c>
      <c r="AU420" s="138" t="s">
        <v>83</v>
      </c>
      <c r="AY420" s="17" t="s">
        <v>128</v>
      </c>
      <c r="BE420" s="139">
        <f>IF(N420="základní",J420,0)</f>
        <v>0</v>
      </c>
      <c r="BF420" s="139">
        <f>IF(N420="snížená",J420,0)</f>
        <v>0</v>
      </c>
      <c r="BG420" s="139">
        <f>IF(N420="zákl. přenesená",J420,0)</f>
        <v>0</v>
      </c>
      <c r="BH420" s="139">
        <f>IF(N420="sníž. přenesená",J420,0)</f>
        <v>0</v>
      </c>
      <c r="BI420" s="139">
        <f>IF(N420="nulová",J420,0)</f>
        <v>0</v>
      </c>
      <c r="BJ420" s="17" t="s">
        <v>78</v>
      </c>
      <c r="BK420" s="139">
        <f>ROUND(I420*H420,2)</f>
        <v>0</v>
      </c>
      <c r="BL420" s="17" t="s">
        <v>226</v>
      </c>
      <c r="BM420" s="138" t="s">
        <v>678</v>
      </c>
    </row>
    <row r="421" spans="2:65" s="1" customFormat="1" ht="24.2" customHeight="1">
      <c r="B421" s="126"/>
      <c r="C421" s="127" t="s">
        <v>679</v>
      </c>
      <c r="D421" s="127" t="s">
        <v>131</v>
      </c>
      <c r="E421" s="128" t="s">
        <v>680</v>
      </c>
      <c r="F421" s="129" t="s">
        <v>681</v>
      </c>
      <c r="G421" s="130" t="s">
        <v>292</v>
      </c>
      <c r="H421" s="131">
        <v>34.83</v>
      </c>
      <c r="I421" s="132"/>
      <c r="J421" s="133">
        <f>ROUND(I421*H421,2)</f>
        <v>0</v>
      </c>
      <c r="K421" s="129" t="s">
        <v>3</v>
      </c>
      <c r="L421" s="32"/>
      <c r="M421" s="134" t="s">
        <v>3</v>
      </c>
      <c r="N421" s="135" t="s">
        <v>44</v>
      </c>
      <c r="P421" s="136">
        <f>O421*H421</f>
        <v>0</v>
      </c>
      <c r="Q421" s="136">
        <v>3.6000000000000002E-4</v>
      </c>
      <c r="R421" s="136">
        <f>Q421*H421</f>
        <v>1.2538800000000001E-2</v>
      </c>
      <c r="S421" s="136">
        <v>0</v>
      </c>
      <c r="T421" s="137">
        <f>S421*H421</f>
        <v>0</v>
      </c>
      <c r="AR421" s="138" t="s">
        <v>226</v>
      </c>
      <c r="AT421" s="138" t="s">
        <v>131</v>
      </c>
      <c r="AU421" s="138" t="s">
        <v>83</v>
      </c>
      <c r="AY421" s="17" t="s">
        <v>128</v>
      </c>
      <c r="BE421" s="139">
        <f>IF(N421="základní",J421,0)</f>
        <v>0</v>
      </c>
      <c r="BF421" s="139">
        <f>IF(N421="snížená",J421,0)</f>
        <v>0</v>
      </c>
      <c r="BG421" s="139">
        <f>IF(N421="zákl. přenesená",J421,0)</f>
        <v>0</v>
      </c>
      <c r="BH421" s="139">
        <f>IF(N421="sníž. přenesená",J421,0)</f>
        <v>0</v>
      </c>
      <c r="BI421" s="139">
        <f>IF(N421="nulová",J421,0)</f>
        <v>0</v>
      </c>
      <c r="BJ421" s="17" t="s">
        <v>78</v>
      </c>
      <c r="BK421" s="139">
        <f>ROUND(I421*H421,2)</f>
        <v>0</v>
      </c>
      <c r="BL421" s="17" t="s">
        <v>226</v>
      </c>
      <c r="BM421" s="138" t="s">
        <v>682</v>
      </c>
    </row>
    <row r="422" spans="2:65" s="13" customFormat="1">
      <c r="B422" s="151"/>
      <c r="D422" s="145" t="s">
        <v>150</v>
      </c>
      <c r="E422" s="152" t="s">
        <v>3</v>
      </c>
      <c r="F422" s="153" t="s">
        <v>683</v>
      </c>
      <c r="H422" s="154">
        <v>34.83</v>
      </c>
      <c r="I422" s="155"/>
      <c r="L422" s="151"/>
      <c r="M422" s="156"/>
      <c r="T422" s="157"/>
      <c r="AT422" s="152" t="s">
        <v>150</v>
      </c>
      <c r="AU422" s="152" t="s">
        <v>83</v>
      </c>
      <c r="AV422" s="13" t="s">
        <v>83</v>
      </c>
      <c r="AW422" s="13" t="s">
        <v>33</v>
      </c>
      <c r="AX422" s="13" t="s">
        <v>78</v>
      </c>
      <c r="AY422" s="152" t="s">
        <v>128</v>
      </c>
    </row>
    <row r="423" spans="2:65" s="1" customFormat="1" ht="24.2" customHeight="1">
      <c r="B423" s="126"/>
      <c r="C423" s="127" t="s">
        <v>684</v>
      </c>
      <c r="D423" s="127" t="s">
        <v>131</v>
      </c>
      <c r="E423" s="128" t="s">
        <v>685</v>
      </c>
      <c r="F423" s="129" t="s">
        <v>686</v>
      </c>
      <c r="G423" s="130" t="s">
        <v>292</v>
      </c>
      <c r="H423" s="131">
        <v>16.984000000000002</v>
      </c>
      <c r="I423" s="132"/>
      <c r="J423" s="133">
        <f>ROUND(I423*H423,2)</f>
        <v>0</v>
      </c>
      <c r="K423" s="129" t="s">
        <v>3</v>
      </c>
      <c r="L423" s="32"/>
      <c r="M423" s="134" t="s">
        <v>3</v>
      </c>
      <c r="N423" s="135" t="s">
        <v>44</v>
      </c>
      <c r="P423" s="136">
        <f>O423*H423</f>
        <v>0</v>
      </c>
      <c r="Q423" s="136">
        <v>5.5399999999999998E-3</v>
      </c>
      <c r="R423" s="136">
        <f>Q423*H423</f>
        <v>9.4091360000000013E-2</v>
      </c>
      <c r="S423" s="136">
        <v>0</v>
      </c>
      <c r="T423" s="137">
        <f>S423*H423</f>
        <v>0</v>
      </c>
      <c r="AR423" s="138" t="s">
        <v>226</v>
      </c>
      <c r="AT423" s="138" t="s">
        <v>131</v>
      </c>
      <c r="AU423" s="138" t="s">
        <v>83</v>
      </c>
      <c r="AY423" s="17" t="s">
        <v>128</v>
      </c>
      <c r="BE423" s="139">
        <f>IF(N423="základní",J423,0)</f>
        <v>0</v>
      </c>
      <c r="BF423" s="139">
        <f>IF(N423="snížená",J423,0)</f>
        <v>0</v>
      </c>
      <c r="BG423" s="139">
        <f>IF(N423="zákl. přenesená",J423,0)</f>
        <v>0</v>
      </c>
      <c r="BH423" s="139">
        <f>IF(N423="sníž. přenesená",J423,0)</f>
        <v>0</v>
      </c>
      <c r="BI423" s="139">
        <f>IF(N423="nulová",J423,0)</f>
        <v>0</v>
      </c>
      <c r="BJ423" s="17" t="s">
        <v>78</v>
      </c>
      <c r="BK423" s="139">
        <f>ROUND(I423*H423,2)</f>
        <v>0</v>
      </c>
      <c r="BL423" s="17" t="s">
        <v>226</v>
      </c>
      <c r="BM423" s="138" t="s">
        <v>687</v>
      </c>
    </row>
    <row r="424" spans="2:65" s="13" customFormat="1">
      <c r="B424" s="151"/>
      <c r="D424" s="145" t="s">
        <v>150</v>
      </c>
      <c r="E424" s="152" t="s">
        <v>3</v>
      </c>
      <c r="F424" s="153" t="s">
        <v>688</v>
      </c>
      <c r="H424" s="154">
        <v>4.12</v>
      </c>
      <c r="I424" s="155"/>
      <c r="L424" s="151"/>
      <c r="M424" s="156"/>
      <c r="T424" s="157"/>
      <c r="AT424" s="152" t="s">
        <v>150</v>
      </c>
      <c r="AU424" s="152" t="s">
        <v>83</v>
      </c>
      <c r="AV424" s="13" t="s">
        <v>83</v>
      </c>
      <c r="AW424" s="13" t="s">
        <v>33</v>
      </c>
      <c r="AX424" s="13" t="s">
        <v>73</v>
      </c>
      <c r="AY424" s="152" t="s">
        <v>128</v>
      </c>
    </row>
    <row r="425" spans="2:65" s="13" customFormat="1">
      <c r="B425" s="151"/>
      <c r="D425" s="145" t="s">
        <v>150</v>
      </c>
      <c r="E425" s="152" t="s">
        <v>3</v>
      </c>
      <c r="F425" s="153" t="s">
        <v>689</v>
      </c>
      <c r="H425" s="154">
        <v>9.984</v>
      </c>
      <c r="I425" s="155"/>
      <c r="L425" s="151"/>
      <c r="M425" s="156"/>
      <c r="T425" s="157"/>
      <c r="AT425" s="152" t="s">
        <v>150</v>
      </c>
      <c r="AU425" s="152" t="s">
        <v>83</v>
      </c>
      <c r="AV425" s="13" t="s">
        <v>83</v>
      </c>
      <c r="AW425" s="13" t="s">
        <v>33</v>
      </c>
      <c r="AX425" s="13" t="s">
        <v>73</v>
      </c>
      <c r="AY425" s="152" t="s">
        <v>128</v>
      </c>
    </row>
    <row r="426" spans="2:65" s="13" customFormat="1">
      <c r="B426" s="151"/>
      <c r="D426" s="145" t="s">
        <v>150</v>
      </c>
      <c r="E426" s="152" t="s">
        <v>3</v>
      </c>
      <c r="F426" s="153" t="s">
        <v>690</v>
      </c>
      <c r="H426" s="154">
        <v>2.88</v>
      </c>
      <c r="I426" s="155"/>
      <c r="L426" s="151"/>
      <c r="M426" s="156"/>
      <c r="T426" s="157"/>
      <c r="AT426" s="152" t="s">
        <v>150</v>
      </c>
      <c r="AU426" s="152" t="s">
        <v>83</v>
      </c>
      <c r="AV426" s="13" t="s">
        <v>83</v>
      </c>
      <c r="AW426" s="13" t="s">
        <v>33</v>
      </c>
      <c r="AX426" s="13" t="s">
        <v>73</v>
      </c>
      <c r="AY426" s="152" t="s">
        <v>128</v>
      </c>
    </row>
    <row r="427" spans="2:65" s="14" customFormat="1">
      <c r="B427" s="158"/>
      <c r="D427" s="145" t="s">
        <v>150</v>
      </c>
      <c r="E427" s="159" t="s">
        <v>3</v>
      </c>
      <c r="F427" s="160" t="s">
        <v>158</v>
      </c>
      <c r="H427" s="161">
        <v>16.984000000000002</v>
      </c>
      <c r="I427" s="162"/>
      <c r="L427" s="158"/>
      <c r="M427" s="163"/>
      <c r="T427" s="164"/>
      <c r="AT427" s="159" t="s">
        <v>150</v>
      </c>
      <c r="AU427" s="159" t="s">
        <v>83</v>
      </c>
      <c r="AV427" s="14" t="s">
        <v>135</v>
      </c>
      <c r="AW427" s="14" t="s">
        <v>33</v>
      </c>
      <c r="AX427" s="14" t="s">
        <v>78</v>
      </c>
      <c r="AY427" s="159" t="s">
        <v>128</v>
      </c>
    </row>
    <row r="428" spans="2:65" s="1" customFormat="1" ht="24.2" customHeight="1">
      <c r="B428" s="126"/>
      <c r="C428" s="127" t="s">
        <v>691</v>
      </c>
      <c r="D428" s="127" t="s">
        <v>131</v>
      </c>
      <c r="E428" s="128" t="s">
        <v>692</v>
      </c>
      <c r="F428" s="129" t="s">
        <v>693</v>
      </c>
      <c r="G428" s="130" t="s">
        <v>360</v>
      </c>
      <c r="H428" s="175"/>
      <c r="I428" s="132"/>
      <c r="J428" s="133">
        <f>ROUND(I428*H428,2)</f>
        <v>0</v>
      </c>
      <c r="K428" s="129" t="s">
        <v>142</v>
      </c>
      <c r="L428" s="32"/>
      <c r="M428" s="134" t="s">
        <v>3</v>
      </c>
      <c r="N428" s="135" t="s">
        <v>44</v>
      </c>
      <c r="P428" s="136">
        <f>O428*H428</f>
        <v>0</v>
      </c>
      <c r="Q428" s="136">
        <v>0</v>
      </c>
      <c r="R428" s="136">
        <f>Q428*H428</f>
        <v>0</v>
      </c>
      <c r="S428" s="136">
        <v>0</v>
      </c>
      <c r="T428" s="137">
        <f>S428*H428</f>
        <v>0</v>
      </c>
      <c r="AR428" s="138" t="s">
        <v>226</v>
      </c>
      <c r="AT428" s="138" t="s">
        <v>131</v>
      </c>
      <c r="AU428" s="138" t="s">
        <v>83</v>
      </c>
      <c r="AY428" s="17" t="s">
        <v>128</v>
      </c>
      <c r="BE428" s="139">
        <f>IF(N428="základní",J428,0)</f>
        <v>0</v>
      </c>
      <c r="BF428" s="139">
        <f>IF(N428="snížená",J428,0)</f>
        <v>0</v>
      </c>
      <c r="BG428" s="139">
        <f>IF(N428="zákl. přenesená",J428,0)</f>
        <v>0</v>
      </c>
      <c r="BH428" s="139">
        <f>IF(N428="sníž. přenesená",J428,0)</f>
        <v>0</v>
      </c>
      <c r="BI428" s="139">
        <f>IF(N428="nulová",J428,0)</f>
        <v>0</v>
      </c>
      <c r="BJ428" s="17" t="s">
        <v>78</v>
      </c>
      <c r="BK428" s="139">
        <f>ROUND(I428*H428,2)</f>
        <v>0</v>
      </c>
      <c r="BL428" s="17" t="s">
        <v>226</v>
      </c>
      <c r="BM428" s="138" t="s">
        <v>694</v>
      </c>
    </row>
    <row r="429" spans="2:65" s="1" customFormat="1">
      <c r="B429" s="32"/>
      <c r="D429" s="140" t="s">
        <v>144</v>
      </c>
      <c r="F429" s="141" t="s">
        <v>695</v>
      </c>
      <c r="I429" s="142"/>
      <c r="L429" s="32"/>
      <c r="M429" s="143"/>
      <c r="T429" s="52"/>
      <c r="AT429" s="17" t="s">
        <v>144</v>
      </c>
      <c r="AU429" s="17" t="s">
        <v>83</v>
      </c>
    </row>
    <row r="430" spans="2:65" s="11" customFormat="1" ht="20.85" customHeight="1">
      <c r="B430" s="114"/>
      <c r="D430" s="115" t="s">
        <v>72</v>
      </c>
      <c r="E430" s="124" t="s">
        <v>696</v>
      </c>
      <c r="F430" s="124" t="s">
        <v>697</v>
      </c>
      <c r="I430" s="117"/>
      <c r="J430" s="125">
        <f>BK430</f>
        <v>0</v>
      </c>
      <c r="L430" s="114"/>
      <c r="M430" s="119"/>
      <c r="P430" s="120">
        <f>P431</f>
        <v>0</v>
      </c>
      <c r="R430" s="120">
        <f>R431</f>
        <v>0</v>
      </c>
      <c r="T430" s="121">
        <f>T431</f>
        <v>0</v>
      </c>
      <c r="AR430" s="115" t="s">
        <v>83</v>
      </c>
      <c r="AT430" s="122" t="s">
        <v>72</v>
      </c>
      <c r="AU430" s="122" t="s">
        <v>83</v>
      </c>
      <c r="AY430" s="115" t="s">
        <v>128</v>
      </c>
      <c r="BK430" s="123">
        <f>BK431</f>
        <v>0</v>
      </c>
    </row>
    <row r="431" spans="2:65" s="1" customFormat="1" ht="21.75" customHeight="1">
      <c r="B431" s="126"/>
      <c r="C431" s="127" t="s">
        <v>698</v>
      </c>
      <c r="D431" s="127" t="s">
        <v>131</v>
      </c>
      <c r="E431" s="128" t="s">
        <v>699</v>
      </c>
      <c r="F431" s="129" t="s">
        <v>700</v>
      </c>
      <c r="G431" s="130" t="s">
        <v>134</v>
      </c>
      <c r="H431" s="131">
        <v>1</v>
      </c>
      <c r="I431" s="132"/>
      <c r="J431" s="133">
        <f>ROUND(I431*H431,2)</f>
        <v>0</v>
      </c>
      <c r="K431" s="129" t="s">
        <v>3</v>
      </c>
      <c r="L431" s="32"/>
      <c r="M431" s="134" t="s">
        <v>3</v>
      </c>
      <c r="N431" s="135" t="s">
        <v>44</v>
      </c>
      <c r="P431" s="136">
        <f>O431*H431</f>
        <v>0</v>
      </c>
      <c r="Q431" s="136">
        <v>0</v>
      </c>
      <c r="R431" s="136">
        <f>Q431*H431</f>
        <v>0</v>
      </c>
      <c r="S431" s="136">
        <v>0</v>
      </c>
      <c r="T431" s="137">
        <f>S431*H431</f>
        <v>0</v>
      </c>
      <c r="AR431" s="138" t="s">
        <v>226</v>
      </c>
      <c r="AT431" s="138" t="s">
        <v>131</v>
      </c>
      <c r="AU431" s="138" t="s">
        <v>129</v>
      </c>
      <c r="AY431" s="17" t="s">
        <v>128</v>
      </c>
      <c r="BE431" s="139">
        <f>IF(N431="základní",J431,0)</f>
        <v>0</v>
      </c>
      <c r="BF431" s="139">
        <f>IF(N431="snížená",J431,0)</f>
        <v>0</v>
      </c>
      <c r="BG431" s="139">
        <f>IF(N431="zákl. přenesená",J431,0)</f>
        <v>0</v>
      </c>
      <c r="BH431" s="139">
        <f>IF(N431="sníž. přenesená",J431,0)</f>
        <v>0</v>
      </c>
      <c r="BI431" s="139">
        <f>IF(N431="nulová",J431,0)</f>
        <v>0</v>
      </c>
      <c r="BJ431" s="17" t="s">
        <v>78</v>
      </c>
      <c r="BK431" s="139">
        <f>ROUND(I431*H431,2)</f>
        <v>0</v>
      </c>
      <c r="BL431" s="17" t="s">
        <v>226</v>
      </c>
      <c r="BM431" s="138" t="s">
        <v>701</v>
      </c>
    </row>
    <row r="432" spans="2:65" s="11" customFormat="1" ht="22.9" customHeight="1">
      <c r="B432" s="114"/>
      <c r="D432" s="115" t="s">
        <v>72</v>
      </c>
      <c r="E432" s="124" t="s">
        <v>702</v>
      </c>
      <c r="F432" s="124" t="s">
        <v>703</v>
      </c>
      <c r="I432" s="117"/>
      <c r="J432" s="125">
        <f>BK432</f>
        <v>0</v>
      </c>
      <c r="L432" s="114"/>
      <c r="M432" s="119"/>
      <c r="P432" s="120">
        <f>SUM(P433:P442)</f>
        <v>0</v>
      </c>
      <c r="R432" s="120">
        <f>SUM(R433:R442)</f>
        <v>1.5399999999999999E-3</v>
      </c>
      <c r="T432" s="121">
        <f>SUM(T433:T442)</f>
        <v>0.26774619999999999</v>
      </c>
      <c r="AR432" s="115" t="s">
        <v>83</v>
      </c>
      <c r="AT432" s="122" t="s">
        <v>72</v>
      </c>
      <c r="AU432" s="122" t="s">
        <v>78</v>
      </c>
      <c r="AY432" s="115" t="s">
        <v>128</v>
      </c>
      <c r="BK432" s="123">
        <f>SUM(BK433:BK442)</f>
        <v>0</v>
      </c>
    </row>
    <row r="433" spans="2:65" s="1" customFormat="1" ht="24.2" customHeight="1">
      <c r="B433" s="126"/>
      <c r="C433" s="127" t="s">
        <v>704</v>
      </c>
      <c r="D433" s="127" t="s">
        <v>131</v>
      </c>
      <c r="E433" s="128" t="s">
        <v>705</v>
      </c>
      <c r="F433" s="129" t="s">
        <v>706</v>
      </c>
      <c r="G433" s="130" t="s">
        <v>134</v>
      </c>
      <c r="H433" s="131">
        <v>6</v>
      </c>
      <c r="I433" s="132"/>
      <c r="J433" s="133">
        <f>ROUND(I433*H433,2)</f>
        <v>0</v>
      </c>
      <c r="K433" s="129" t="s">
        <v>3</v>
      </c>
      <c r="L433" s="32"/>
      <c r="M433" s="134" t="s">
        <v>3</v>
      </c>
      <c r="N433" s="135" t="s">
        <v>44</v>
      </c>
      <c r="P433" s="136">
        <f>O433*H433</f>
        <v>0</v>
      </c>
      <c r="Q433" s="136">
        <v>0</v>
      </c>
      <c r="R433" s="136">
        <f>Q433*H433</f>
        <v>0</v>
      </c>
      <c r="S433" s="136">
        <v>4.4499999999999998E-2</v>
      </c>
      <c r="T433" s="137">
        <f>S433*H433</f>
        <v>0.26700000000000002</v>
      </c>
      <c r="AR433" s="138" t="s">
        <v>226</v>
      </c>
      <c r="AT433" s="138" t="s">
        <v>131</v>
      </c>
      <c r="AU433" s="138" t="s">
        <v>83</v>
      </c>
      <c r="AY433" s="17" t="s">
        <v>128</v>
      </c>
      <c r="BE433" s="139">
        <f>IF(N433="základní",J433,0)</f>
        <v>0</v>
      </c>
      <c r="BF433" s="139">
        <f>IF(N433="snížená",J433,0)</f>
        <v>0</v>
      </c>
      <c r="BG433" s="139">
        <f>IF(N433="zákl. přenesená",J433,0)</f>
        <v>0</v>
      </c>
      <c r="BH433" s="139">
        <f>IF(N433="sníž. přenesená",J433,0)</f>
        <v>0</v>
      </c>
      <c r="BI433" s="139">
        <f>IF(N433="nulová",J433,0)</f>
        <v>0</v>
      </c>
      <c r="BJ433" s="17" t="s">
        <v>78</v>
      </c>
      <c r="BK433" s="139">
        <f>ROUND(I433*H433,2)</f>
        <v>0</v>
      </c>
      <c r="BL433" s="17" t="s">
        <v>226</v>
      </c>
      <c r="BM433" s="138" t="s">
        <v>707</v>
      </c>
    </row>
    <row r="434" spans="2:65" s="13" customFormat="1">
      <c r="B434" s="151"/>
      <c r="D434" s="145" t="s">
        <v>150</v>
      </c>
      <c r="E434" s="152" t="s">
        <v>3</v>
      </c>
      <c r="F434" s="153" t="s">
        <v>137</v>
      </c>
      <c r="H434" s="154">
        <v>6</v>
      </c>
      <c r="I434" s="155"/>
      <c r="L434" s="151"/>
      <c r="M434" s="156"/>
      <c r="T434" s="157"/>
      <c r="AT434" s="152" t="s">
        <v>150</v>
      </c>
      <c r="AU434" s="152" t="s">
        <v>83</v>
      </c>
      <c r="AV434" s="13" t="s">
        <v>83</v>
      </c>
      <c r="AW434" s="13" t="s">
        <v>33</v>
      </c>
      <c r="AX434" s="13" t="s">
        <v>78</v>
      </c>
      <c r="AY434" s="152" t="s">
        <v>128</v>
      </c>
    </row>
    <row r="435" spans="2:65" s="1" customFormat="1" ht="16.5" customHeight="1">
      <c r="B435" s="126"/>
      <c r="C435" s="127" t="s">
        <v>708</v>
      </c>
      <c r="D435" s="127" t="s">
        <v>131</v>
      </c>
      <c r="E435" s="128" t="s">
        <v>709</v>
      </c>
      <c r="F435" s="129" t="s">
        <v>673</v>
      </c>
      <c r="G435" s="130" t="s">
        <v>141</v>
      </c>
      <c r="H435" s="131">
        <v>5.74</v>
      </c>
      <c r="I435" s="132"/>
      <c r="J435" s="133">
        <f>ROUND(I435*H435,2)</f>
        <v>0</v>
      </c>
      <c r="K435" s="129" t="s">
        <v>142</v>
      </c>
      <c r="L435" s="32"/>
      <c r="M435" s="134" t="s">
        <v>3</v>
      </c>
      <c r="N435" s="135" t="s">
        <v>44</v>
      </c>
      <c r="P435" s="136">
        <f>O435*H435</f>
        <v>0</v>
      </c>
      <c r="Q435" s="136">
        <v>0</v>
      </c>
      <c r="R435" s="136">
        <f>Q435*H435</f>
        <v>0</v>
      </c>
      <c r="S435" s="136">
        <v>1.2999999999999999E-4</v>
      </c>
      <c r="T435" s="137">
        <f>S435*H435</f>
        <v>7.4619999999999992E-4</v>
      </c>
      <c r="AR435" s="138" t="s">
        <v>226</v>
      </c>
      <c r="AT435" s="138" t="s">
        <v>131</v>
      </c>
      <c r="AU435" s="138" t="s">
        <v>83</v>
      </c>
      <c r="AY435" s="17" t="s">
        <v>128</v>
      </c>
      <c r="BE435" s="139">
        <f>IF(N435="základní",J435,0)</f>
        <v>0</v>
      </c>
      <c r="BF435" s="139">
        <f>IF(N435="snížená",J435,0)</f>
        <v>0</v>
      </c>
      <c r="BG435" s="139">
        <f>IF(N435="zákl. přenesená",J435,0)</f>
        <v>0</v>
      </c>
      <c r="BH435" s="139">
        <f>IF(N435="sníž. přenesená",J435,0)</f>
        <v>0</v>
      </c>
      <c r="BI435" s="139">
        <f>IF(N435="nulová",J435,0)</f>
        <v>0</v>
      </c>
      <c r="BJ435" s="17" t="s">
        <v>78</v>
      </c>
      <c r="BK435" s="139">
        <f>ROUND(I435*H435,2)</f>
        <v>0</v>
      </c>
      <c r="BL435" s="17" t="s">
        <v>226</v>
      </c>
      <c r="BM435" s="138" t="s">
        <v>710</v>
      </c>
    </row>
    <row r="436" spans="2:65" s="1" customFormat="1">
      <c r="B436" s="32"/>
      <c r="D436" s="140" t="s">
        <v>144</v>
      </c>
      <c r="F436" s="141" t="s">
        <v>711</v>
      </c>
      <c r="I436" s="142"/>
      <c r="L436" s="32"/>
      <c r="M436" s="143"/>
      <c r="T436" s="52"/>
      <c r="AT436" s="17" t="s">
        <v>144</v>
      </c>
      <c r="AU436" s="17" t="s">
        <v>83</v>
      </c>
    </row>
    <row r="437" spans="2:65" s="13" customFormat="1">
      <c r="B437" s="151"/>
      <c r="D437" s="145" t="s">
        <v>150</v>
      </c>
      <c r="E437" s="152" t="s">
        <v>3</v>
      </c>
      <c r="F437" s="153" t="s">
        <v>712</v>
      </c>
      <c r="H437" s="154">
        <v>5.74</v>
      </c>
      <c r="I437" s="155"/>
      <c r="L437" s="151"/>
      <c r="M437" s="156"/>
      <c r="T437" s="157"/>
      <c r="AT437" s="152" t="s">
        <v>150</v>
      </c>
      <c r="AU437" s="152" t="s">
        <v>83</v>
      </c>
      <c r="AV437" s="13" t="s">
        <v>83</v>
      </c>
      <c r="AW437" s="13" t="s">
        <v>33</v>
      </c>
      <c r="AX437" s="13" t="s">
        <v>78</v>
      </c>
      <c r="AY437" s="152" t="s">
        <v>128</v>
      </c>
    </row>
    <row r="438" spans="2:65" s="1" customFormat="1" ht="16.5" customHeight="1">
      <c r="B438" s="126"/>
      <c r="C438" s="127" t="s">
        <v>713</v>
      </c>
      <c r="D438" s="127" t="s">
        <v>131</v>
      </c>
      <c r="E438" s="128" t="s">
        <v>714</v>
      </c>
      <c r="F438" s="129" t="s">
        <v>715</v>
      </c>
      <c r="G438" s="130" t="s">
        <v>141</v>
      </c>
      <c r="H438" s="131">
        <v>11</v>
      </c>
      <c r="I438" s="132"/>
      <c r="J438" s="133">
        <f>ROUND(I438*H438,2)</f>
        <v>0</v>
      </c>
      <c r="K438" s="129" t="s">
        <v>142</v>
      </c>
      <c r="L438" s="32"/>
      <c r="M438" s="134" t="s">
        <v>3</v>
      </c>
      <c r="N438" s="135" t="s">
        <v>44</v>
      </c>
      <c r="P438" s="136">
        <f>O438*H438</f>
        <v>0</v>
      </c>
      <c r="Q438" s="136">
        <v>1.3999999999999999E-4</v>
      </c>
      <c r="R438" s="136">
        <f>Q438*H438</f>
        <v>1.5399999999999999E-3</v>
      </c>
      <c r="S438" s="136">
        <v>0</v>
      </c>
      <c r="T438" s="137">
        <f>S438*H438</f>
        <v>0</v>
      </c>
      <c r="AR438" s="138" t="s">
        <v>226</v>
      </c>
      <c r="AT438" s="138" t="s">
        <v>131</v>
      </c>
      <c r="AU438" s="138" t="s">
        <v>83</v>
      </c>
      <c r="AY438" s="17" t="s">
        <v>128</v>
      </c>
      <c r="BE438" s="139">
        <f>IF(N438="základní",J438,0)</f>
        <v>0</v>
      </c>
      <c r="BF438" s="139">
        <f>IF(N438="snížená",J438,0)</f>
        <v>0</v>
      </c>
      <c r="BG438" s="139">
        <f>IF(N438="zákl. přenesená",J438,0)</f>
        <v>0</v>
      </c>
      <c r="BH438" s="139">
        <f>IF(N438="sníž. přenesená",J438,0)</f>
        <v>0</v>
      </c>
      <c r="BI438" s="139">
        <f>IF(N438="nulová",J438,0)</f>
        <v>0</v>
      </c>
      <c r="BJ438" s="17" t="s">
        <v>78</v>
      </c>
      <c r="BK438" s="139">
        <f>ROUND(I438*H438,2)</f>
        <v>0</v>
      </c>
      <c r="BL438" s="17" t="s">
        <v>226</v>
      </c>
      <c r="BM438" s="138" t="s">
        <v>716</v>
      </c>
    </row>
    <row r="439" spans="2:65" s="1" customFormat="1">
      <c r="B439" s="32"/>
      <c r="D439" s="140" t="s">
        <v>144</v>
      </c>
      <c r="F439" s="141" t="s">
        <v>717</v>
      </c>
      <c r="I439" s="142"/>
      <c r="L439" s="32"/>
      <c r="M439" s="143"/>
      <c r="T439" s="52"/>
      <c r="AT439" s="17" t="s">
        <v>144</v>
      </c>
      <c r="AU439" s="17" t="s">
        <v>83</v>
      </c>
    </row>
    <row r="440" spans="2:65" s="13" customFormat="1">
      <c r="B440" s="151"/>
      <c r="D440" s="145" t="s">
        <v>150</v>
      </c>
      <c r="E440" s="152" t="s">
        <v>3</v>
      </c>
      <c r="F440" s="153" t="s">
        <v>718</v>
      </c>
      <c r="H440" s="154">
        <v>11</v>
      </c>
      <c r="I440" s="155"/>
      <c r="L440" s="151"/>
      <c r="M440" s="156"/>
      <c r="T440" s="157"/>
      <c r="AT440" s="152" t="s">
        <v>150</v>
      </c>
      <c r="AU440" s="152" t="s">
        <v>83</v>
      </c>
      <c r="AV440" s="13" t="s">
        <v>83</v>
      </c>
      <c r="AW440" s="13" t="s">
        <v>33</v>
      </c>
      <c r="AX440" s="13" t="s">
        <v>78</v>
      </c>
      <c r="AY440" s="152" t="s">
        <v>128</v>
      </c>
    </row>
    <row r="441" spans="2:65" s="1" customFormat="1" ht="24.2" customHeight="1">
      <c r="B441" s="126"/>
      <c r="C441" s="127" t="s">
        <v>719</v>
      </c>
      <c r="D441" s="127" t="s">
        <v>131</v>
      </c>
      <c r="E441" s="128" t="s">
        <v>720</v>
      </c>
      <c r="F441" s="129" t="s">
        <v>721</v>
      </c>
      <c r="G441" s="130" t="s">
        <v>360</v>
      </c>
      <c r="H441" s="175"/>
      <c r="I441" s="132"/>
      <c r="J441" s="133">
        <f>ROUND(I441*H441,2)</f>
        <v>0</v>
      </c>
      <c r="K441" s="129" t="s">
        <v>142</v>
      </c>
      <c r="L441" s="32"/>
      <c r="M441" s="134" t="s">
        <v>3</v>
      </c>
      <c r="N441" s="135" t="s">
        <v>44</v>
      </c>
      <c r="P441" s="136">
        <f>O441*H441</f>
        <v>0</v>
      </c>
      <c r="Q441" s="136">
        <v>0</v>
      </c>
      <c r="R441" s="136">
        <f>Q441*H441</f>
        <v>0</v>
      </c>
      <c r="S441" s="136">
        <v>0</v>
      </c>
      <c r="T441" s="137">
        <f>S441*H441</f>
        <v>0</v>
      </c>
      <c r="AR441" s="138" t="s">
        <v>226</v>
      </c>
      <c r="AT441" s="138" t="s">
        <v>131</v>
      </c>
      <c r="AU441" s="138" t="s">
        <v>83</v>
      </c>
      <c r="AY441" s="17" t="s">
        <v>128</v>
      </c>
      <c r="BE441" s="139">
        <f>IF(N441="základní",J441,0)</f>
        <v>0</v>
      </c>
      <c r="BF441" s="139">
        <f>IF(N441="snížená",J441,0)</f>
        <v>0</v>
      </c>
      <c r="BG441" s="139">
        <f>IF(N441="zákl. přenesená",J441,0)</f>
        <v>0</v>
      </c>
      <c r="BH441" s="139">
        <f>IF(N441="sníž. přenesená",J441,0)</f>
        <v>0</v>
      </c>
      <c r="BI441" s="139">
        <f>IF(N441="nulová",J441,0)</f>
        <v>0</v>
      </c>
      <c r="BJ441" s="17" t="s">
        <v>78</v>
      </c>
      <c r="BK441" s="139">
        <f>ROUND(I441*H441,2)</f>
        <v>0</v>
      </c>
      <c r="BL441" s="17" t="s">
        <v>226</v>
      </c>
      <c r="BM441" s="138" t="s">
        <v>722</v>
      </c>
    </row>
    <row r="442" spans="2:65" s="1" customFormat="1">
      <c r="B442" s="32"/>
      <c r="D442" s="140" t="s">
        <v>144</v>
      </c>
      <c r="F442" s="141" t="s">
        <v>723</v>
      </c>
      <c r="I442" s="142"/>
      <c r="L442" s="32"/>
      <c r="M442" s="143"/>
      <c r="T442" s="52"/>
      <c r="AT442" s="17" t="s">
        <v>144</v>
      </c>
      <c r="AU442" s="17" t="s">
        <v>83</v>
      </c>
    </row>
    <row r="443" spans="2:65" s="11" customFormat="1" ht="22.9" customHeight="1">
      <c r="B443" s="114"/>
      <c r="D443" s="115" t="s">
        <v>72</v>
      </c>
      <c r="E443" s="124" t="s">
        <v>724</v>
      </c>
      <c r="F443" s="124" t="s">
        <v>725</v>
      </c>
      <c r="I443" s="117"/>
      <c r="J443" s="125">
        <f>BK443</f>
        <v>0</v>
      </c>
      <c r="L443" s="114"/>
      <c r="M443" s="119"/>
      <c r="P443" s="120">
        <f>SUM(P444:P466)</f>
        <v>0</v>
      </c>
      <c r="R443" s="120">
        <f>SUM(R444:R466)</f>
        <v>1.6200000000000001E-3</v>
      </c>
      <c r="T443" s="121">
        <f>SUM(T444:T466)</f>
        <v>0</v>
      </c>
      <c r="AR443" s="115" t="s">
        <v>83</v>
      </c>
      <c r="AT443" s="122" t="s">
        <v>72</v>
      </c>
      <c r="AU443" s="122" t="s">
        <v>78</v>
      </c>
      <c r="AY443" s="115" t="s">
        <v>128</v>
      </c>
      <c r="BK443" s="123">
        <f>SUM(BK444:BK466)</f>
        <v>0</v>
      </c>
    </row>
    <row r="444" spans="2:65" s="1" customFormat="1" ht="21.75" customHeight="1">
      <c r="B444" s="126"/>
      <c r="C444" s="127" t="s">
        <v>726</v>
      </c>
      <c r="D444" s="127" t="s">
        <v>131</v>
      </c>
      <c r="E444" s="128" t="s">
        <v>727</v>
      </c>
      <c r="F444" s="129" t="s">
        <v>728</v>
      </c>
      <c r="G444" s="130" t="s">
        <v>134</v>
      </c>
      <c r="H444" s="131">
        <v>1</v>
      </c>
      <c r="I444" s="132"/>
      <c r="J444" s="133">
        <f t="shared" ref="J444:J462" si="20">ROUND(I444*H444,2)</f>
        <v>0</v>
      </c>
      <c r="K444" s="129" t="s">
        <v>3</v>
      </c>
      <c r="L444" s="32"/>
      <c r="M444" s="134" t="s">
        <v>3</v>
      </c>
      <c r="N444" s="135" t="s">
        <v>44</v>
      </c>
      <c r="P444" s="136">
        <f t="shared" ref="P444:P466" si="21">O444*H444</f>
        <v>0</v>
      </c>
      <c r="Q444" s="136">
        <v>0</v>
      </c>
      <c r="R444" s="136">
        <f t="shared" ref="R444:R466" si="22">Q444*H444</f>
        <v>0</v>
      </c>
      <c r="S444" s="136">
        <v>0</v>
      </c>
      <c r="T444" s="137">
        <f t="shared" ref="T444:T466" si="23">S444*H444</f>
        <v>0</v>
      </c>
      <c r="AR444" s="138" t="s">
        <v>226</v>
      </c>
      <c r="AT444" s="138" t="s">
        <v>131</v>
      </c>
      <c r="AU444" s="138" t="s">
        <v>83</v>
      </c>
      <c r="AY444" s="17" t="s">
        <v>128</v>
      </c>
      <c r="BE444" s="139">
        <f t="shared" ref="BE444:BE466" si="24">IF(N444="základní",J444,0)</f>
        <v>0</v>
      </c>
      <c r="BF444" s="139">
        <f t="shared" ref="BF444:BF466" si="25">IF(N444="snížená",J444,0)</f>
        <v>0</v>
      </c>
      <c r="BG444" s="139">
        <f t="shared" ref="BG444:BG466" si="26">IF(N444="zákl. přenesená",J444,0)</f>
        <v>0</v>
      </c>
      <c r="BH444" s="139">
        <f t="shared" ref="BH444:BH466" si="27">IF(N444="sníž. přenesená",J444,0)</f>
        <v>0</v>
      </c>
      <c r="BI444" s="139">
        <f t="shared" ref="BI444:BI466" si="28">IF(N444="nulová",J444,0)</f>
        <v>0</v>
      </c>
      <c r="BJ444" s="17" t="s">
        <v>78</v>
      </c>
      <c r="BK444" s="139">
        <f t="shared" ref="BK444:BK466" si="29">ROUND(I444*H444,2)</f>
        <v>0</v>
      </c>
      <c r="BL444" s="17" t="s">
        <v>226</v>
      </c>
      <c r="BM444" s="138" t="s">
        <v>729</v>
      </c>
    </row>
    <row r="445" spans="2:65" s="1" customFormat="1" ht="21.75" customHeight="1">
      <c r="B445" s="126"/>
      <c r="C445" s="127" t="s">
        <v>730</v>
      </c>
      <c r="D445" s="127" t="s">
        <v>131</v>
      </c>
      <c r="E445" s="128" t="s">
        <v>731</v>
      </c>
      <c r="F445" s="129" t="s">
        <v>732</v>
      </c>
      <c r="G445" s="130" t="s">
        <v>134</v>
      </c>
      <c r="H445" s="131">
        <v>1</v>
      </c>
      <c r="I445" s="132"/>
      <c r="J445" s="133">
        <f t="shared" si="20"/>
        <v>0</v>
      </c>
      <c r="K445" s="129" t="s">
        <v>3</v>
      </c>
      <c r="L445" s="32"/>
      <c r="M445" s="134" t="s">
        <v>3</v>
      </c>
      <c r="N445" s="135" t="s">
        <v>44</v>
      </c>
      <c r="P445" s="136">
        <f t="shared" si="21"/>
        <v>0</v>
      </c>
      <c r="Q445" s="136">
        <v>0</v>
      </c>
      <c r="R445" s="136">
        <f t="shared" si="22"/>
        <v>0</v>
      </c>
      <c r="S445" s="136">
        <v>0</v>
      </c>
      <c r="T445" s="137">
        <f t="shared" si="23"/>
        <v>0</v>
      </c>
      <c r="AR445" s="138" t="s">
        <v>226</v>
      </c>
      <c r="AT445" s="138" t="s">
        <v>131</v>
      </c>
      <c r="AU445" s="138" t="s">
        <v>83</v>
      </c>
      <c r="AY445" s="17" t="s">
        <v>128</v>
      </c>
      <c r="BE445" s="139">
        <f t="shared" si="24"/>
        <v>0</v>
      </c>
      <c r="BF445" s="139">
        <f t="shared" si="25"/>
        <v>0</v>
      </c>
      <c r="BG445" s="139">
        <f t="shared" si="26"/>
        <v>0</v>
      </c>
      <c r="BH445" s="139">
        <f t="shared" si="27"/>
        <v>0</v>
      </c>
      <c r="BI445" s="139">
        <f t="shared" si="28"/>
        <v>0</v>
      </c>
      <c r="BJ445" s="17" t="s">
        <v>78</v>
      </c>
      <c r="BK445" s="139">
        <f t="shared" si="29"/>
        <v>0</v>
      </c>
      <c r="BL445" s="17" t="s">
        <v>226</v>
      </c>
      <c r="BM445" s="138" t="s">
        <v>733</v>
      </c>
    </row>
    <row r="446" spans="2:65" s="1" customFormat="1" ht="21.75" customHeight="1">
      <c r="B446" s="126"/>
      <c r="C446" s="127" t="s">
        <v>734</v>
      </c>
      <c r="D446" s="127" t="s">
        <v>131</v>
      </c>
      <c r="E446" s="128" t="s">
        <v>735</v>
      </c>
      <c r="F446" s="129" t="s">
        <v>736</v>
      </c>
      <c r="G446" s="130" t="s">
        <v>134</v>
      </c>
      <c r="H446" s="131">
        <v>1</v>
      </c>
      <c r="I446" s="132"/>
      <c r="J446" s="133">
        <f t="shared" si="20"/>
        <v>0</v>
      </c>
      <c r="K446" s="129" t="s">
        <v>3</v>
      </c>
      <c r="L446" s="32"/>
      <c r="M446" s="134" t="s">
        <v>3</v>
      </c>
      <c r="N446" s="135" t="s">
        <v>44</v>
      </c>
      <c r="P446" s="136">
        <f t="shared" si="21"/>
        <v>0</v>
      </c>
      <c r="Q446" s="136">
        <v>0</v>
      </c>
      <c r="R446" s="136">
        <f t="shared" si="22"/>
        <v>0</v>
      </c>
      <c r="S446" s="136">
        <v>0</v>
      </c>
      <c r="T446" s="137">
        <f t="shared" si="23"/>
        <v>0</v>
      </c>
      <c r="AR446" s="138" t="s">
        <v>226</v>
      </c>
      <c r="AT446" s="138" t="s">
        <v>131</v>
      </c>
      <c r="AU446" s="138" t="s">
        <v>83</v>
      </c>
      <c r="AY446" s="17" t="s">
        <v>128</v>
      </c>
      <c r="BE446" s="139">
        <f t="shared" si="24"/>
        <v>0</v>
      </c>
      <c r="BF446" s="139">
        <f t="shared" si="25"/>
        <v>0</v>
      </c>
      <c r="BG446" s="139">
        <f t="shared" si="26"/>
        <v>0</v>
      </c>
      <c r="BH446" s="139">
        <f t="shared" si="27"/>
        <v>0</v>
      </c>
      <c r="BI446" s="139">
        <f t="shared" si="28"/>
        <v>0</v>
      </c>
      <c r="BJ446" s="17" t="s">
        <v>78</v>
      </c>
      <c r="BK446" s="139">
        <f t="shared" si="29"/>
        <v>0</v>
      </c>
      <c r="BL446" s="17" t="s">
        <v>226</v>
      </c>
      <c r="BM446" s="138" t="s">
        <v>737</v>
      </c>
    </row>
    <row r="447" spans="2:65" s="1" customFormat="1" ht="21.75" customHeight="1">
      <c r="B447" s="126"/>
      <c r="C447" s="127" t="s">
        <v>738</v>
      </c>
      <c r="D447" s="127" t="s">
        <v>131</v>
      </c>
      <c r="E447" s="128" t="s">
        <v>739</v>
      </c>
      <c r="F447" s="129" t="s">
        <v>740</v>
      </c>
      <c r="G447" s="130" t="s">
        <v>134</v>
      </c>
      <c r="H447" s="131">
        <v>1</v>
      </c>
      <c r="I447" s="132"/>
      <c r="J447" s="133">
        <f t="shared" si="20"/>
        <v>0</v>
      </c>
      <c r="K447" s="129" t="s">
        <v>3</v>
      </c>
      <c r="L447" s="32"/>
      <c r="M447" s="134" t="s">
        <v>3</v>
      </c>
      <c r="N447" s="135" t="s">
        <v>44</v>
      </c>
      <c r="P447" s="136">
        <f t="shared" si="21"/>
        <v>0</v>
      </c>
      <c r="Q447" s="136">
        <v>0</v>
      </c>
      <c r="R447" s="136">
        <f t="shared" si="22"/>
        <v>0</v>
      </c>
      <c r="S447" s="136">
        <v>0</v>
      </c>
      <c r="T447" s="137">
        <f t="shared" si="23"/>
        <v>0</v>
      </c>
      <c r="AR447" s="138" t="s">
        <v>226</v>
      </c>
      <c r="AT447" s="138" t="s">
        <v>131</v>
      </c>
      <c r="AU447" s="138" t="s">
        <v>83</v>
      </c>
      <c r="AY447" s="17" t="s">
        <v>128</v>
      </c>
      <c r="BE447" s="139">
        <f t="shared" si="24"/>
        <v>0</v>
      </c>
      <c r="BF447" s="139">
        <f t="shared" si="25"/>
        <v>0</v>
      </c>
      <c r="BG447" s="139">
        <f t="shared" si="26"/>
        <v>0</v>
      </c>
      <c r="BH447" s="139">
        <f t="shared" si="27"/>
        <v>0</v>
      </c>
      <c r="BI447" s="139">
        <f t="shared" si="28"/>
        <v>0</v>
      </c>
      <c r="BJ447" s="17" t="s">
        <v>78</v>
      </c>
      <c r="BK447" s="139">
        <f t="shared" si="29"/>
        <v>0</v>
      </c>
      <c r="BL447" s="17" t="s">
        <v>226</v>
      </c>
      <c r="BM447" s="138" t="s">
        <v>741</v>
      </c>
    </row>
    <row r="448" spans="2:65" s="1" customFormat="1" ht="21.75" customHeight="1">
      <c r="B448" s="126"/>
      <c r="C448" s="127" t="s">
        <v>742</v>
      </c>
      <c r="D448" s="127" t="s">
        <v>131</v>
      </c>
      <c r="E448" s="128" t="s">
        <v>743</v>
      </c>
      <c r="F448" s="129" t="s">
        <v>744</v>
      </c>
      <c r="G448" s="130" t="s">
        <v>134</v>
      </c>
      <c r="H448" s="131">
        <v>1</v>
      </c>
      <c r="I448" s="132"/>
      <c r="J448" s="133">
        <f t="shared" si="20"/>
        <v>0</v>
      </c>
      <c r="K448" s="129" t="s">
        <v>3</v>
      </c>
      <c r="L448" s="32"/>
      <c r="M448" s="134" t="s">
        <v>3</v>
      </c>
      <c r="N448" s="135" t="s">
        <v>44</v>
      </c>
      <c r="P448" s="136">
        <f t="shared" si="21"/>
        <v>0</v>
      </c>
      <c r="Q448" s="136">
        <v>0</v>
      </c>
      <c r="R448" s="136">
        <f t="shared" si="22"/>
        <v>0</v>
      </c>
      <c r="S448" s="136">
        <v>0</v>
      </c>
      <c r="T448" s="137">
        <f t="shared" si="23"/>
        <v>0</v>
      </c>
      <c r="AR448" s="138" t="s">
        <v>226</v>
      </c>
      <c r="AT448" s="138" t="s">
        <v>131</v>
      </c>
      <c r="AU448" s="138" t="s">
        <v>83</v>
      </c>
      <c r="AY448" s="17" t="s">
        <v>128</v>
      </c>
      <c r="BE448" s="139">
        <f t="shared" si="24"/>
        <v>0</v>
      </c>
      <c r="BF448" s="139">
        <f t="shared" si="25"/>
        <v>0</v>
      </c>
      <c r="BG448" s="139">
        <f t="shared" si="26"/>
        <v>0</v>
      </c>
      <c r="BH448" s="139">
        <f t="shared" si="27"/>
        <v>0</v>
      </c>
      <c r="BI448" s="139">
        <f t="shared" si="28"/>
        <v>0</v>
      </c>
      <c r="BJ448" s="17" t="s">
        <v>78</v>
      </c>
      <c r="BK448" s="139">
        <f t="shared" si="29"/>
        <v>0</v>
      </c>
      <c r="BL448" s="17" t="s">
        <v>226</v>
      </c>
      <c r="BM448" s="138" t="s">
        <v>745</v>
      </c>
    </row>
    <row r="449" spans="2:65" s="1" customFormat="1" ht="21.75" customHeight="1">
      <c r="B449" s="126"/>
      <c r="C449" s="127" t="s">
        <v>746</v>
      </c>
      <c r="D449" s="127" t="s">
        <v>131</v>
      </c>
      <c r="E449" s="128" t="s">
        <v>747</v>
      </c>
      <c r="F449" s="129" t="s">
        <v>748</v>
      </c>
      <c r="G449" s="130" t="s">
        <v>134</v>
      </c>
      <c r="H449" s="131">
        <v>1</v>
      </c>
      <c r="I449" s="132"/>
      <c r="J449" s="133">
        <f t="shared" si="20"/>
        <v>0</v>
      </c>
      <c r="K449" s="129" t="s">
        <v>3</v>
      </c>
      <c r="L449" s="32"/>
      <c r="M449" s="134" t="s">
        <v>3</v>
      </c>
      <c r="N449" s="135" t="s">
        <v>44</v>
      </c>
      <c r="P449" s="136">
        <f t="shared" si="21"/>
        <v>0</v>
      </c>
      <c r="Q449" s="136">
        <v>0</v>
      </c>
      <c r="R449" s="136">
        <f t="shared" si="22"/>
        <v>0</v>
      </c>
      <c r="S449" s="136">
        <v>0</v>
      </c>
      <c r="T449" s="137">
        <f t="shared" si="23"/>
        <v>0</v>
      </c>
      <c r="AR449" s="138" t="s">
        <v>226</v>
      </c>
      <c r="AT449" s="138" t="s">
        <v>131</v>
      </c>
      <c r="AU449" s="138" t="s">
        <v>83</v>
      </c>
      <c r="AY449" s="17" t="s">
        <v>128</v>
      </c>
      <c r="BE449" s="139">
        <f t="shared" si="24"/>
        <v>0</v>
      </c>
      <c r="BF449" s="139">
        <f t="shared" si="25"/>
        <v>0</v>
      </c>
      <c r="BG449" s="139">
        <f t="shared" si="26"/>
        <v>0</v>
      </c>
      <c r="BH449" s="139">
        <f t="shared" si="27"/>
        <v>0</v>
      </c>
      <c r="BI449" s="139">
        <f t="shared" si="28"/>
        <v>0</v>
      </c>
      <c r="BJ449" s="17" t="s">
        <v>78</v>
      </c>
      <c r="BK449" s="139">
        <f t="shared" si="29"/>
        <v>0</v>
      </c>
      <c r="BL449" s="17" t="s">
        <v>226</v>
      </c>
      <c r="BM449" s="138" t="s">
        <v>749</v>
      </c>
    </row>
    <row r="450" spans="2:65" s="1" customFormat="1" ht="21.75" customHeight="1">
      <c r="B450" s="126"/>
      <c r="C450" s="127" t="s">
        <v>750</v>
      </c>
      <c r="D450" s="127" t="s">
        <v>131</v>
      </c>
      <c r="E450" s="128" t="s">
        <v>751</v>
      </c>
      <c r="F450" s="129" t="s">
        <v>752</v>
      </c>
      <c r="G450" s="130" t="s">
        <v>134</v>
      </c>
      <c r="H450" s="131">
        <v>1</v>
      </c>
      <c r="I450" s="132"/>
      <c r="J450" s="133">
        <f t="shared" si="20"/>
        <v>0</v>
      </c>
      <c r="K450" s="129" t="s">
        <v>3</v>
      </c>
      <c r="L450" s="32"/>
      <c r="M450" s="134" t="s">
        <v>3</v>
      </c>
      <c r="N450" s="135" t="s">
        <v>44</v>
      </c>
      <c r="P450" s="136">
        <f t="shared" si="21"/>
        <v>0</v>
      </c>
      <c r="Q450" s="136">
        <v>0</v>
      </c>
      <c r="R450" s="136">
        <f t="shared" si="22"/>
        <v>0</v>
      </c>
      <c r="S450" s="136">
        <v>0</v>
      </c>
      <c r="T450" s="137">
        <f t="shared" si="23"/>
        <v>0</v>
      </c>
      <c r="AR450" s="138" t="s">
        <v>226</v>
      </c>
      <c r="AT450" s="138" t="s">
        <v>131</v>
      </c>
      <c r="AU450" s="138" t="s">
        <v>83</v>
      </c>
      <c r="AY450" s="17" t="s">
        <v>128</v>
      </c>
      <c r="BE450" s="139">
        <f t="shared" si="24"/>
        <v>0</v>
      </c>
      <c r="BF450" s="139">
        <f t="shared" si="25"/>
        <v>0</v>
      </c>
      <c r="BG450" s="139">
        <f t="shared" si="26"/>
        <v>0</v>
      </c>
      <c r="BH450" s="139">
        <f t="shared" si="27"/>
        <v>0</v>
      </c>
      <c r="BI450" s="139">
        <f t="shared" si="28"/>
        <v>0</v>
      </c>
      <c r="BJ450" s="17" t="s">
        <v>78</v>
      </c>
      <c r="BK450" s="139">
        <f t="shared" si="29"/>
        <v>0</v>
      </c>
      <c r="BL450" s="17" t="s">
        <v>226</v>
      </c>
      <c r="BM450" s="138" t="s">
        <v>753</v>
      </c>
    </row>
    <row r="451" spans="2:65" s="1" customFormat="1" ht="21.75" customHeight="1">
      <c r="B451" s="126"/>
      <c r="C451" s="127" t="s">
        <v>754</v>
      </c>
      <c r="D451" s="127" t="s">
        <v>131</v>
      </c>
      <c r="E451" s="128" t="s">
        <v>755</v>
      </c>
      <c r="F451" s="129" t="s">
        <v>756</v>
      </c>
      <c r="G451" s="130" t="s">
        <v>134</v>
      </c>
      <c r="H451" s="131">
        <v>1</v>
      </c>
      <c r="I451" s="132"/>
      <c r="J451" s="133">
        <f t="shared" si="20"/>
        <v>0</v>
      </c>
      <c r="K451" s="129" t="s">
        <v>3</v>
      </c>
      <c r="L451" s="32"/>
      <c r="M451" s="134" t="s">
        <v>3</v>
      </c>
      <c r="N451" s="135" t="s">
        <v>44</v>
      </c>
      <c r="P451" s="136">
        <f t="shared" si="21"/>
        <v>0</v>
      </c>
      <c r="Q451" s="136">
        <v>0</v>
      </c>
      <c r="R451" s="136">
        <f t="shared" si="22"/>
        <v>0</v>
      </c>
      <c r="S451" s="136">
        <v>0</v>
      </c>
      <c r="T451" s="137">
        <f t="shared" si="23"/>
        <v>0</v>
      </c>
      <c r="AR451" s="138" t="s">
        <v>226</v>
      </c>
      <c r="AT451" s="138" t="s">
        <v>131</v>
      </c>
      <c r="AU451" s="138" t="s">
        <v>83</v>
      </c>
      <c r="AY451" s="17" t="s">
        <v>128</v>
      </c>
      <c r="BE451" s="139">
        <f t="shared" si="24"/>
        <v>0</v>
      </c>
      <c r="BF451" s="139">
        <f t="shared" si="25"/>
        <v>0</v>
      </c>
      <c r="BG451" s="139">
        <f t="shared" si="26"/>
        <v>0</v>
      </c>
      <c r="BH451" s="139">
        <f t="shared" si="27"/>
        <v>0</v>
      </c>
      <c r="BI451" s="139">
        <f t="shared" si="28"/>
        <v>0</v>
      </c>
      <c r="BJ451" s="17" t="s">
        <v>78</v>
      </c>
      <c r="BK451" s="139">
        <f t="shared" si="29"/>
        <v>0</v>
      </c>
      <c r="BL451" s="17" t="s">
        <v>226</v>
      </c>
      <c r="BM451" s="138" t="s">
        <v>757</v>
      </c>
    </row>
    <row r="452" spans="2:65" s="1" customFormat="1" ht="21.75" customHeight="1">
      <c r="B452" s="126"/>
      <c r="C452" s="127" t="s">
        <v>758</v>
      </c>
      <c r="D452" s="127" t="s">
        <v>131</v>
      </c>
      <c r="E452" s="128" t="s">
        <v>759</v>
      </c>
      <c r="F452" s="129" t="s">
        <v>760</v>
      </c>
      <c r="G452" s="130" t="s">
        <v>134</v>
      </c>
      <c r="H452" s="131">
        <v>1</v>
      </c>
      <c r="I452" s="132"/>
      <c r="J452" s="133">
        <f t="shared" si="20"/>
        <v>0</v>
      </c>
      <c r="K452" s="129" t="s">
        <v>3</v>
      </c>
      <c r="L452" s="32"/>
      <c r="M452" s="134" t="s">
        <v>3</v>
      </c>
      <c r="N452" s="135" t="s">
        <v>44</v>
      </c>
      <c r="P452" s="136">
        <f t="shared" si="21"/>
        <v>0</v>
      </c>
      <c r="Q452" s="136">
        <v>0</v>
      </c>
      <c r="R452" s="136">
        <f t="shared" si="22"/>
        <v>0</v>
      </c>
      <c r="S452" s="136">
        <v>0</v>
      </c>
      <c r="T452" s="137">
        <f t="shared" si="23"/>
        <v>0</v>
      </c>
      <c r="AR452" s="138" t="s">
        <v>226</v>
      </c>
      <c r="AT452" s="138" t="s">
        <v>131</v>
      </c>
      <c r="AU452" s="138" t="s">
        <v>83</v>
      </c>
      <c r="AY452" s="17" t="s">
        <v>128</v>
      </c>
      <c r="BE452" s="139">
        <f t="shared" si="24"/>
        <v>0</v>
      </c>
      <c r="BF452" s="139">
        <f t="shared" si="25"/>
        <v>0</v>
      </c>
      <c r="BG452" s="139">
        <f t="shared" si="26"/>
        <v>0</v>
      </c>
      <c r="BH452" s="139">
        <f t="shared" si="27"/>
        <v>0</v>
      </c>
      <c r="BI452" s="139">
        <f t="shared" si="28"/>
        <v>0</v>
      </c>
      <c r="BJ452" s="17" t="s">
        <v>78</v>
      </c>
      <c r="BK452" s="139">
        <f t="shared" si="29"/>
        <v>0</v>
      </c>
      <c r="BL452" s="17" t="s">
        <v>226</v>
      </c>
      <c r="BM452" s="138" t="s">
        <v>761</v>
      </c>
    </row>
    <row r="453" spans="2:65" s="1" customFormat="1" ht="21.75" customHeight="1">
      <c r="B453" s="126"/>
      <c r="C453" s="127" t="s">
        <v>762</v>
      </c>
      <c r="D453" s="127" t="s">
        <v>131</v>
      </c>
      <c r="E453" s="128" t="s">
        <v>763</v>
      </c>
      <c r="F453" s="129" t="s">
        <v>764</v>
      </c>
      <c r="G453" s="130" t="s">
        <v>134</v>
      </c>
      <c r="H453" s="131">
        <v>1</v>
      </c>
      <c r="I453" s="132"/>
      <c r="J453" s="133">
        <f t="shared" si="20"/>
        <v>0</v>
      </c>
      <c r="K453" s="129" t="s">
        <v>3</v>
      </c>
      <c r="L453" s="32"/>
      <c r="M453" s="134" t="s">
        <v>3</v>
      </c>
      <c r="N453" s="135" t="s">
        <v>44</v>
      </c>
      <c r="P453" s="136">
        <f t="shared" si="21"/>
        <v>0</v>
      </c>
      <c r="Q453" s="136">
        <v>0</v>
      </c>
      <c r="R453" s="136">
        <f t="shared" si="22"/>
        <v>0</v>
      </c>
      <c r="S453" s="136">
        <v>0</v>
      </c>
      <c r="T453" s="137">
        <f t="shared" si="23"/>
        <v>0</v>
      </c>
      <c r="AR453" s="138" t="s">
        <v>226</v>
      </c>
      <c r="AT453" s="138" t="s">
        <v>131</v>
      </c>
      <c r="AU453" s="138" t="s">
        <v>83</v>
      </c>
      <c r="AY453" s="17" t="s">
        <v>128</v>
      </c>
      <c r="BE453" s="139">
        <f t="shared" si="24"/>
        <v>0</v>
      </c>
      <c r="BF453" s="139">
        <f t="shared" si="25"/>
        <v>0</v>
      </c>
      <c r="BG453" s="139">
        <f t="shared" si="26"/>
        <v>0</v>
      </c>
      <c r="BH453" s="139">
        <f t="shared" si="27"/>
        <v>0</v>
      </c>
      <c r="BI453" s="139">
        <f t="shared" si="28"/>
        <v>0</v>
      </c>
      <c r="BJ453" s="17" t="s">
        <v>78</v>
      </c>
      <c r="BK453" s="139">
        <f t="shared" si="29"/>
        <v>0</v>
      </c>
      <c r="BL453" s="17" t="s">
        <v>226</v>
      </c>
      <c r="BM453" s="138" t="s">
        <v>765</v>
      </c>
    </row>
    <row r="454" spans="2:65" s="1" customFormat="1" ht="21.75" customHeight="1">
      <c r="B454" s="126"/>
      <c r="C454" s="127" t="s">
        <v>766</v>
      </c>
      <c r="D454" s="127" t="s">
        <v>131</v>
      </c>
      <c r="E454" s="128" t="s">
        <v>767</v>
      </c>
      <c r="F454" s="129" t="s">
        <v>768</v>
      </c>
      <c r="G454" s="130" t="s">
        <v>134</v>
      </c>
      <c r="H454" s="131">
        <v>1</v>
      </c>
      <c r="I454" s="132"/>
      <c r="J454" s="133">
        <f t="shared" si="20"/>
        <v>0</v>
      </c>
      <c r="K454" s="129" t="s">
        <v>3</v>
      </c>
      <c r="L454" s="32"/>
      <c r="M454" s="134" t="s">
        <v>3</v>
      </c>
      <c r="N454" s="135" t="s">
        <v>44</v>
      </c>
      <c r="P454" s="136">
        <f t="shared" si="21"/>
        <v>0</v>
      </c>
      <c r="Q454" s="136">
        <v>0</v>
      </c>
      <c r="R454" s="136">
        <f t="shared" si="22"/>
        <v>0</v>
      </c>
      <c r="S454" s="136">
        <v>0</v>
      </c>
      <c r="T454" s="137">
        <f t="shared" si="23"/>
        <v>0</v>
      </c>
      <c r="AR454" s="138" t="s">
        <v>226</v>
      </c>
      <c r="AT454" s="138" t="s">
        <v>131</v>
      </c>
      <c r="AU454" s="138" t="s">
        <v>83</v>
      </c>
      <c r="AY454" s="17" t="s">
        <v>128</v>
      </c>
      <c r="BE454" s="139">
        <f t="shared" si="24"/>
        <v>0</v>
      </c>
      <c r="BF454" s="139">
        <f t="shared" si="25"/>
        <v>0</v>
      </c>
      <c r="BG454" s="139">
        <f t="shared" si="26"/>
        <v>0</v>
      </c>
      <c r="BH454" s="139">
        <f t="shared" si="27"/>
        <v>0</v>
      </c>
      <c r="BI454" s="139">
        <f t="shared" si="28"/>
        <v>0</v>
      </c>
      <c r="BJ454" s="17" t="s">
        <v>78</v>
      </c>
      <c r="BK454" s="139">
        <f t="shared" si="29"/>
        <v>0</v>
      </c>
      <c r="BL454" s="17" t="s">
        <v>226</v>
      </c>
      <c r="BM454" s="138" t="s">
        <v>769</v>
      </c>
    </row>
    <row r="455" spans="2:65" s="1" customFormat="1" ht="21.75" customHeight="1">
      <c r="B455" s="126"/>
      <c r="C455" s="127" t="s">
        <v>770</v>
      </c>
      <c r="D455" s="127" t="s">
        <v>131</v>
      </c>
      <c r="E455" s="128" t="s">
        <v>771</v>
      </c>
      <c r="F455" s="129" t="s">
        <v>772</v>
      </c>
      <c r="G455" s="130" t="s">
        <v>134</v>
      </c>
      <c r="H455" s="131">
        <v>1</v>
      </c>
      <c r="I455" s="132"/>
      <c r="J455" s="133">
        <f t="shared" si="20"/>
        <v>0</v>
      </c>
      <c r="K455" s="129" t="s">
        <v>3</v>
      </c>
      <c r="L455" s="32"/>
      <c r="M455" s="134" t="s">
        <v>3</v>
      </c>
      <c r="N455" s="135" t="s">
        <v>44</v>
      </c>
      <c r="P455" s="136">
        <f t="shared" si="21"/>
        <v>0</v>
      </c>
      <c r="Q455" s="136">
        <v>2.7E-4</v>
      </c>
      <c r="R455" s="136">
        <f t="shared" si="22"/>
        <v>2.7E-4</v>
      </c>
      <c r="S455" s="136">
        <v>0</v>
      </c>
      <c r="T455" s="137">
        <f t="shared" si="23"/>
        <v>0</v>
      </c>
      <c r="AR455" s="138" t="s">
        <v>226</v>
      </c>
      <c r="AT455" s="138" t="s">
        <v>131</v>
      </c>
      <c r="AU455" s="138" t="s">
        <v>83</v>
      </c>
      <c r="AY455" s="17" t="s">
        <v>128</v>
      </c>
      <c r="BE455" s="139">
        <f t="shared" si="24"/>
        <v>0</v>
      </c>
      <c r="BF455" s="139">
        <f t="shared" si="25"/>
        <v>0</v>
      </c>
      <c r="BG455" s="139">
        <f t="shared" si="26"/>
        <v>0</v>
      </c>
      <c r="BH455" s="139">
        <f t="shared" si="27"/>
        <v>0</v>
      </c>
      <c r="BI455" s="139">
        <f t="shared" si="28"/>
        <v>0</v>
      </c>
      <c r="BJ455" s="17" t="s">
        <v>78</v>
      </c>
      <c r="BK455" s="139">
        <f t="shared" si="29"/>
        <v>0</v>
      </c>
      <c r="BL455" s="17" t="s">
        <v>226</v>
      </c>
      <c r="BM455" s="138" t="s">
        <v>773</v>
      </c>
    </row>
    <row r="456" spans="2:65" s="1" customFormat="1" ht="21.75" customHeight="1">
      <c r="B456" s="126"/>
      <c r="C456" s="127" t="s">
        <v>774</v>
      </c>
      <c r="D456" s="127" t="s">
        <v>131</v>
      </c>
      <c r="E456" s="128" t="s">
        <v>775</v>
      </c>
      <c r="F456" s="129" t="s">
        <v>776</v>
      </c>
      <c r="G456" s="130" t="s">
        <v>134</v>
      </c>
      <c r="H456" s="131">
        <v>4</v>
      </c>
      <c r="I456" s="132"/>
      <c r="J456" s="133">
        <f t="shared" si="20"/>
        <v>0</v>
      </c>
      <c r="K456" s="129" t="s">
        <v>3</v>
      </c>
      <c r="L456" s="32"/>
      <c r="M456" s="134" t="s">
        <v>3</v>
      </c>
      <c r="N456" s="135" t="s">
        <v>44</v>
      </c>
      <c r="P456" s="136">
        <f t="shared" si="21"/>
        <v>0</v>
      </c>
      <c r="Q456" s="136">
        <v>2.7E-4</v>
      </c>
      <c r="R456" s="136">
        <f t="shared" si="22"/>
        <v>1.08E-3</v>
      </c>
      <c r="S456" s="136">
        <v>0</v>
      </c>
      <c r="T456" s="137">
        <f t="shared" si="23"/>
        <v>0</v>
      </c>
      <c r="AR456" s="138" t="s">
        <v>226</v>
      </c>
      <c r="AT456" s="138" t="s">
        <v>131</v>
      </c>
      <c r="AU456" s="138" t="s">
        <v>83</v>
      </c>
      <c r="AY456" s="17" t="s">
        <v>128</v>
      </c>
      <c r="BE456" s="139">
        <f t="shared" si="24"/>
        <v>0</v>
      </c>
      <c r="BF456" s="139">
        <f t="shared" si="25"/>
        <v>0</v>
      </c>
      <c r="BG456" s="139">
        <f t="shared" si="26"/>
        <v>0</v>
      </c>
      <c r="BH456" s="139">
        <f t="shared" si="27"/>
        <v>0</v>
      </c>
      <c r="BI456" s="139">
        <f t="shared" si="28"/>
        <v>0</v>
      </c>
      <c r="BJ456" s="17" t="s">
        <v>78</v>
      </c>
      <c r="BK456" s="139">
        <f t="shared" si="29"/>
        <v>0</v>
      </c>
      <c r="BL456" s="17" t="s">
        <v>226</v>
      </c>
      <c r="BM456" s="138" t="s">
        <v>777</v>
      </c>
    </row>
    <row r="457" spans="2:65" s="1" customFormat="1" ht="21.75" customHeight="1">
      <c r="B457" s="126"/>
      <c r="C457" s="127" t="s">
        <v>778</v>
      </c>
      <c r="D457" s="127" t="s">
        <v>131</v>
      </c>
      <c r="E457" s="128" t="s">
        <v>779</v>
      </c>
      <c r="F457" s="129" t="s">
        <v>780</v>
      </c>
      <c r="G457" s="130" t="s">
        <v>134</v>
      </c>
      <c r="H457" s="131">
        <v>1</v>
      </c>
      <c r="I457" s="132"/>
      <c r="J457" s="133">
        <f t="shared" si="20"/>
        <v>0</v>
      </c>
      <c r="K457" s="129" t="s">
        <v>3</v>
      </c>
      <c r="L457" s="32"/>
      <c r="M457" s="134" t="s">
        <v>3</v>
      </c>
      <c r="N457" s="135" t="s">
        <v>44</v>
      </c>
      <c r="P457" s="136">
        <f t="shared" si="21"/>
        <v>0</v>
      </c>
      <c r="Q457" s="136">
        <v>2.7E-4</v>
      </c>
      <c r="R457" s="136">
        <f t="shared" si="22"/>
        <v>2.7E-4</v>
      </c>
      <c r="S457" s="136">
        <v>0</v>
      </c>
      <c r="T457" s="137">
        <f t="shared" si="23"/>
        <v>0</v>
      </c>
      <c r="AR457" s="138" t="s">
        <v>226</v>
      </c>
      <c r="AT457" s="138" t="s">
        <v>131</v>
      </c>
      <c r="AU457" s="138" t="s">
        <v>83</v>
      </c>
      <c r="AY457" s="17" t="s">
        <v>128</v>
      </c>
      <c r="BE457" s="139">
        <f t="shared" si="24"/>
        <v>0</v>
      </c>
      <c r="BF457" s="139">
        <f t="shared" si="25"/>
        <v>0</v>
      </c>
      <c r="BG457" s="139">
        <f t="shared" si="26"/>
        <v>0</v>
      </c>
      <c r="BH457" s="139">
        <f t="shared" si="27"/>
        <v>0</v>
      </c>
      <c r="BI457" s="139">
        <f t="shared" si="28"/>
        <v>0</v>
      </c>
      <c r="BJ457" s="17" t="s">
        <v>78</v>
      </c>
      <c r="BK457" s="139">
        <f t="shared" si="29"/>
        <v>0</v>
      </c>
      <c r="BL457" s="17" t="s">
        <v>226</v>
      </c>
      <c r="BM457" s="138" t="s">
        <v>781</v>
      </c>
    </row>
    <row r="458" spans="2:65" s="1" customFormat="1" ht="21.75" customHeight="1">
      <c r="B458" s="126"/>
      <c r="C458" s="127" t="s">
        <v>782</v>
      </c>
      <c r="D458" s="127" t="s">
        <v>131</v>
      </c>
      <c r="E458" s="128" t="s">
        <v>783</v>
      </c>
      <c r="F458" s="129" t="s">
        <v>784</v>
      </c>
      <c r="G458" s="130" t="s">
        <v>134</v>
      </c>
      <c r="H458" s="131">
        <v>1</v>
      </c>
      <c r="I458" s="132"/>
      <c r="J458" s="133">
        <f t="shared" si="20"/>
        <v>0</v>
      </c>
      <c r="K458" s="129" t="s">
        <v>3</v>
      </c>
      <c r="L458" s="32"/>
      <c r="M458" s="134" t="s">
        <v>3</v>
      </c>
      <c r="N458" s="135" t="s">
        <v>44</v>
      </c>
      <c r="P458" s="136">
        <f t="shared" si="21"/>
        <v>0</v>
      </c>
      <c r="Q458" s="136">
        <v>0</v>
      </c>
      <c r="R458" s="136">
        <f t="shared" si="22"/>
        <v>0</v>
      </c>
      <c r="S458" s="136">
        <v>0</v>
      </c>
      <c r="T458" s="137">
        <f t="shared" si="23"/>
        <v>0</v>
      </c>
      <c r="AR458" s="138" t="s">
        <v>226</v>
      </c>
      <c r="AT458" s="138" t="s">
        <v>131</v>
      </c>
      <c r="AU458" s="138" t="s">
        <v>83</v>
      </c>
      <c r="AY458" s="17" t="s">
        <v>128</v>
      </c>
      <c r="BE458" s="139">
        <f t="shared" si="24"/>
        <v>0</v>
      </c>
      <c r="BF458" s="139">
        <f t="shared" si="25"/>
        <v>0</v>
      </c>
      <c r="BG458" s="139">
        <f t="shared" si="26"/>
        <v>0</v>
      </c>
      <c r="BH458" s="139">
        <f t="shared" si="27"/>
        <v>0</v>
      </c>
      <c r="BI458" s="139">
        <f t="shared" si="28"/>
        <v>0</v>
      </c>
      <c r="BJ458" s="17" t="s">
        <v>78</v>
      </c>
      <c r="BK458" s="139">
        <f t="shared" si="29"/>
        <v>0</v>
      </c>
      <c r="BL458" s="17" t="s">
        <v>226</v>
      </c>
      <c r="BM458" s="138" t="s">
        <v>785</v>
      </c>
    </row>
    <row r="459" spans="2:65" s="1" customFormat="1" ht="21.75" customHeight="1">
      <c r="B459" s="126"/>
      <c r="C459" s="127" t="s">
        <v>786</v>
      </c>
      <c r="D459" s="127" t="s">
        <v>131</v>
      </c>
      <c r="E459" s="128" t="s">
        <v>787</v>
      </c>
      <c r="F459" s="129" t="s">
        <v>788</v>
      </c>
      <c r="G459" s="130" t="s">
        <v>415</v>
      </c>
      <c r="H459" s="131">
        <v>1</v>
      </c>
      <c r="I459" s="132"/>
      <c r="J459" s="133">
        <f t="shared" si="20"/>
        <v>0</v>
      </c>
      <c r="K459" s="129" t="s">
        <v>3</v>
      </c>
      <c r="L459" s="32"/>
      <c r="M459" s="134" t="s">
        <v>3</v>
      </c>
      <c r="N459" s="135" t="s">
        <v>44</v>
      </c>
      <c r="P459" s="136">
        <f t="shared" si="21"/>
        <v>0</v>
      </c>
      <c r="Q459" s="136">
        <v>0</v>
      </c>
      <c r="R459" s="136">
        <f t="shared" si="22"/>
        <v>0</v>
      </c>
      <c r="S459" s="136">
        <v>0</v>
      </c>
      <c r="T459" s="137">
        <f t="shared" si="23"/>
        <v>0</v>
      </c>
      <c r="AR459" s="138" t="s">
        <v>226</v>
      </c>
      <c r="AT459" s="138" t="s">
        <v>131</v>
      </c>
      <c r="AU459" s="138" t="s">
        <v>83</v>
      </c>
      <c r="AY459" s="17" t="s">
        <v>128</v>
      </c>
      <c r="BE459" s="139">
        <f t="shared" si="24"/>
        <v>0</v>
      </c>
      <c r="BF459" s="139">
        <f t="shared" si="25"/>
        <v>0</v>
      </c>
      <c r="BG459" s="139">
        <f t="shared" si="26"/>
        <v>0</v>
      </c>
      <c r="BH459" s="139">
        <f t="shared" si="27"/>
        <v>0</v>
      </c>
      <c r="BI459" s="139">
        <f t="shared" si="28"/>
        <v>0</v>
      </c>
      <c r="BJ459" s="17" t="s">
        <v>78</v>
      </c>
      <c r="BK459" s="139">
        <f t="shared" si="29"/>
        <v>0</v>
      </c>
      <c r="BL459" s="17" t="s">
        <v>226</v>
      </c>
      <c r="BM459" s="138" t="s">
        <v>789</v>
      </c>
    </row>
    <row r="460" spans="2:65" s="1" customFormat="1" ht="24.2" customHeight="1">
      <c r="B460" s="126"/>
      <c r="C460" s="127" t="s">
        <v>790</v>
      </c>
      <c r="D460" s="127" t="s">
        <v>131</v>
      </c>
      <c r="E460" s="128" t="s">
        <v>791</v>
      </c>
      <c r="F460" s="129" t="s">
        <v>792</v>
      </c>
      <c r="G460" s="130" t="s">
        <v>415</v>
      </c>
      <c r="H460" s="131">
        <v>1</v>
      </c>
      <c r="I460" s="132"/>
      <c r="J460" s="133">
        <f t="shared" si="20"/>
        <v>0</v>
      </c>
      <c r="K460" s="129" t="s">
        <v>3</v>
      </c>
      <c r="L460" s="32"/>
      <c r="M460" s="134" t="s">
        <v>3</v>
      </c>
      <c r="N460" s="135" t="s">
        <v>44</v>
      </c>
      <c r="P460" s="136">
        <f t="shared" si="21"/>
        <v>0</v>
      </c>
      <c r="Q460" s="136">
        <v>0</v>
      </c>
      <c r="R460" s="136">
        <f t="shared" si="22"/>
        <v>0</v>
      </c>
      <c r="S460" s="136">
        <v>0</v>
      </c>
      <c r="T460" s="137">
        <f t="shared" si="23"/>
        <v>0</v>
      </c>
      <c r="AR460" s="138" t="s">
        <v>226</v>
      </c>
      <c r="AT460" s="138" t="s">
        <v>131</v>
      </c>
      <c r="AU460" s="138" t="s">
        <v>83</v>
      </c>
      <c r="AY460" s="17" t="s">
        <v>128</v>
      </c>
      <c r="BE460" s="139">
        <f t="shared" si="24"/>
        <v>0</v>
      </c>
      <c r="BF460" s="139">
        <f t="shared" si="25"/>
        <v>0</v>
      </c>
      <c r="BG460" s="139">
        <f t="shared" si="26"/>
        <v>0</v>
      </c>
      <c r="BH460" s="139">
        <f t="shared" si="27"/>
        <v>0</v>
      </c>
      <c r="BI460" s="139">
        <f t="shared" si="28"/>
        <v>0</v>
      </c>
      <c r="BJ460" s="17" t="s">
        <v>78</v>
      </c>
      <c r="BK460" s="139">
        <f t="shared" si="29"/>
        <v>0</v>
      </c>
      <c r="BL460" s="17" t="s">
        <v>226</v>
      </c>
      <c r="BM460" s="138" t="s">
        <v>793</v>
      </c>
    </row>
    <row r="461" spans="2:65" s="1" customFormat="1" ht="21.75" customHeight="1">
      <c r="B461" s="126"/>
      <c r="C461" s="127" t="s">
        <v>794</v>
      </c>
      <c r="D461" s="127" t="s">
        <v>131</v>
      </c>
      <c r="E461" s="128" t="s">
        <v>795</v>
      </c>
      <c r="F461" s="129" t="s">
        <v>796</v>
      </c>
      <c r="G461" s="130" t="s">
        <v>415</v>
      </c>
      <c r="H461" s="131">
        <v>1</v>
      </c>
      <c r="I461" s="132"/>
      <c r="J461" s="133">
        <f t="shared" si="20"/>
        <v>0</v>
      </c>
      <c r="K461" s="129" t="s">
        <v>3</v>
      </c>
      <c r="L461" s="32"/>
      <c r="M461" s="134" t="s">
        <v>3</v>
      </c>
      <c r="N461" s="135" t="s">
        <v>44</v>
      </c>
      <c r="P461" s="136">
        <f t="shared" si="21"/>
        <v>0</v>
      </c>
      <c r="Q461" s="136">
        <v>0</v>
      </c>
      <c r="R461" s="136">
        <f t="shared" si="22"/>
        <v>0</v>
      </c>
      <c r="S461" s="136">
        <v>0</v>
      </c>
      <c r="T461" s="137">
        <f t="shared" si="23"/>
        <v>0</v>
      </c>
      <c r="AR461" s="138" t="s">
        <v>226</v>
      </c>
      <c r="AT461" s="138" t="s">
        <v>131</v>
      </c>
      <c r="AU461" s="138" t="s">
        <v>83</v>
      </c>
      <c r="AY461" s="17" t="s">
        <v>128</v>
      </c>
      <c r="BE461" s="139">
        <f t="shared" si="24"/>
        <v>0</v>
      </c>
      <c r="BF461" s="139">
        <f t="shared" si="25"/>
        <v>0</v>
      </c>
      <c r="BG461" s="139">
        <f t="shared" si="26"/>
        <v>0</v>
      </c>
      <c r="BH461" s="139">
        <f t="shared" si="27"/>
        <v>0</v>
      </c>
      <c r="BI461" s="139">
        <f t="shared" si="28"/>
        <v>0</v>
      </c>
      <c r="BJ461" s="17" t="s">
        <v>78</v>
      </c>
      <c r="BK461" s="139">
        <f t="shared" si="29"/>
        <v>0</v>
      </c>
      <c r="BL461" s="17" t="s">
        <v>226</v>
      </c>
      <c r="BM461" s="138" t="s">
        <v>797</v>
      </c>
    </row>
    <row r="462" spans="2:65" s="1" customFormat="1" ht="24.2" customHeight="1">
      <c r="B462" s="126"/>
      <c r="C462" s="127" t="s">
        <v>798</v>
      </c>
      <c r="D462" s="127" t="s">
        <v>131</v>
      </c>
      <c r="E462" s="128" t="s">
        <v>799</v>
      </c>
      <c r="F462" s="129" t="s">
        <v>800</v>
      </c>
      <c r="G462" s="130" t="s">
        <v>415</v>
      </c>
      <c r="H462" s="131">
        <v>1</v>
      </c>
      <c r="I462" s="132"/>
      <c r="J462" s="133">
        <f t="shared" si="20"/>
        <v>0</v>
      </c>
      <c r="K462" s="129" t="s">
        <v>3</v>
      </c>
      <c r="L462" s="32"/>
      <c r="M462" s="134" t="s">
        <v>3</v>
      </c>
      <c r="N462" s="135" t="s">
        <v>44</v>
      </c>
      <c r="P462" s="136">
        <f t="shared" si="21"/>
        <v>0</v>
      </c>
      <c r="Q462" s="136">
        <v>0</v>
      </c>
      <c r="R462" s="136">
        <f t="shared" si="22"/>
        <v>0</v>
      </c>
      <c r="S462" s="136">
        <v>0</v>
      </c>
      <c r="T462" s="137">
        <f t="shared" si="23"/>
        <v>0</v>
      </c>
      <c r="AR462" s="138" t="s">
        <v>226</v>
      </c>
      <c r="AT462" s="138" t="s">
        <v>131</v>
      </c>
      <c r="AU462" s="138" t="s">
        <v>83</v>
      </c>
      <c r="AY462" s="17" t="s">
        <v>128</v>
      </c>
      <c r="BE462" s="139">
        <f t="shared" si="24"/>
        <v>0</v>
      </c>
      <c r="BF462" s="139">
        <f t="shared" si="25"/>
        <v>0</v>
      </c>
      <c r="BG462" s="139">
        <f t="shared" si="26"/>
        <v>0</v>
      </c>
      <c r="BH462" s="139">
        <f t="shared" si="27"/>
        <v>0</v>
      </c>
      <c r="BI462" s="139">
        <f t="shared" si="28"/>
        <v>0</v>
      </c>
      <c r="BJ462" s="17" t="s">
        <v>78</v>
      </c>
      <c r="BK462" s="139">
        <f t="shared" si="29"/>
        <v>0</v>
      </c>
      <c r="BL462" s="17" t="s">
        <v>226</v>
      </c>
      <c r="BM462" s="138" t="s">
        <v>801</v>
      </c>
    </row>
    <row r="463" spans="2:65" s="1" customFormat="1" ht="16.5" customHeight="1">
      <c r="B463" s="126"/>
      <c r="C463" s="127" t="s">
        <v>802</v>
      </c>
      <c r="D463" s="127"/>
      <c r="E463" s="128"/>
      <c r="F463" s="129" t="s">
        <v>1436</v>
      </c>
      <c r="G463" s="130"/>
      <c r="H463" s="131"/>
      <c r="I463" s="132"/>
      <c r="J463" s="133"/>
      <c r="K463" s="129" t="s">
        <v>3</v>
      </c>
      <c r="L463" s="32"/>
      <c r="M463" s="134" t="s">
        <v>3</v>
      </c>
      <c r="N463" s="135" t="s">
        <v>44</v>
      </c>
      <c r="P463" s="136">
        <f t="shared" si="21"/>
        <v>0</v>
      </c>
      <c r="Q463" s="136">
        <v>0</v>
      </c>
      <c r="R463" s="136">
        <f t="shared" si="22"/>
        <v>0</v>
      </c>
      <c r="S463" s="136">
        <v>0</v>
      </c>
      <c r="T463" s="137">
        <f t="shared" si="23"/>
        <v>0</v>
      </c>
      <c r="AR463" s="138" t="s">
        <v>226</v>
      </c>
      <c r="AT463" s="138" t="s">
        <v>131</v>
      </c>
      <c r="AU463" s="138" t="s">
        <v>83</v>
      </c>
      <c r="AY463" s="17" t="s">
        <v>128</v>
      </c>
      <c r="BE463" s="139">
        <f t="shared" si="24"/>
        <v>0</v>
      </c>
      <c r="BF463" s="139">
        <f t="shared" si="25"/>
        <v>0</v>
      </c>
      <c r="BG463" s="139">
        <f t="shared" si="26"/>
        <v>0</v>
      </c>
      <c r="BH463" s="139">
        <f t="shared" si="27"/>
        <v>0</v>
      </c>
      <c r="BI463" s="139">
        <f t="shared" si="28"/>
        <v>0</v>
      </c>
      <c r="BJ463" s="17" t="s">
        <v>78</v>
      </c>
      <c r="BK463" s="139">
        <f t="shared" si="29"/>
        <v>0</v>
      </c>
      <c r="BL463" s="17" t="s">
        <v>226</v>
      </c>
      <c r="BM463" s="138" t="s">
        <v>803</v>
      </c>
    </row>
    <row r="464" spans="2:65" s="1" customFormat="1" ht="21.75" customHeight="1">
      <c r="B464" s="126"/>
      <c r="C464" s="127" t="s">
        <v>804</v>
      </c>
      <c r="D464" s="127"/>
      <c r="E464" s="128"/>
      <c r="F464" s="129" t="s">
        <v>1436</v>
      </c>
      <c r="G464" s="130"/>
      <c r="H464" s="131"/>
      <c r="I464" s="132"/>
      <c r="J464" s="133"/>
      <c r="K464" s="129" t="s">
        <v>3</v>
      </c>
      <c r="L464" s="32"/>
      <c r="M464" s="134" t="s">
        <v>3</v>
      </c>
      <c r="N464" s="135" t="s">
        <v>44</v>
      </c>
      <c r="P464" s="136">
        <f t="shared" si="21"/>
        <v>0</v>
      </c>
      <c r="Q464" s="136">
        <v>0</v>
      </c>
      <c r="R464" s="136">
        <f t="shared" si="22"/>
        <v>0</v>
      </c>
      <c r="S464" s="136">
        <v>0</v>
      </c>
      <c r="T464" s="137">
        <f t="shared" si="23"/>
        <v>0</v>
      </c>
      <c r="AR464" s="138" t="s">
        <v>226</v>
      </c>
      <c r="AT464" s="138" t="s">
        <v>131</v>
      </c>
      <c r="AU464" s="138" t="s">
        <v>83</v>
      </c>
      <c r="AY464" s="17" t="s">
        <v>128</v>
      </c>
      <c r="BE464" s="139">
        <f t="shared" si="24"/>
        <v>0</v>
      </c>
      <c r="BF464" s="139">
        <f t="shared" si="25"/>
        <v>0</v>
      </c>
      <c r="BG464" s="139">
        <f t="shared" si="26"/>
        <v>0</v>
      </c>
      <c r="BH464" s="139">
        <f t="shared" si="27"/>
        <v>0</v>
      </c>
      <c r="BI464" s="139">
        <f t="shared" si="28"/>
        <v>0</v>
      </c>
      <c r="BJ464" s="17" t="s">
        <v>78</v>
      </c>
      <c r="BK464" s="139">
        <f t="shared" si="29"/>
        <v>0</v>
      </c>
      <c r="BL464" s="17" t="s">
        <v>226</v>
      </c>
      <c r="BM464" s="138" t="s">
        <v>805</v>
      </c>
    </row>
    <row r="465" spans="2:65" s="1" customFormat="1" ht="21.75" customHeight="1">
      <c r="B465" s="126"/>
      <c r="C465" s="127" t="s">
        <v>806</v>
      </c>
      <c r="D465" s="127"/>
      <c r="E465" s="128"/>
      <c r="F465" s="129" t="s">
        <v>1436</v>
      </c>
      <c r="G465" s="130"/>
      <c r="H465" s="131"/>
      <c r="I465" s="132"/>
      <c r="J465" s="133"/>
      <c r="K465" s="129" t="s">
        <v>3</v>
      </c>
      <c r="L465" s="32"/>
      <c r="M465" s="134" t="s">
        <v>3</v>
      </c>
      <c r="N465" s="135" t="s">
        <v>44</v>
      </c>
      <c r="P465" s="136">
        <f t="shared" si="21"/>
        <v>0</v>
      </c>
      <c r="Q465" s="136">
        <v>0</v>
      </c>
      <c r="R465" s="136">
        <f t="shared" si="22"/>
        <v>0</v>
      </c>
      <c r="S465" s="136">
        <v>0</v>
      </c>
      <c r="T465" s="137">
        <f t="shared" si="23"/>
        <v>0</v>
      </c>
      <c r="AR465" s="138" t="s">
        <v>226</v>
      </c>
      <c r="AT465" s="138" t="s">
        <v>131</v>
      </c>
      <c r="AU465" s="138" t="s">
        <v>83</v>
      </c>
      <c r="AY465" s="17" t="s">
        <v>128</v>
      </c>
      <c r="BE465" s="139">
        <f t="shared" si="24"/>
        <v>0</v>
      </c>
      <c r="BF465" s="139">
        <f t="shared" si="25"/>
        <v>0</v>
      </c>
      <c r="BG465" s="139">
        <f t="shared" si="26"/>
        <v>0</v>
      </c>
      <c r="BH465" s="139">
        <f t="shared" si="27"/>
        <v>0</v>
      </c>
      <c r="BI465" s="139">
        <f t="shared" si="28"/>
        <v>0</v>
      </c>
      <c r="BJ465" s="17" t="s">
        <v>78</v>
      </c>
      <c r="BK465" s="139">
        <f t="shared" si="29"/>
        <v>0</v>
      </c>
      <c r="BL465" s="17" t="s">
        <v>226</v>
      </c>
      <c r="BM465" s="138" t="s">
        <v>807</v>
      </c>
    </row>
    <row r="466" spans="2:65" s="1" customFormat="1" ht="16.5" customHeight="1">
      <c r="B466" s="126"/>
      <c r="C466" s="127" t="s">
        <v>808</v>
      </c>
      <c r="D466" s="127"/>
      <c r="E466" s="128"/>
      <c r="F466" s="129" t="s">
        <v>1436</v>
      </c>
      <c r="G466" s="130"/>
      <c r="H466" s="131"/>
      <c r="I466" s="132"/>
      <c r="J466" s="133"/>
      <c r="K466" s="129" t="s">
        <v>3</v>
      </c>
      <c r="L466" s="32"/>
      <c r="M466" s="134" t="s">
        <v>3</v>
      </c>
      <c r="N466" s="135" t="s">
        <v>44</v>
      </c>
      <c r="P466" s="136">
        <f t="shared" si="21"/>
        <v>0</v>
      </c>
      <c r="Q466" s="136">
        <v>0</v>
      </c>
      <c r="R466" s="136">
        <f t="shared" si="22"/>
        <v>0</v>
      </c>
      <c r="S466" s="136">
        <v>0</v>
      </c>
      <c r="T466" s="137">
        <f t="shared" si="23"/>
        <v>0</v>
      </c>
      <c r="AR466" s="138" t="s">
        <v>226</v>
      </c>
      <c r="AT466" s="138" t="s">
        <v>131</v>
      </c>
      <c r="AU466" s="138" t="s">
        <v>83</v>
      </c>
      <c r="AY466" s="17" t="s">
        <v>128</v>
      </c>
      <c r="BE466" s="139">
        <f t="shared" si="24"/>
        <v>0</v>
      </c>
      <c r="BF466" s="139">
        <f t="shared" si="25"/>
        <v>0</v>
      </c>
      <c r="BG466" s="139">
        <f t="shared" si="26"/>
        <v>0</v>
      </c>
      <c r="BH466" s="139">
        <f t="shared" si="27"/>
        <v>0</v>
      </c>
      <c r="BI466" s="139">
        <f t="shared" si="28"/>
        <v>0</v>
      </c>
      <c r="BJ466" s="17" t="s">
        <v>78</v>
      </c>
      <c r="BK466" s="139">
        <f t="shared" si="29"/>
        <v>0</v>
      </c>
      <c r="BL466" s="17" t="s">
        <v>226</v>
      </c>
      <c r="BM466" s="138" t="s">
        <v>809</v>
      </c>
    </row>
    <row r="467" spans="2:65" s="11" customFormat="1" ht="22.9" customHeight="1">
      <c r="B467" s="114"/>
      <c r="D467" s="115" t="s">
        <v>72</v>
      </c>
      <c r="E467" s="124" t="s">
        <v>810</v>
      </c>
      <c r="F467" s="124" t="s">
        <v>811</v>
      </c>
      <c r="I467" s="117"/>
      <c r="J467" s="125">
        <f>BK467</f>
        <v>0</v>
      </c>
      <c r="L467" s="114"/>
      <c r="M467" s="119"/>
      <c r="P467" s="120">
        <f>SUM(P468:P483)</f>
        <v>0</v>
      </c>
      <c r="R467" s="120">
        <f>SUM(R468:R483)</f>
        <v>1.1312510900000001</v>
      </c>
      <c r="T467" s="121">
        <f>SUM(T468:T483)</f>
        <v>0</v>
      </c>
      <c r="AR467" s="115" t="s">
        <v>83</v>
      </c>
      <c r="AT467" s="122" t="s">
        <v>72</v>
      </c>
      <c r="AU467" s="122" t="s">
        <v>78</v>
      </c>
      <c r="AY467" s="115" t="s">
        <v>128</v>
      </c>
      <c r="BK467" s="123">
        <f>SUM(BK468:BK483)</f>
        <v>0</v>
      </c>
    </row>
    <row r="468" spans="2:65" s="1" customFormat="1" ht="33" customHeight="1">
      <c r="B468" s="126"/>
      <c r="C468" s="127" t="s">
        <v>812</v>
      </c>
      <c r="D468" s="127" t="s">
        <v>131</v>
      </c>
      <c r="E468" s="128" t="s">
        <v>813</v>
      </c>
      <c r="F468" s="129" t="s">
        <v>814</v>
      </c>
      <c r="G468" s="130" t="s">
        <v>292</v>
      </c>
      <c r="H468" s="131">
        <v>89.694999999999993</v>
      </c>
      <c r="I468" s="132"/>
      <c r="J468" s="133">
        <f>ROUND(I468*H468,2)</f>
        <v>0</v>
      </c>
      <c r="K468" s="129" t="s">
        <v>142</v>
      </c>
      <c r="L468" s="32"/>
      <c r="M468" s="134" t="s">
        <v>3</v>
      </c>
      <c r="N468" s="135" t="s">
        <v>44</v>
      </c>
      <c r="P468" s="136">
        <f>O468*H468</f>
        <v>0</v>
      </c>
      <c r="Q468" s="136">
        <v>5.0000000000000002E-5</v>
      </c>
      <c r="R468" s="136">
        <f>Q468*H468</f>
        <v>4.48475E-3</v>
      </c>
      <c r="S468" s="136">
        <v>0</v>
      </c>
      <c r="T468" s="137">
        <f>S468*H468</f>
        <v>0</v>
      </c>
      <c r="AR468" s="138" t="s">
        <v>226</v>
      </c>
      <c r="AT468" s="138" t="s">
        <v>131</v>
      </c>
      <c r="AU468" s="138" t="s">
        <v>83</v>
      </c>
      <c r="AY468" s="17" t="s">
        <v>128</v>
      </c>
      <c r="BE468" s="139">
        <f>IF(N468="základní",J468,0)</f>
        <v>0</v>
      </c>
      <c r="BF468" s="139">
        <f>IF(N468="snížená",J468,0)</f>
        <v>0</v>
      </c>
      <c r="BG468" s="139">
        <f>IF(N468="zákl. přenesená",J468,0)</f>
        <v>0</v>
      </c>
      <c r="BH468" s="139">
        <f>IF(N468="sníž. přenesená",J468,0)</f>
        <v>0</v>
      </c>
      <c r="BI468" s="139">
        <f>IF(N468="nulová",J468,0)</f>
        <v>0</v>
      </c>
      <c r="BJ468" s="17" t="s">
        <v>78</v>
      </c>
      <c r="BK468" s="139">
        <f>ROUND(I468*H468,2)</f>
        <v>0</v>
      </c>
      <c r="BL468" s="17" t="s">
        <v>226</v>
      </c>
      <c r="BM468" s="138" t="s">
        <v>815</v>
      </c>
    </row>
    <row r="469" spans="2:65" s="1" customFormat="1">
      <c r="B469" s="32"/>
      <c r="D469" s="140" t="s">
        <v>144</v>
      </c>
      <c r="F469" s="141" t="s">
        <v>816</v>
      </c>
      <c r="I469" s="142"/>
      <c r="L469" s="32"/>
      <c r="M469" s="143"/>
      <c r="T469" s="52"/>
      <c r="AT469" s="17" t="s">
        <v>144</v>
      </c>
      <c r="AU469" s="17" t="s">
        <v>83</v>
      </c>
    </row>
    <row r="470" spans="2:65" s="13" customFormat="1">
      <c r="B470" s="151"/>
      <c r="D470" s="145" t="s">
        <v>150</v>
      </c>
      <c r="E470" s="152" t="s">
        <v>3</v>
      </c>
      <c r="F470" s="153" t="s">
        <v>817</v>
      </c>
      <c r="H470" s="154">
        <v>17.260000000000002</v>
      </c>
      <c r="I470" s="155"/>
      <c r="L470" s="151"/>
      <c r="M470" s="156"/>
      <c r="T470" s="157"/>
      <c r="AT470" s="152" t="s">
        <v>150</v>
      </c>
      <c r="AU470" s="152" t="s">
        <v>83</v>
      </c>
      <c r="AV470" s="13" t="s">
        <v>83</v>
      </c>
      <c r="AW470" s="13" t="s">
        <v>33</v>
      </c>
      <c r="AX470" s="13" t="s">
        <v>73</v>
      </c>
      <c r="AY470" s="152" t="s">
        <v>128</v>
      </c>
    </row>
    <row r="471" spans="2:65" s="13" customFormat="1">
      <c r="B471" s="151"/>
      <c r="D471" s="145" t="s">
        <v>150</v>
      </c>
      <c r="E471" s="152" t="s">
        <v>3</v>
      </c>
      <c r="F471" s="153" t="s">
        <v>818</v>
      </c>
      <c r="H471" s="154">
        <v>26.585000000000001</v>
      </c>
      <c r="I471" s="155"/>
      <c r="L471" s="151"/>
      <c r="M471" s="156"/>
      <c r="T471" s="157"/>
      <c r="AT471" s="152" t="s">
        <v>150</v>
      </c>
      <c r="AU471" s="152" t="s">
        <v>83</v>
      </c>
      <c r="AV471" s="13" t="s">
        <v>83</v>
      </c>
      <c r="AW471" s="13" t="s">
        <v>33</v>
      </c>
      <c r="AX471" s="13" t="s">
        <v>73</v>
      </c>
      <c r="AY471" s="152" t="s">
        <v>128</v>
      </c>
    </row>
    <row r="472" spans="2:65" s="13" customFormat="1">
      <c r="B472" s="151"/>
      <c r="D472" s="145" t="s">
        <v>150</v>
      </c>
      <c r="E472" s="152" t="s">
        <v>3</v>
      </c>
      <c r="F472" s="153" t="s">
        <v>819</v>
      </c>
      <c r="H472" s="154">
        <v>32.99</v>
      </c>
      <c r="I472" s="155"/>
      <c r="L472" s="151"/>
      <c r="M472" s="156"/>
      <c r="T472" s="157"/>
      <c r="AT472" s="152" t="s">
        <v>150</v>
      </c>
      <c r="AU472" s="152" t="s">
        <v>83</v>
      </c>
      <c r="AV472" s="13" t="s">
        <v>83</v>
      </c>
      <c r="AW472" s="13" t="s">
        <v>33</v>
      </c>
      <c r="AX472" s="13" t="s">
        <v>73</v>
      </c>
      <c r="AY472" s="152" t="s">
        <v>128</v>
      </c>
    </row>
    <row r="473" spans="2:65" s="13" customFormat="1">
      <c r="B473" s="151"/>
      <c r="D473" s="145" t="s">
        <v>150</v>
      </c>
      <c r="E473" s="152" t="s">
        <v>3</v>
      </c>
      <c r="F473" s="153" t="s">
        <v>820</v>
      </c>
      <c r="H473" s="154">
        <v>7.84</v>
      </c>
      <c r="I473" s="155"/>
      <c r="L473" s="151"/>
      <c r="M473" s="156"/>
      <c r="T473" s="157"/>
      <c r="AT473" s="152" t="s">
        <v>150</v>
      </c>
      <c r="AU473" s="152" t="s">
        <v>83</v>
      </c>
      <c r="AV473" s="13" t="s">
        <v>83</v>
      </c>
      <c r="AW473" s="13" t="s">
        <v>33</v>
      </c>
      <c r="AX473" s="13" t="s">
        <v>73</v>
      </c>
      <c r="AY473" s="152" t="s">
        <v>128</v>
      </c>
    </row>
    <row r="474" spans="2:65" s="13" customFormat="1">
      <c r="B474" s="151"/>
      <c r="D474" s="145" t="s">
        <v>150</v>
      </c>
      <c r="E474" s="152" t="s">
        <v>3</v>
      </c>
      <c r="F474" s="153" t="s">
        <v>821</v>
      </c>
      <c r="H474" s="154">
        <v>5.0199999999999996</v>
      </c>
      <c r="I474" s="155"/>
      <c r="L474" s="151"/>
      <c r="M474" s="156"/>
      <c r="T474" s="157"/>
      <c r="AT474" s="152" t="s">
        <v>150</v>
      </c>
      <c r="AU474" s="152" t="s">
        <v>83</v>
      </c>
      <c r="AV474" s="13" t="s">
        <v>83</v>
      </c>
      <c r="AW474" s="13" t="s">
        <v>33</v>
      </c>
      <c r="AX474" s="13" t="s">
        <v>73</v>
      </c>
      <c r="AY474" s="152" t="s">
        <v>128</v>
      </c>
    </row>
    <row r="475" spans="2:65" s="14" customFormat="1">
      <c r="B475" s="158"/>
      <c r="D475" s="145" t="s">
        <v>150</v>
      </c>
      <c r="E475" s="159" t="s">
        <v>3</v>
      </c>
      <c r="F475" s="160" t="s">
        <v>158</v>
      </c>
      <c r="H475" s="161">
        <v>89.694999999999993</v>
      </c>
      <c r="I475" s="162"/>
      <c r="L475" s="158"/>
      <c r="M475" s="163"/>
      <c r="T475" s="164"/>
      <c r="AT475" s="159" t="s">
        <v>150</v>
      </c>
      <c r="AU475" s="159" t="s">
        <v>83</v>
      </c>
      <c r="AV475" s="14" t="s">
        <v>135</v>
      </c>
      <c r="AW475" s="14" t="s">
        <v>33</v>
      </c>
      <c r="AX475" s="14" t="s">
        <v>78</v>
      </c>
      <c r="AY475" s="159" t="s">
        <v>128</v>
      </c>
    </row>
    <row r="476" spans="2:65" s="1" customFormat="1" ht="16.5" customHeight="1">
      <c r="B476" s="126"/>
      <c r="C476" s="165" t="s">
        <v>822</v>
      </c>
      <c r="D476" s="165" t="s">
        <v>281</v>
      </c>
      <c r="E476" s="166" t="s">
        <v>823</v>
      </c>
      <c r="F476" s="167" t="s">
        <v>824</v>
      </c>
      <c r="G476" s="168" t="s">
        <v>292</v>
      </c>
      <c r="H476" s="169">
        <v>103.149</v>
      </c>
      <c r="I476" s="170"/>
      <c r="J476" s="171">
        <f>ROUND(I476*H476,2)</f>
        <v>0</v>
      </c>
      <c r="K476" s="167" t="s">
        <v>3</v>
      </c>
      <c r="L476" s="172"/>
      <c r="M476" s="173" t="s">
        <v>3</v>
      </c>
      <c r="N476" s="174" t="s">
        <v>44</v>
      </c>
      <c r="P476" s="136">
        <f>O476*H476</f>
        <v>0</v>
      </c>
      <c r="Q476" s="136">
        <v>2.0000000000000001E-4</v>
      </c>
      <c r="R476" s="136">
        <f>Q476*H476</f>
        <v>2.06298E-2</v>
      </c>
      <c r="S476" s="136">
        <v>0</v>
      </c>
      <c r="T476" s="137">
        <f>S476*H476</f>
        <v>0</v>
      </c>
      <c r="AR476" s="138" t="s">
        <v>296</v>
      </c>
      <c r="AT476" s="138" t="s">
        <v>281</v>
      </c>
      <c r="AU476" s="138" t="s">
        <v>83</v>
      </c>
      <c r="AY476" s="17" t="s">
        <v>128</v>
      </c>
      <c r="BE476" s="139">
        <f>IF(N476="základní",J476,0)</f>
        <v>0</v>
      </c>
      <c r="BF476" s="139">
        <f>IF(N476="snížená",J476,0)</f>
        <v>0</v>
      </c>
      <c r="BG476" s="139">
        <f>IF(N476="zákl. přenesená",J476,0)</f>
        <v>0</v>
      </c>
      <c r="BH476" s="139">
        <f>IF(N476="sníž. přenesená",J476,0)</f>
        <v>0</v>
      </c>
      <c r="BI476" s="139">
        <f>IF(N476="nulová",J476,0)</f>
        <v>0</v>
      </c>
      <c r="BJ476" s="17" t="s">
        <v>78</v>
      </c>
      <c r="BK476" s="139">
        <f>ROUND(I476*H476,2)</f>
        <v>0</v>
      </c>
      <c r="BL476" s="17" t="s">
        <v>226</v>
      </c>
      <c r="BM476" s="138" t="s">
        <v>825</v>
      </c>
    </row>
    <row r="477" spans="2:65" s="13" customFormat="1">
      <c r="B477" s="151"/>
      <c r="D477" s="145" t="s">
        <v>150</v>
      </c>
      <c r="F477" s="153" t="s">
        <v>826</v>
      </c>
      <c r="H477" s="154">
        <v>103.149</v>
      </c>
      <c r="I477" s="155"/>
      <c r="L477" s="151"/>
      <c r="M477" s="156"/>
      <c r="T477" s="157"/>
      <c r="AT477" s="152" t="s">
        <v>150</v>
      </c>
      <c r="AU477" s="152" t="s">
        <v>83</v>
      </c>
      <c r="AV477" s="13" t="s">
        <v>83</v>
      </c>
      <c r="AW477" s="13" t="s">
        <v>4</v>
      </c>
      <c r="AX477" s="13" t="s">
        <v>78</v>
      </c>
      <c r="AY477" s="152" t="s">
        <v>128</v>
      </c>
    </row>
    <row r="478" spans="2:65" s="1" customFormat="1" ht="38.65" customHeight="1">
      <c r="B478" s="126"/>
      <c r="C478" s="127" t="s">
        <v>827</v>
      </c>
      <c r="D478" s="127" t="s">
        <v>131</v>
      </c>
      <c r="E478" s="128" t="s">
        <v>828</v>
      </c>
      <c r="F478" s="129" t="s">
        <v>829</v>
      </c>
      <c r="G478" s="130" t="s">
        <v>141</v>
      </c>
      <c r="H478" s="131">
        <v>104.05800000000001</v>
      </c>
      <c r="I478" s="132"/>
      <c r="J478" s="133">
        <f>ROUND(I478*H478,2)</f>
        <v>0</v>
      </c>
      <c r="K478" s="129" t="s">
        <v>3</v>
      </c>
      <c r="L478" s="32"/>
      <c r="M478" s="134" t="s">
        <v>3</v>
      </c>
      <c r="N478" s="135" t="s">
        <v>44</v>
      </c>
      <c r="P478" s="136">
        <f>O478*H478</f>
        <v>0</v>
      </c>
      <c r="Q478" s="136">
        <v>1.0630000000000001E-2</v>
      </c>
      <c r="R478" s="136">
        <f>Q478*H478</f>
        <v>1.1061365400000001</v>
      </c>
      <c r="S478" s="136">
        <v>0</v>
      </c>
      <c r="T478" s="137">
        <f>S478*H478</f>
        <v>0</v>
      </c>
      <c r="AR478" s="138" t="s">
        <v>226</v>
      </c>
      <c r="AT478" s="138" t="s">
        <v>131</v>
      </c>
      <c r="AU478" s="138" t="s">
        <v>83</v>
      </c>
      <c r="AY478" s="17" t="s">
        <v>128</v>
      </c>
      <c r="BE478" s="139">
        <f>IF(N478="základní",J478,0)</f>
        <v>0</v>
      </c>
      <c r="BF478" s="139">
        <f>IF(N478="snížená",J478,0)</f>
        <v>0</v>
      </c>
      <c r="BG478" s="139">
        <f>IF(N478="zákl. přenesená",J478,0)</f>
        <v>0</v>
      </c>
      <c r="BH478" s="139">
        <f>IF(N478="sníž. přenesená",J478,0)</f>
        <v>0</v>
      </c>
      <c r="BI478" s="139">
        <f>IF(N478="nulová",J478,0)</f>
        <v>0</v>
      </c>
      <c r="BJ478" s="17" t="s">
        <v>78</v>
      </c>
      <c r="BK478" s="139">
        <f>ROUND(I478*H478,2)</f>
        <v>0</v>
      </c>
      <c r="BL478" s="17" t="s">
        <v>226</v>
      </c>
      <c r="BM478" s="138" t="s">
        <v>830</v>
      </c>
    </row>
    <row r="479" spans="2:65" s="12" customFormat="1">
      <c r="B479" s="144"/>
      <c r="D479" s="145" t="s">
        <v>150</v>
      </c>
      <c r="E479" s="146" t="s">
        <v>3</v>
      </c>
      <c r="F479" s="147" t="s">
        <v>187</v>
      </c>
      <c r="H479" s="146" t="s">
        <v>3</v>
      </c>
      <c r="I479" s="148"/>
      <c r="L479" s="144"/>
      <c r="M479" s="149"/>
      <c r="T479" s="150"/>
      <c r="AT479" s="146" t="s">
        <v>150</v>
      </c>
      <c r="AU479" s="146" t="s">
        <v>83</v>
      </c>
      <c r="AV479" s="12" t="s">
        <v>78</v>
      </c>
      <c r="AW479" s="12" t="s">
        <v>33</v>
      </c>
      <c r="AX479" s="12" t="s">
        <v>73</v>
      </c>
      <c r="AY479" s="146" t="s">
        <v>128</v>
      </c>
    </row>
    <row r="480" spans="2:65" s="13" customFormat="1">
      <c r="B480" s="151"/>
      <c r="D480" s="145" t="s">
        <v>150</v>
      </c>
      <c r="E480" s="152" t="s">
        <v>3</v>
      </c>
      <c r="F480" s="153" t="s">
        <v>188</v>
      </c>
      <c r="H480" s="154">
        <v>104.05800000000001</v>
      </c>
      <c r="I480" s="155"/>
      <c r="L480" s="151"/>
      <c r="M480" s="156"/>
      <c r="T480" s="157"/>
      <c r="AT480" s="152" t="s">
        <v>150</v>
      </c>
      <c r="AU480" s="152" t="s">
        <v>83</v>
      </c>
      <c r="AV480" s="13" t="s">
        <v>83</v>
      </c>
      <c r="AW480" s="13" t="s">
        <v>33</v>
      </c>
      <c r="AX480" s="13" t="s">
        <v>73</v>
      </c>
      <c r="AY480" s="152" t="s">
        <v>128</v>
      </c>
    </row>
    <row r="481" spans="2:65" s="14" customFormat="1">
      <c r="B481" s="158"/>
      <c r="D481" s="145" t="s">
        <v>150</v>
      </c>
      <c r="E481" s="159" t="s">
        <v>3</v>
      </c>
      <c r="F481" s="160" t="s">
        <v>158</v>
      </c>
      <c r="H481" s="161">
        <v>104.05800000000001</v>
      </c>
      <c r="I481" s="162"/>
      <c r="L481" s="158"/>
      <c r="M481" s="163"/>
      <c r="T481" s="164"/>
      <c r="AT481" s="159" t="s">
        <v>150</v>
      </c>
      <c r="AU481" s="159" t="s">
        <v>83</v>
      </c>
      <c r="AV481" s="14" t="s">
        <v>135</v>
      </c>
      <c r="AW481" s="14" t="s">
        <v>33</v>
      </c>
      <c r="AX481" s="14" t="s">
        <v>78</v>
      </c>
      <c r="AY481" s="159" t="s">
        <v>128</v>
      </c>
    </row>
    <row r="482" spans="2:65" s="1" customFormat="1" ht="24.2" customHeight="1">
      <c r="B482" s="126"/>
      <c r="C482" s="127" t="s">
        <v>831</v>
      </c>
      <c r="D482" s="127" t="s">
        <v>131</v>
      </c>
      <c r="E482" s="128" t="s">
        <v>832</v>
      </c>
      <c r="F482" s="129" t="s">
        <v>833</v>
      </c>
      <c r="G482" s="130" t="s">
        <v>360</v>
      </c>
      <c r="H482" s="175"/>
      <c r="I482" s="132"/>
      <c r="J482" s="133">
        <f>ROUND(I482*H482,2)</f>
        <v>0</v>
      </c>
      <c r="K482" s="129" t="s">
        <v>142</v>
      </c>
      <c r="L482" s="32"/>
      <c r="M482" s="134" t="s">
        <v>3</v>
      </c>
      <c r="N482" s="135" t="s">
        <v>44</v>
      </c>
      <c r="P482" s="136">
        <f>O482*H482</f>
        <v>0</v>
      </c>
      <c r="Q482" s="136">
        <v>0</v>
      </c>
      <c r="R482" s="136">
        <f>Q482*H482</f>
        <v>0</v>
      </c>
      <c r="S482" s="136">
        <v>0</v>
      </c>
      <c r="T482" s="137">
        <f>S482*H482</f>
        <v>0</v>
      </c>
      <c r="AR482" s="138" t="s">
        <v>226</v>
      </c>
      <c r="AT482" s="138" t="s">
        <v>131</v>
      </c>
      <c r="AU482" s="138" t="s">
        <v>83</v>
      </c>
      <c r="AY482" s="17" t="s">
        <v>128</v>
      </c>
      <c r="BE482" s="139">
        <f>IF(N482="základní",J482,0)</f>
        <v>0</v>
      </c>
      <c r="BF482" s="139">
        <f>IF(N482="snížená",J482,0)</f>
        <v>0</v>
      </c>
      <c r="BG482" s="139">
        <f>IF(N482="zákl. přenesená",J482,0)</f>
        <v>0</v>
      </c>
      <c r="BH482" s="139">
        <f>IF(N482="sníž. přenesená",J482,0)</f>
        <v>0</v>
      </c>
      <c r="BI482" s="139">
        <f>IF(N482="nulová",J482,0)</f>
        <v>0</v>
      </c>
      <c r="BJ482" s="17" t="s">
        <v>78</v>
      </c>
      <c r="BK482" s="139">
        <f>ROUND(I482*H482,2)</f>
        <v>0</v>
      </c>
      <c r="BL482" s="17" t="s">
        <v>226</v>
      </c>
      <c r="BM482" s="138" t="s">
        <v>834</v>
      </c>
    </row>
    <row r="483" spans="2:65" s="1" customFormat="1">
      <c r="B483" s="32"/>
      <c r="D483" s="140" t="s">
        <v>144</v>
      </c>
      <c r="F483" s="141" t="s">
        <v>835</v>
      </c>
      <c r="I483" s="142"/>
      <c r="L483" s="32"/>
      <c r="M483" s="143"/>
      <c r="T483" s="52"/>
      <c r="AT483" s="17" t="s">
        <v>144</v>
      </c>
      <c r="AU483" s="17" t="s">
        <v>83</v>
      </c>
    </row>
    <row r="484" spans="2:65" s="11" customFormat="1" ht="22.9" customHeight="1">
      <c r="B484" s="114"/>
      <c r="D484" s="115" t="s">
        <v>72</v>
      </c>
      <c r="E484" s="124" t="s">
        <v>836</v>
      </c>
      <c r="F484" s="124" t="s">
        <v>837</v>
      </c>
      <c r="I484" s="117"/>
      <c r="J484" s="125">
        <f>BK484</f>
        <v>0</v>
      </c>
      <c r="L484" s="114"/>
      <c r="M484" s="119"/>
      <c r="P484" s="120">
        <f>SUM(P485:P518)</f>
        <v>0</v>
      </c>
      <c r="R484" s="120">
        <f>SUM(R485:R518)</f>
        <v>1.2288365999999999</v>
      </c>
      <c r="T484" s="121">
        <f>SUM(T485:T518)</f>
        <v>0</v>
      </c>
      <c r="AR484" s="115" t="s">
        <v>83</v>
      </c>
      <c r="AT484" s="122" t="s">
        <v>72</v>
      </c>
      <c r="AU484" s="122" t="s">
        <v>78</v>
      </c>
      <c r="AY484" s="115" t="s">
        <v>128</v>
      </c>
      <c r="BK484" s="123">
        <f>SUM(BK485:BK518)</f>
        <v>0</v>
      </c>
    </row>
    <row r="485" spans="2:65" s="1" customFormat="1" ht="16.5" customHeight="1">
      <c r="B485" s="126"/>
      <c r="C485" s="127" t="s">
        <v>838</v>
      </c>
      <c r="D485" s="127" t="s">
        <v>131</v>
      </c>
      <c r="E485" s="128" t="s">
        <v>839</v>
      </c>
      <c r="F485" s="129" t="s">
        <v>840</v>
      </c>
      <c r="G485" s="130" t="s">
        <v>141</v>
      </c>
      <c r="H485" s="131">
        <v>74.929000000000002</v>
      </c>
      <c r="I485" s="132"/>
      <c r="J485" s="133">
        <f>ROUND(I485*H485,2)</f>
        <v>0</v>
      </c>
      <c r="K485" s="129" t="s">
        <v>142</v>
      </c>
      <c r="L485" s="32"/>
      <c r="M485" s="134" t="s">
        <v>3</v>
      </c>
      <c r="N485" s="135" t="s">
        <v>44</v>
      </c>
      <c r="P485" s="136">
        <f>O485*H485</f>
        <v>0</v>
      </c>
      <c r="Q485" s="136">
        <v>2.9999999999999997E-4</v>
      </c>
      <c r="R485" s="136">
        <f>Q485*H485</f>
        <v>2.2478699999999997E-2</v>
      </c>
      <c r="S485" s="136">
        <v>0</v>
      </c>
      <c r="T485" s="137">
        <f>S485*H485</f>
        <v>0</v>
      </c>
      <c r="AR485" s="138" t="s">
        <v>226</v>
      </c>
      <c r="AT485" s="138" t="s">
        <v>131</v>
      </c>
      <c r="AU485" s="138" t="s">
        <v>83</v>
      </c>
      <c r="AY485" s="17" t="s">
        <v>128</v>
      </c>
      <c r="BE485" s="139">
        <f>IF(N485="základní",J485,0)</f>
        <v>0</v>
      </c>
      <c r="BF485" s="139">
        <f>IF(N485="snížená",J485,0)</f>
        <v>0</v>
      </c>
      <c r="BG485" s="139">
        <f>IF(N485="zákl. přenesená",J485,0)</f>
        <v>0</v>
      </c>
      <c r="BH485" s="139">
        <f>IF(N485="sníž. přenesená",J485,0)</f>
        <v>0</v>
      </c>
      <c r="BI485" s="139">
        <f>IF(N485="nulová",J485,0)</f>
        <v>0</v>
      </c>
      <c r="BJ485" s="17" t="s">
        <v>78</v>
      </c>
      <c r="BK485" s="139">
        <f>ROUND(I485*H485,2)</f>
        <v>0</v>
      </c>
      <c r="BL485" s="17" t="s">
        <v>226</v>
      </c>
      <c r="BM485" s="138" t="s">
        <v>841</v>
      </c>
    </row>
    <row r="486" spans="2:65" s="1" customFormat="1">
      <c r="B486" s="32"/>
      <c r="D486" s="140" t="s">
        <v>144</v>
      </c>
      <c r="F486" s="141" t="s">
        <v>842</v>
      </c>
      <c r="I486" s="142"/>
      <c r="L486" s="32"/>
      <c r="M486" s="143"/>
      <c r="T486" s="52"/>
      <c r="AT486" s="17" t="s">
        <v>144</v>
      </c>
      <c r="AU486" s="17" t="s">
        <v>83</v>
      </c>
    </row>
    <row r="487" spans="2:65" s="1" customFormat="1" ht="24.2" customHeight="1">
      <c r="B487" s="126"/>
      <c r="C487" s="127" t="s">
        <v>843</v>
      </c>
      <c r="D487" s="127" t="s">
        <v>131</v>
      </c>
      <c r="E487" s="128" t="s">
        <v>844</v>
      </c>
      <c r="F487" s="129" t="s">
        <v>845</v>
      </c>
      <c r="G487" s="130" t="s">
        <v>141</v>
      </c>
      <c r="H487" s="131">
        <v>74.929000000000002</v>
      </c>
      <c r="I487" s="132"/>
      <c r="J487" s="133">
        <f>ROUND(I487*H487,2)</f>
        <v>0</v>
      </c>
      <c r="K487" s="129" t="s">
        <v>142</v>
      </c>
      <c r="L487" s="32"/>
      <c r="M487" s="134" t="s">
        <v>3</v>
      </c>
      <c r="N487" s="135" t="s">
        <v>44</v>
      </c>
      <c r="P487" s="136">
        <f>O487*H487</f>
        <v>0</v>
      </c>
      <c r="Q487" s="136">
        <v>5.0499999999999998E-3</v>
      </c>
      <c r="R487" s="136">
        <f>Q487*H487</f>
        <v>0.37839145000000002</v>
      </c>
      <c r="S487" s="136">
        <v>0</v>
      </c>
      <c r="T487" s="137">
        <f>S487*H487</f>
        <v>0</v>
      </c>
      <c r="AR487" s="138" t="s">
        <v>226</v>
      </c>
      <c r="AT487" s="138" t="s">
        <v>131</v>
      </c>
      <c r="AU487" s="138" t="s">
        <v>83</v>
      </c>
      <c r="AY487" s="17" t="s">
        <v>128</v>
      </c>
      <c r="BE487" s="139">
        <f>IF(N487="základní",J487,0)</f>
        <v>0</v>
      </c>
      <c r="BF487" s="139">
        <f>IF(N487="snížená",J487,0)</f>
        <v>0</v>
      </c>
      <c r="BG487" s="139">
        <f>IF(N487="zákl. přenesená",J487,0)</f>
        <v>0</v>
      </c>
      <c r="BH487" s="139">
        <f>IF(N487="sníž. přenesená",J487,0)</f>
        <v>0</v>
      </c>
      <c r="BI487" s="139">
        <f>IF(N487="nulová",J487,0)</f>
        <v>0</v>
      </c>
      <c r="BJ487" s="17" t="s">
        <v>78</v>
      </c>
      <c r="BK487" s="139">
        <f>ROUND(I487*H487,2)</f>
        <v>0</v>
      </c>
      <c r="BL487" s="17" t="s">
        <v>226</v>
      </c>
      <c r="BM487" s="138" t="s">
        <v>846</v>
      </c>
    </row>
    <row r="488" spans="2:65" s="1" customFormat="1">
      <c r="B488" s="32"/>
      <c r="D488" s="140" t="s">
        <v>144</v>
      </c>
      <c r="F488" s="141" t="s">
        <v>847</v>
      </c>
      <c r="I488" s="142"/>
      <c r="L488" s="32"/>
      <c r="M488" s="143"/>
      <c r="T488" s="52"/>
      <c r="AT488" s="17" t="s">
        <v>144</v>
      </c>
      <c r="AU488" s="17" t="s">
        <v>83</v>
      </c>
    </row>
    <row r="489" spans="2:65" s="12" customFormat="1">
      <c r="B489" s="144"/>
      <c r="D489" s="145" t="s">
        <v>150</v>
      </c>
      <c r="E489" s="146" t="s">
        <v>3</v>
      </c>
      <c r="F489" s="147" t="s">
        <v>347</v>
      </c>
      <c r="H489" s="146" t="s">
        <v>3</v>
      </c>
      <c r="I489" s="148"/>
      <c r="L489" s="144"/>
      <c r="M489" s="149"/>
      <c r="T489" s="150"/>
      <c r="AT489" s="146" t="s">
        <v>150</v>
      </c>
      <c r="AU489" s="146" t="s">
        <v>83</v>
      </c>
      <c r="AV489" s="12" t="s">
        <v>78</v>
      </c>
      <c r="AW489" s="12" t="s">
        <v>33</v>
      </c>
      <c r="AX489" s="12" t="s">
        <v>73</v>
      </c>
      <c r="AY489" s="146" t="s">
        <v>128</v>
      </c>
    </row>
    <row r="490" spans="2:65" s="13" customFormat="1">
      <c r="B490" s="151"/>
      <c r="D490" s="145" t="s">
        <v>150</v>
      </c>
      <c r="E490" s="152" t="s">
        <v>3</v>
      </c>
      <c r="F490" s="153" t="s">
        <v>848</v>
      </c>
      <c r="H490" s="154">
        <v>10.853999999999999</v>
      </c>
      <c r="I490" s="155"/>
      <c r="L490" s="151"/>
      <c r="M490" s="156"/>
      <c r="T490" s="157"/>
      <c r="AT490" s="152" t="s">
        <v>150</v>
      </c>
      <c r="AU490" s="152" t="s">
        <v>83</v>
      </c>
      <c r="AV490" s="13" t="s">
        <v>83</v>
      </c>
      <c r="AW490" s="13" t="s">
        <v>33</v>
      </c>
      <c r="AX490" s="13" t="s">
        <v>73</v>
      </c>
      <c r="AY490" s="152" t="s">
        <v>128</v>
      </c>
    </row>
    <row r="491" spans="2:65" s="13" customFormat="1">
      <c r="B491" s="151"/>
      <c r="D491" s="145" t="s">
        <v>150</v>
      </c>
      <c r="E491" s="152" t="s">
        <v>3</v>
      </c>
      <c r="F491" s="153" t="s">
        <v>849</v>
      </c>
      <c r="H491" s="154">
        <v>5.0229999999999997</v>
      </c>
      <c r="I491" s="155"/>
      <c r="L491" s="151"/>
      <c r="M491" s="156"/>
      <c r="T491" s="157"/>
      <c r="AT491" s="152" t="s">
        <v>150</v>
      </c>
      <c r="AU491" s="152" t="s">
        <v>83</v>
      </c>
      <c r="AV491" s="13" t="s">
        <v>83</v>
      </c>
      <c r="AW491" s="13" t="s">
        <v>33</v>
      </c>
      <c r="AX491" s="13" t="s">
        <v>73</v>
      </c>
      <c r="AY491" s="152" t="s">
        <v>128</v>
      </c>
    </row>
    <row r="492" spans="2:65" s="13" customFormat="1">
      <c r="B492" s="151"/>
      <c r="D492" s="145" t="s">
        <v>150</v>
      </c>
      <c r="E492" s="152" t="s">
        <v>3</v>
      </c>
      <c r="F492" s="153" t="s">
        <v>850</v>
      </c>
      <c r="H492" s="154">
        <v>-1.2</v>
      </c>
      <c r="I492" s="155"/>
      <c r="L492" s="151"/>
      <c r="M492" s="156"/>
      <c r="T492" s="157"/>
      <c r="AT492" s="152" t="s">
        <v>150</v>
      </c>
      <c r="AU492" s="152" t="s">
        <v>83</v>
      </c>
      <c r="AV492" s="13" t="s">
        <v>83</v>
      </c>
      <c r="AW492" s="13" t="s">
        <v>33</v>
      </c>
      <c r="AX492" s="13" t="s">
        <v>73</v>
      </c>
      <c r="AY492" s="152" t="s">
        <v>128</v>
      </c>
    </row>
    <row r="493" spans="2:65" s="12" customFormat="1">
      <c r="B493" s="144"/>
      <c r="D493" s="145" t="s">
        <v>150</v>
      </c>
      <c r="E493" s="146" t="s">
        <v>3</v>
      </c>
      <c r="F493" s="147" t="s">
        <v>350</v>
      </c>
      <c r="H493" s="146" t="s">
        <v>3</v>
      </c>
      <c r="I493" s="148"/>
      <c r="L493" s="144"/>
      <c r="M493" s="149"/>
      <c r="T493" s="150"/>
      <c r="AT493" s="146" t="s">
        <v>150</v>
      </c>
      <c r="AU493" s="146" t="s">
        <v>83</v>
      </c>
      <c r="AV493" s="12" t="s">
        <v>78</v>
      </c>
      <c r="AW493" s="12" t="s">
        <v>33</v>
      </c>
      <c r="AX493" s="12" t="s">
        <v>73</v>
      </c>
      <c r="AY493" s="146" t="s">
        <v>128</v>
      </c>
    </row>
    <row r="494" spans="2:65" s="13" customFormat="1">
      <c r="B494" s="151"/>
      <c r="D494" s="145" t="s">
        <v>150</v>
      </c>
      <c r="E494" s="152" t="s">
        <v>3</v>
      </c>
      <c r="F494" s="153" t="s">
        <v>851</v>
      </c>
      <c r="H494" s="154">
        <v>15.866</v>
      </c>
      <c r="I494" s="155"/>
      <c r="L494" s="151"/>
      <c r="M494" s="156"/>
      <c r="T494" s="157"/>
      <c r="AT494" s="152" t="s">
        <v>150</v>
      </c>
      <c r="AU494" s="152" t="s">
        <v>83</v>
      </c>
      <c r="AV494" s="13" t="s">
        <v>83</v>
      </c>
      <c r="AW494" s="13" t="s">
        <v>33</v>
      </c>
      <c r="AX494" s="13" t="s">
        <v>73</v>
      </c>
      <c r="AY494" s="152" t="s">
        <v>128</v>
      </c>
    </row>
    <row r="495" spans="2:65" s="13" customFormat="1">
      <c r="B495" s="151"/>
      <c r="D495" s="145" t="s">
        <v>150</v>
      </c>
      <c r="E495" s="152" t="s">
        <v>3</v>
      </c>
      <c r="F495" s="153" t="s">
        <v>852</v>
      </c>
      <c r="H495" s="154">
        <v>-1.47</v>
      </c>
      <c r="I495" s="155"/>
      <c r="L495" s="151"/>
      <c r="M495" s="156"/>
      <c r="T495" s="157"/>
      <c r="AT495" s="152" t="s">
        <v>150</v>
      </c>
      <c r="AU495" s="152" t="s">
        <v>83</v>
      </c>
      <c r="AV495" s="13" t="s">
        <v>83</v>
      </c>
      <c r="AW495" s="13" t="s">
        <v>33</v>
      </c>
      <c r="AX495" s="13" t="s">
        <v>73</v>
      </c>
      <c r="AY495" s="152" t="s">
        <v>128</v>
      </c>
    </row>
    <row r="496" spans="2:65" s="12" customFormat="1">
      <c r="B496" s="144"/>
      <c r="D496" s="145" t="s">
        <v>150</v>
      </c>
      <c r="E496" s="146" t="s">
        <v>3</v>
      </c>
      <c r="F496" s="147" t="s">
        <v>353</v>
      </c>
      <c r="H496" s="146" t="s">
        <v>3</v>
      </c>
      <c r="I496" s="148"/>
      <c r="L496" s="144"/>
      <c r="M496" s="149"/>
      <c r="T496" s="150"/>
      <c r="AT496" s="146" t="s">
        <v>150</v>
      </c>
      <c r="AU496" s="146" t="s">
        <v>83</v>
      </c>
      <c r="AV496" s="12" t="s">
        <v>78</v>
      </c>
      <c r="AW496" s="12" t="s">
        <v>33</v>
      </c>
      <c r="AX496" s="12" t="s">
        <v>73</v>
      </c>
      <c r="AY496" s="146" t="s">
        <v>128</v>
      </c>
    </row>
    <row r="497" spans="2:51" s="13" customFormat="1">
      <c r="B497" s="151"/>
      <c r="D497" s="145" t="s">
        <v>150</v>
      </c>
      <c r="E497" s="152" t="s">
        <v>3</v>
      </c>
      <c r="F497" s="153" t="s">
        <v>853</v>
      </c>
      <c r="H497" s="154">
        <v>6.4610000000000003</v>
      </c>
      <c r="I497" s="155"/>
      <c r="L497" s="151"/>
      <c r="M497" s="156"/>
      <c r="T497" s="157"/>
      <c r="AT497" s="152" t="s">
        <v>150</v>
      </c>
      <c r="AU497" s="152" t="s">
        <v>83</v>
      </c>
      <c r="AV497" s="13" t="s">
        <v>83</v>
      </c>
      <c r="AW497" s="13" t="s">
        <v>33</v>
      </c>
      <c r="AX497" s="13" t="s">
        <v>73</v>
      </c>
      <c r="AY497" s="152" t="s">
        <v>128</v>
      </c>
    </row>
    <row r="498" spans="2:51" s="13" customFormat="1">
      <c r="B498" s="151"/>
      <c r="D498" s="145" t="s">
        <v>150</v>
      </c>
      <c r="E498" s="152" t="s">
        <v>3</v>
      </c>
      <c r="F498" s="153" t="s">
        <v>854</v>
      </c>
      <c r="H498" s="154">
        <v>7.93</v>
      </c>
      <c r="I498" s="155"/>
      <c r="L498" s="151"/>
      <c r="M498" s="156"/>
      <c r="T498" s="157"/>
      <c r="AT498" s="152" t="s">
        <v>150</v>
      </c>
      <c r="AU498" s="152" t="s">
        <v>83</v>
      </c>
      <c r="AV498" s="13" t="s">
        <v>83</v>
      </c>
      <c r="AW498" s="13" t="s">
        <v>33</v>
      </c>
      <c r="AX498" s="13" t="s">
        <v>73</v>
      </c>
      <c r="AY498" s="152" t="s">
        <v>128</v>
      </c>
    </row>
    <row r="499" spans="2:51" s="13" customFormat="1">
      <c r="B499" s="151"/>
      <c r="D499" s="145" t="s">
        <v>150</v>
      </c>
      <c r="E499" s="152" t="s">
        <v>3</v>
      </c>
      <c r="F499" s="153" t="s">
        <v>855</v>
      </c>
      <c r="H499" s="154">
        <v>-1.4950000000000001</v>
      </c>
      <c r="I499" s="155"/>
      <c r="L499" s="151"/>
      <c r="M499" s="156"/>
      <c r="T499" s="157"/>
      <c r="AT499" s="152" t="s">
        <v>150</v>
      </c>
      <c r="AU499" s="152" t="s">
        <v>83</v>
      </c>
      <c r="AV499" s="13" t="s">
        <v>83</v>
      </c>
      <c r="AW499" s="13" t="s">
        <v>33</v>
      </c>
      <c r="AX499" s="13" t="s">
        <v>73</v>
      </c>
      <c r="AY499" s="152" t="s">
        <v>128</v>
      </c>
    </row>
    <row r="500" spans="2:51" s="12" customFormat="1">
      <c r="B500" s="144"/>
      <c r="D500" s="145" t="s">
        <v>150</v>
      </c>
      <c r="E500" s="146" t="s">
        <v>3</v>
      </c>
      <c r="F500" s="147" t="s">
        <v>356</v>
      </c>
      <c r="H500" s="146" t="s">
        <v>3</v>
      </c>
      <c r="I500" s="148"/>
      <c r="L500" s="144"/>
      <c r="M500" s="149"/>
      <c r="T500" s="150"/>
      <c r="AT500" s="146" t="s">
        <v>150</v>
      </c>
      <c r="AU500" s="146" t="s">
        <v>83</v>
      </c>
      <c r="AV500" s="12" t="s">
        <v>78</v>
      </c>
      <c r="AW500" s="12" t="s">
        <v>33</v>
      </c>
      <c r="AX500" s="12" t="s">
        <v>73</v>
      </c>
      <c r="AY500" s="146" t="s">
        <v>128</v>
      </c>
    </row>
    <row r="501" spans="2:51" s="13" customFormat="1">
      <c r="B501" s="151"/>
      <c r="D501" s="145" t="s">
        <v>150</v>
      </c>
      <c r="E501" s="152" t="s">
        <v>3</v>
      </c>
      <c r="F501" s="153" t="s">
        <v>853</v>
      </c>
      <c r="H501" s="154">
        <v>6.4610000000000003</v>
      </c>
      <c r="I501" s="155"/>
      <c r="L501" s="151"/>
      <c r="M501" s="156"/>
      <c r="T501" s="157"/>
      <c r="AT501" s="152" t="s">
        <v>150</v>
      </c>
      <c r="AU501" s="152" t="s">
        <v>83</v>
      </c>
      <c r="AV501" s="13" t="s">
        <v>83</v>
      </c>
      <c r="AW501" s="13" t="s">
        <v>33</v>
      </c>
      <c r="AX501" s="13" t="s">
        <v>73</v>
      </c>
      <c r="AY501" s="152" t="s">
        <v>128</v>
      </c>
    </row>
    <row r="502" spans="2:51" s="13" customFormat="1">
      <c r="B502" s="151"/>
      <c r="D502" s="145" t="s">
        <v>150</v>
      </c>
      <c r="E502" s="152" t="s">
        <v>3</v>
      </c>
      <c r="F502" s="153" t="s">
        <v>854</v>
      </c>
      <c r="H502" s="154">
        <v>7.93</v>
      </c>
      <c r="I502" s="155"/>
      <c r="L502" s="151"/>
      <c r="M502" s="156"/>
      <c r="T502" s="157"/>
      <c r="AT502" s="152" t="s">
        <v>150</v>
      </c>
      <c r="AU502" s="152" t="s">
        <v>83</v>
      </c>
      <c r="AV502" s="13" t="s">
        <v>83</v>
      </c>
      <c r="AW502" s="13" t="s">
        <v>33</v>
      </c>
      <c r="AX502" s="13" t="s">
        <v>73</v>
      </c>
      <c r="AY502" s="152" t="s">
        <v>128</v>
      </c>
    </row>
    <row r="503" spans="2:51" s="13" customFormat="1">
      <c r="B503" s="151"/>
      <c r="D503" s="145" t="s">
        <v>150</v>
      </c>
      <c r="E503" s="152" t="s">
        <v>3</v>
      </c>
      <c r="F503" s="153" t="s">
        <v>855</v>
      </c>
      <c r="H503" s="154">
        <v>-1.4950000000000001</v>
      </c>
      <c r="I503" s="155"/>
      <c r="L503" s="151"/>
      <c r="M503" s="156"/>
      <c r="T503" s="157"/>
      <c r="AT503" s="152" t="s">
        <v>150</v>
      </c>
      <c r="AU503" s="152" t="s">
        <v>83</v>
      </c>
      <c r="AV503" s="13" t="s">
        <v>83</v>
      </c>
      <c r="AW503" s="13" t="s">
        <v>33</v>
      </c>
      <c r="AX503" s="13" t="s">
        <v>73</v>
      </c>
      <c r="AY503" s="152" t="s">
        <v>128</v>
      </c>
    </row>
    <row r="504" spans="2:51" s="12" customFormat="1">
      <c r="B504" s="144"/>
      <c r="D504" s="145" t="s">
        <v>150</v>
      </c>
      <c r="E504" s="146" t="s">
        <v>3</v>
      </c>
      <c r="F504" s="147" t="s">
        <v>856</v>
      </c>
      <c r="H504" s="146" t="s">
        <v>3</v>
      </c>
      <c r="I504" s="148"/>
      <c r="L504" s="144"/>
      <c r="M504" s="149"/>
      <c r="T504" s="150"/>
      <c r="AT504" s="146" t="s">
        <v>150</v>
      </c>
      <c r="AU504" s="146" t="s">
        <v>83</v>
      </c>
      <c r="AV504" s="12" t="s">
        <v>78</v>
      </c>
      <c r="AW504" s="12" t="s">
        <v>33</v>
      </c>
      <c r="AX504" s="12" t="s">
        <v>73</v>
      </c>
      <c r="AY504" s="146" t="s">
        <v>128</v>
      </c>
    </row>
    <row r="505" spans="2:51" s="13" customFormat="1">
      <c r="B505" s="151"/>
      <c r="D505" s="145" t="s">
        <v>150</v>
      </c>
      <c r="E505" s="152" t="s">
        <v>3</v>
      </c>
      <c r="F505" s="153" t="s">
        <v>857</v>
      </c>
      <c r="H505" s="154">
        <v>3.85</v>
      </c>
      <c r="I505" s="155"/>
      <c r="L505" s="151"/>
      <c r="M505" s="156"/>
      <c r="T505" s="157"/>
      <c r="AT505" s="152" t="s">
        <v>150</v>
      </c>
      <c r="AU505" s="152" t="s">
        <v>83</v>
      </c>
      <c r="AV505" s="13" t="s">
        <v>83</v>
      </c>
      <c r="AW505" s="13" t="s">
        <v>33</v>
      </c>
      <c r="AX505" s="13" t="s">
        <v>73</v>
      </c>
      <c r="AY505" s="152" t="s">
        <v>128</v>
      </c>
    </row>
    <row r="506" spans="2:51" s="13" customFormat="1">
      <c r="B506" s="151"/>
      <c r="D506" s="145" t="s">
        <v>150</v>
      </c>
      <c r="E506" s="152" t="s">
        <v>3</v>
      </c>
      <c r="F506" s="153" t="s">
        <v>858</v>
      </c>
      <c r="H506" s="154">
        <v>6.78</v>
      </c>
      <c r="I506" s="155"/>
      <c r="L506" s="151"/>
      <c r="M506" s="156"/>
      <c r="T506" s="157"/>
      <c r="AT506" s="152" t="s">
        <v>150</v>
      </c>
      <c r="AU506" s="152" t="s">
        <v>83</v>
      </c>
      <c r="AV506" s="13" t="s">
        <v>83</v>
      </c>
      <c r="AW506" s="13" t="s">
        <v>33</v>
      </c>
      <c r="AX506" s="13" t="s">
        <v>73</v>
      </c>
      <c r="AY506" s="152" t="s">
        <v>128</v>
      </c>
    </row>
    <row r="507" spans="2:51" s="13" customFormat="1">
      <c r="B507" s="151"/>
      <c r="D507" s="145" t="s">
        <v>150</v>
      </c>
      <c r="E507" s="152" t="s">
        <v>3</v>
      </c>
      <c r="F507" s="153" t="s">
        <v>855</v>
      </c>
      <c r="H507" s="154">
        <v>-1.4950000000000001</v>
      </c>
      <c r="I507" s="155"/>
      <c r="L507" s="151"/>
      <c r="M507" s="156"/>
      <c r="T507" s="157"/>
      <c r="AT507" s="152" t="s">
        <v>150</v>
      </c>
      <c r="AU507" s="152" t="s">
        <v>83</v>
      </c>
      <c r="AV507" s="13" t="s">
        <v>83</v>
      </c>
      <c r="AW507" s="13" t="s">
        <v>33</v>
      </c>
      <c r="AX507" s="13" t="s">
        <v>73</v>
      </c>
      <c r="AY507" s="152" t="s">
        <v>128</v>
      </c>
    </row>
    <row r="508" spans="2:51" s="12" customFormat="1">
      <c r="B508" s="144"/>
      <c r="D508" s="145" t="s">
        <v>150</v>
      </c>
      <c r="E508" s="146" t="s">
        <v>3</v>
      </c>
      <c r="F508" s="147" t="s">
        <v>859</v>
      </c>
      <c r="H508" s="146" t="s">
        <v>3</v>
      </c>
      <c r="I508" s="148"/>
      <c r="L508" s="144"/>
      <c r="M508" s="149"/>
      <c r="T508" s="150"/>
      <c r="AT508" s="146" t="s">
        <v>150</v>
      </c>
      <c r="AU508" s="146" t="s">
        <v>83</v>
      </c>
      <c r="AV508" s="12" t="s">
        <v>78</v>
      </c>
      <c r="AW508" s="12" t="s">
        <v>33</v>
      </c>
      <c r="AX508" s="12" t="s">
        <v>73</v>
      </c>
      <c r="AY508" s="146" t="s">
        <v>128</v>
      </c>
    </row>
    <row r="509" spans="2:51" s="13" customFormat="1">
      <c r="B509" s="151"/>
      <c r="D509" s="145" t="s">
        <v>150</v>
      </c>
      <c r="E509" s="152" t="s">
        <v>3</v>
      </c>
      <c r="F509" s="153" t="s">
        <v>860</v>
      </c>
      <c r="H509" s="154">
        <v>4.8140000000000001</v>
      </c>
      <c r="I509" s="155"/>
      <c r="L509" s="151"/>
      <c r="M509" s="156"/>
      <c r="T509" s="157"/>
      <c r="AT509" s="152" t="s">
        <v>150</v>
      </c>
      <c r="AU509" s="152" t="s">
        <v>83</v>
      </c>
      <c r="AV509" s="13" t="s">
        <v>83</v>
      </c>
      <c r="AW509" s="13" t="s">
        <v>33</v>
      </c>
      <c r="AX509" s="13" t="s">
        <v>73</v>
      </c>
      <c r="AY509" s="152" t="s">
        <v>128</v>
      </c>
    </row>
    <row r="510" spans="2:51" s="13" customFormat="1">
      <c r="B510" s="151"/>
      <c r="D510" s="145" t="s">
        <v>150</v>
      </c>
      <c r="E510" s="152" t="s">
        <v>3</v>
      </c>
      <c r="F510" s="153" t="s">
        <v>861</v>
      </c>
      <c r="H510" s="154">
        <v>7.93</v>
      </c>
      <c r="I510" s="155"/>
      <c r="L510" s="151"/>
      <c r="M510" s="156"/>
      <c r="T510" s="157"/>
      <c r="AT510" s="152" t="s">
        <v>150</v>
      </c>
      <c r="AU510" s="152" t="s">
        <v>83</v>
      </c>
      <c r="AV510" s="13" t="s">
        <v>83</v>
      </c>
      <c r="AW510" s="13" t="s">
        <v>33</v>
      </c>
      <c r="AX510" s="13" t="s">
        <v>73</v>
      </c>
      <c r="AY510" s="152" t="s">
        <v>128</v>
      </c>
    </row>
    <row r="511" spans="2:51" s="13" customFormat="1">
      <c r="B511" s="151"/>
      <c r="D511" s="145" t="s">
        <v>150</v>
      </c>
      <c r="E511" s="152" t="s">
        <v>3</v>
      </c>
      <c r="F511" s="153" t="s">
        <v>862</v>
      </c>
      <c r="H511" s="154">
        <v>-1.8149999999999999</v>
      </c>
      <c r="I511" s="155"/>
      <c r="L511" s="151"/>
      <c r="M511" s="156"/>
      <c r="T511" s="157"/>
      <c r="AT511" s="152" t="s">
        <v>150</v>
      </c>
      <c r="AU511" s="152" t="s">
        <v>83</v>
      </c>
      <c r="AV511" s="13" t="s">
        <v>83</v>
      </c>
      <c r="AW511" s="13" t="s">
        <v>33</v>
      </c>
      <c r="AX511" s="13" t="s">
        <v>73</v>
      </c>
      <c r="AY511" s="152" t="s">
        <v>128</v>
      </c>
    </row>
    <row r="512" spans="2:51" s="14" customFormat="1">
      <c r="B512" s="158"/>
      <c r="D512" s="145" t="s">
        <v>150</v>
      </c>
      <c r="E512" s="159" t="s">
        <v>3</v>
      </c>
      <c r="F512" s="160" t="s">
        <v>158</v>
      </c>
      <c r="H512" s="161">
        <v>74.929000000000002</v>
      </c>
      <c r="I512" s="162"/>
      <c r="L512" s="158"/>
      <c r="M512" s="163"/>
      <c r="T512" s="164"/>
      <c r="AT512" s="159" t="s">
        <v>150</v>
      </c>
      <c r="AU512" s="159" t="s">
        <v>83</v>
      </c>
      <c r="AV512" s="14" t="s">
        <v>135</v>
      </c>
      <c r="AW512" s="14" t="s">
        <v>33</v>
      </c>
      <c r="AX512" s="14" t="s">
        <v>78</v>
      </c>
      <c r="AY512" s="159" t="s">
        <v>128</v>
      </c>
    </row>
    <row r="513" spans="2:65" s="1" customFormat="1" ht="16.5" customHeight="1">
      <c r="B513" s="126"/>
      <c r="C513" s="165" t="s">
        <v>863</v>
      </c>
      <c r="D513" s="165" t="s">
        <v>281</v>
      </c>
      <c r="E513" s="166" t="s">
        <v>864</v>
      </c>
      <c r="F513" s="167" t="s">
        <v>865</v>
      </c>
      <c r="G513" s="168" t="s">
        <v>141</v>
      </c>
      <c r="H513" s="169">
        <v>82.421999999999997</v>
      </c>
      <c r="I513" s="170"/>
      <c r="J513" s="171">
        <f>ROUND(I513*H513,2)</f>
        <v>0</v>
      </c>
      <c r="K513" s="167" t="s">
        <v>3</v>
      </c>
      <c r="L513" s="172"/>
      <c r="M513" s="173" t="s">
        <v>3</v>
      </c>
      <c r="N513" s="174" t="s">
        <v>44</v>
      </c>
      <c r="P513" s="136">
        <f>O513*H513</f>
        <v>0</v>
      </c>
      <c r="Q513" s="136">
        <v>0.01</v>
      </c>
      <c r="R513" s="136">
        <f>Q513*H513</f>
        <v>0.82421999999999995</v>
      </c>
      <c r="S513" s="136">
        <v>0</v>
      </c>
      <c r="T513" s="137">
        <f>S513*H513</f>
        <v>0</v>
      </c>
      <c r="AR513" s="138" t="s">
        <v>296</v>
      </c>
      <c r="AT513" s="138" t="s">
        <v>281</v>
      </c>
      <c r="AU513" s="138" t="s">
        <v>83</v>
      </c>
      <c r="AY513" s="17" t="s">
        <v>128</v>
      </c>
      <c r="BE513" s="139">
        <f>IF(N513="základní",J513,0)</f>
        <v>0</v>
      </c>
      <c r="BF513" s="139">
        <f>IF(N513="snížená",J513,0)</f>
        <v>0</v>
      </c>
      <c r="BG513" s="139">
        <f>IF(N513="zákl. přenesená",J513,0)</f>
        <v>0</v>
      </c>
      <c r="BH513" s="139">
        <f>IF(N513="sníž. přenesená",J513,0)</f>
        <v>0</v>
      </c>
      <c r="BI513" s="139">
        <f>IF(N513="nulová",J513,0)</f>
        <v>0</v>
      </c>
      <c r="BJ513" s="17" t="s">
        <v>78</v>
      </c>
      <c r="BK513" s="139">
        <f>ROUND(I513*H513,2)</f>
        <v>0</v>
      </c>
      <c r="BL513" s="17" t="s">
        <v>226</v>
      </c>
      <c r="BM513" s="138" t="s">
        <v>866</v>
      </c>
    </row>
    <row r="514" spans="2:65" s="13" customFormat="1">
      <c r="B514" s="151"/>
      <c r="D514" s="145" t="s">
        <v>150</v>
      </c>
      <c r="F514" s="153" t="s">
        <v>867</v>
      </c>
      <c r="H514" s="154">
        <v>82.421999999999997</v>
      </c>
      <c r="I514" s="155"/>
      <c r="L514" s="151"/>
      <c r="M514" s="156"/>
      <c r="T514" s="157"/>
      <c r="AT514" s="152" t="s">
        <v>150</v>
      </c>
      <c r="AU514" s="152" t="s">
        <v>83</v>
      </c>
      <c r="AV514" s="13" t="s">
        <v>83</v>
      </c>
      <c r="AW514" s="13" t="s">
        <v>4</v>
      </c>
      <c r="AX514" s="13" t="s">
        <v>78</v>
      </c>
      <c r="AY514" s="152" t="s">
        <v>128</v>
      </c>
    </row>
    <row r="515" spans="2:65" s="1" customFormat="1" ht="16.5" customHeight="1">
      <c r="B515" s="126"/>
      <c r="C515" s="127" t="s">
        <v>868</v>
      </c>
      <c r="D515" s="127" t="s">
        <v>131</v>
      </c>
      <c r="E515" s="128" t="s">
        <v>869</v>
      </c>
      <c r="F515" s="129" t="s">
        <v>870</v>
      </c>
      <c r="G515" s="130" t="s">
        <v>141</v>
      </c>
      <c r="H515" s="131">
        <v>74.929000000000002</v>
      </c>
      <c r="I515" s="132"/>
      <c r="J515" s="133">
        <f>ROUND(I515*H515,2)</f>
        <v>0</v>
      </c>
      <c r="K515" s="129" t="s">
        <v>142</v>
      </c>
      <c r="L515" s="32"/>
      <c r="M515" s="134" t="s">
        <v>3</v>
      </c>
      <c r="N515" s="135" t="s">
        <v>44</v>
      </c>
      <c r="P515" s="136">
        <f>O515*H515</f>
        <v>0</v>
      </c>
      <c r="Q515" s="136">
        <v>5.0000000000000002E-5</v>
      </c>
      <c r="R515" s="136">
        <f>Q515*H515</f>
        <v>3.7464500000000001E-3</v>
      </c>
      <c r="S515" s="136">
        <v>0</v>
      </c>
      <c r="T515" s="137">
        <f>S515*H515</f>
        <v>0</v>
      </c>
      <c r="AR515" s="138" t="s">
        <v>226</v>
      </c>
      <c r="AT515" s="138" t="s">
        <v>131</v>
      </c>
      <c r="AU515" s="138" t="s">
        <v>83</v>
      </c>
      <c r="AY515" s="17" t="s">
        <v>128</v>
      </c>
      <c r="BE515" s="139">
        <f>IF(N515="základní",J515,0)</f>
        <v>0</v>
      </c>
      <c r="BF515" s="139">
        <f>IF(N515="snížená",J515,0)</f>
        <v>0</v>
      </c>
      <c r="BG515" s="139">
        <f>IF(N515="zákl. přenesená",J515,0)</f>
        <v>0</v>
      </c>
      <c r="BH515" s="139">
        <f>IF(N515="sníž. přenesená",J515,0)</f>
        <v>0</v>
      </c>
      <c r="BI515" s="139">
        <f>IF(N515="nulová",J515,0)</f>
        <v>0</v>
      </c>
      <c r="BJ515" s="17" t="s">
        <v>78</v>
      </c>
      <c r="BK515" s="139">
        <f>ROUND(I515*H515,2)</f>
        <v>0</v>
      </c>
      <c r="BL515" s="17" t="s">
        <v>226</v>
      </c>
      <c r="BM515" s="138" t="s">
        <v>871</v>
      </c>
    </row>
    <row r="516" spans="2:65" s="1" customFormat="1">
      <c r="B516" s="32"/>
      <c r="D516" s="140" t="s">
        <v>144</v>
      </c>
      <c r="F516" s="141" t="s">
        <v>872</v>
      </c>
      <c r="I516" s="142"/>
      <c r="L516" s="32"/>
      <c r="M516" s="143"/>
      <c r="T516" s="52"/>
      <c r="AT516" s="17" t="s">
        <v>144</v>
      </c>
      <c r="AU516" s="17" t="s">
        <v>83</v>
      </c>
    </row>
    <row r="517" spans="2:65" s="1" customFormat="1" ht="24.2" customHeight="1">
      <c r="B517" s="126"/>
      <c r="C517" s="127" t="s">
        <v>873</v>
      </c>
      <c r="D517" s="127" t="s">
        <v>131</v>
      </c>
      <c r="E517" s="128" t="s">
        <v>874</v>
      </c>
      <c r="F517" s="129" t="s">
        <v>875</v>
      </c>
      <c r="G517" s="130" t="s">
        <v>360</v>
      </c>
      <c r="H517" s="175"/>
      <c r="I517" s="132"/>
      <c r="J517" s="133">
        <f>ROUND(I517*H517,2)</f>
        <v>0</v>
      </c>
      <c r="K517" s="129" t="s">
        <v>142</v>
      </c>
      <c r="L517" s="32"/>
      <c r="M517" s="134" t="s">
        <v>3</v>
      </c>
      <c r="N517" s="135" t="s">
        <v>44</v>
      </c>
      <c r="P517" s="136">
        <f>O517*H517</f>
        <v>0</v>
      </c>
      <c r="Q517" s="136">
        <v>0</v>
      </c>
      <c r="R517" s="136">
        <f>Q517*H517</f>
        <v>0</v>
      </c>
      <c r="S517" s="136">
        <v>0</v>
      </c>
      <c r="T517" s="137">
        <f>S517*H517</f>
        <v>0</v>
      </c>
      <c r="AR517" s="138" t="s">
        <v>226</v>
      </c>
      <c r="AT517" s="138" t="s">
        <v>131</v>
      </c>
      <c r="AU517" s="138" t="s">
        <v>83</v>
      </c>
      <c r="AY517" s="17" t="s">
        <v>128</v>
      </c>
      <c r="BE517" s="139">
        <f>IF(N517="základní",J517,0)</f>
        <v>0</v>
      </c>
      <c r="BF517" s="139">
        <f>IF(N517="snížená",J517,0)</f>
        <v>0</v>
      </c>
      <c r="BG517" s="139">
        <f>IF(N517="zákl. přenesená",J517,0)</f>
        <v>0</v>
      </c>
      <c r="BH517" s="139">
        <f>IF(N517="sníž. přenesená",J517,0)</f>
        <v>0</v>
      </c>
      <c r="BI517" s="139">
        <f>IF(N517="nulová",J517,0)</f>
        <v>0</v>
      </c>
      <c r="BJ517" s="17" t="s">
        <v>78</v>
      </c>
      <c r="BK517" s="139">
        <f>ROUND(I517*H517,2)</f>
        <v>0</v>
      </c>
      <c r="BL517" s="17" t="s">
        <v>226</v>
      </c>
      <c r="BM517" s="138" t="s">
        <v>876</v>
      </c>
    </row>
    <row r="518" spans="2:65" s="1" customFormat="1">
      <c r="B518" s="32"/>
      <c r="D518" s="140" t="s">
        <v>144</v>
      </c>
      <c r="F518" s="141" t="s">
        <v>877</v>
      </c>
      <c r="I518" s="142"/>
      <c r="L518" s="32"/>
      <c r="M518" s="143"/>
      <c r="T518" s="52"/>
      <c r="AT518" s="17" t="s">
        <v>144</v>
      </c>
      <c r="AU518" s="17" t="s">
        <v>83</v>
      </c>
    </row>
    <row r="519" spans="2:65" s="11" customFormat="1" ht="22.9" customHeight="1">
      <c r="B519" s="114"/>
      <c r="D519" s="115" t="s">
        <v>72</v>
      </c>
      <c r="E519" s="124" t="s">
        <v>878</v>
      </c>
      <c r="F519" s="124" t="s">
        <v>879</v>
      </c>
      <c r="I519" s="117"/>
      <c r="J519" s="125">
        <f>BK519</f>
        <v>0</v>
      </c>
      <c r="L519" s="114"/>
      <c r="M519" s="119"/>
      <c r="P519" s="120">
        <f>SUM(P520:P523)</f>
        <v>0</v>
      </c>
      <c r="R519" s="120">
        <f>SUM(R520:R523)</f>
        <v>1.1409300000000001E-2</v>
      </c>
      <c r="T519" s="121">
        <f>SUM(T520:T523)</f>
        <v>0</v>
      </c>
      <c r="AR519" s="115" t="s">
        <v>83</v>
      </c>
      <c r="AT519" s="122" t="s">
        <v>72</v>
      </c>
      <c r="AU519" s="122" t="s">
        <v>78</v>
      </c>
      <c r="AY519" s="115" t="s">
        <v>128</v>
      </c>
      <c r="BK519" s="123">
        <f>SUM(BK520:BK523)</f>
        <v>0</v>
      </c>
    </row>
    <row r="520" spans="2:65" s="1" customFormat="1" ht="16.5" customHeight="1">
      <c r="B520" s="126"/>
      <c r="C520" s="127" t="s">
        <v>880</v>
      </c>
      <c r="D520" s="127" t="s">
        <v>131</v>
      </c>
      <c r="E520" s="128" t="s">
        <v>881</v>
      </c>
      <c r="F520" s="129" t="s">
        <v>882</v>
      </c>
      <c r="G520" s="130" t="s">
        <v>141</v>
      </c>
      <c r="H520" s="131">
        <v>18.11</v>
      </c>
      <c r="I520" s="132"/>
      <c r="J520" s="133">
        <f>ROUND(I520*H520,2)</f>
        <v>0</v>
      </c>
      <c r="K520" s="129" t="s">
        <v>142</v>
      </c>
      <c r="L520" s="32"/>
      <c r="M520" s="134" t="s">
        <v>3</v>
      </c>
      <c r="N520" s="135" t="s">
        <v>44</v>
      </c>
      <c r="P520" s="136">
        <f>O520*H520</f>
        <v>0</v>
      </c>
      <c r="Q520" s="136">
        <v>2.1000000000000001E-4</v>
      </c>
      <c r="R520" s="136">
        <f>Q520*H520</f>
        <v>3.8031000000000002E-3</v>
      </c>
      <c r="S520" s="136">
        <v>0</v>
      </c>
      <c r="T520" s="137">
        <f>S520*H520</f>
        <v>0</v>
      </c>
      <c r="AR520" s="138" t="s">
        <v>226</v>
      </c>
      <c r="AT520" s="138" t="s">
        <v>131</v>
      </c>
      <c r="AU520" s="138" t="s">
        <v>83</v>
      </c>
      <c r="AY520" s="17" t="s">
        <v>128</v>
      </c>
      <c r="BE520" s="139">
        <f>IF(N520="základní",J520,0)</f>
        <v>0</v>
      </c>
      <c r="BF520" s="139">
        <f>IF(N520="snížená",J520,0)</f>
        <v>0</v>
      </c>
      <c r="BG520" s="139">
        <f>IF(N520="zákl. přenesená",J520,0)</f>
        <v>0</v>
      </c>
      <c r="BH520" s="139">
        <f>IF(N520="sníž. přenesená",J520,0)</f>
        <v>0</v>
      </c>
      <c r="BI520" s="139">
        <f>IF(N520="nulová",J520,0)</f>
        <v>0</v>
      </c>
      <c r="BJ520" s="17" t="s">
        <v>78</v>
      </c>
      <c r="BK520" s="139">
        <f>ROUND(I520*H520,2)</f>
        <v>0</v>
      </c>
      <c r="BL520" s="17" t="s">
        <v>226</v>
      </c>
      <c r="BM520" s="138" t="s">
        <v>883</v>
      </c>
    </row>
    <row r="521" spans="2:65" s="1" customFormat="1">
      <c r="B521" s="32"/>
      <c r="D521" s="140" t="s">
        <v>144</v>
      </c>
      <c r="F521" s="141" t="s">
        <v>884</v>
      </c>
      <c r="I521" s="142"/>
      <c r="L521" s="32"/>
      <c r="M521" s="143"/>
      <c r="T521" s="52"/>
      <c r="AT521" s="17" t="s">
        <v>144</v>
      </c>
      <c r="AU521" s="17" t="s">
        <v>83</v>
      </c>
    </row>
    <row r="522" spans="2:65" s="1" customFormat="1" ht="16.5" customHeight="1">
      <c r="B522" s="126"/>
      <c r="C522" s="127" t="s">
        <v>885</v>
      </c>
      <c r="D522" s="127" t="s">
        <v>131</v>
      </c>
      <c r="E522" s="128" t="s">
        <v>886</v>
      </c>
      <c r="F522" s="129" t="s">
        <v>887</v>
      </c>
      <c r="G522" s="130" t="s">
        <v>141</v>
      </c>
      <c r="H522" s="131">
        <v>36.22</v>
      </c>
      <c r="I522" s="132"/>
      <c r="J522" s="133">
        <f>ROUND(I522*H522,2)</f>
        <v>0</v>
      </c>
      <c r="K522" s="129" t="s">
        <v>3</v>
      </c>
      <c r="L522" s="32"/>
      <c r="M522" s="134" t="s">
        <v>3</v>
      </c>
      <c r="N522" s="135" t="s">
        <v>44</v>
      </c>
      <c r="P522" s="136">
        <f>O522*H522</f>
        <v>0</v>
      </c>
      <c r="Q522" s="136">
        <v>2.1000000000000001E-4</v>
      </c>
      <c r="R522" s="136">
        <f>Q522*H522</f>
        <v>7.6062000000000005E-3</v>
      </c>
      <c r="S522" s="136">
        <v>0</v>
      </c>
      <c r="T522" s="137">
        <f>S522*H522</f>
        <v>0</v>
      </c>
      <c r="AR522" s="138" t="s">
        <v>226</v>
      </c>
      <c r="AT522" s="138" t="s">
        <v>131</v>
      </c>
      <c r="AU522" s="138" t="s">
        <v>83</v>
      </c>
      <c r="AY522" s="17" t="s">
        <v>128</v>
      </c>
      <c r="BE522" s="139">
        <f>IF(N522="základní",J522,0)</f>
        <v>0</v>
      </c>
      <c r="BF522" s="139">
        <f>IF(N522="snížená",J522,0)</f>
        <v>0</v>
      </c>
      <c r="BG522" s="139">
        <f>IF(N522="zákl. přenesená",J522,0)</f>
        <v>0</v>
      </c>
      <c r="BH522" s="139">
        <f>IF(N522="sníž. přenesená",J522,0)</f>
        <v>0</v>
      </c>
      <c r="BI522" s="139">
        <f>IF(N522="nulová",J522,0)</f>
        <v>0</v>
      </c>
      <c r="BJ522" s="17" t="s">
        <v>78</v>
      </c>
      <c r="BK522" s="139">
        <f>ROUND(I522*H522,2)</f>
        <v>0</v>
      </c>
      <c r="BL522" s="17" t="s">
        <v>226</v>
      </c>
      <c r="BM522" s="138" t="s">
        <v>888</v>
      </c>
    </row>
    <row r="523" spans="2:65" s="13" customFormat="1">
      <c r="B523" s="151"/>
      <c r="D523" s="145" t="s">
        <v>150</v>
      </c>
      <c r="E523" s="152" t="s">
        <v>3</v>
      </c>
      <c r="F523" s="153" t="s">
        <v>889</v>
      </c>
      <c r="H523" s="154">
        <v>36.22</v>
      </c>
      <c r="I523" s="155"/>
      <c r="L523" s="151"/>
      <c r="M523" s="156"/>
      <c r="T523" s="157"/>
      <c r="AT523" s="152" t="s">
        <v>150</v>
      </c>
      <c r="AU523" s="152" t="s">
        <v>83</v>
      </c>
      <c r="AV523" s="13" t="s">
        <v>83</v>
      </c>
      <c r="AW523" s="13" t="s">
        <v>33</v>
      </c>
      <c r="AX523" s="13" t="s">
        <v>78</v>
      </c>
      <c r="AY523" s="152" t="s">
        <v>128</v>
      </c>
    </row>
    <row r="524" spans="2:65" s="11" customFormat="1" ht="22.9" customHeight="1">
      <c r="B524" s="114"/>
      <c r="D524" s="115" t="s">
        <v>72</v>
      </c>
      <c r="E524" s="124" t="s">
        <v>890</v>
      </c>
      <c r="F524" s="124" t="s">
        <v>891</v>
      </c>
      <c r="I524" s="117"/>
      <c r="J524" s="125">
        <f>BK524</f>
        <v>0</v>
      </c>
      <c r="L524" s="114"/>
      <c r="M524" s="119"/>
      <c r="P524" s="120">
        <f>SUM(P525:P549)</f>
        <v>0</v>
      </c>
      <c r="R524" s="120">
        <f>SUM(R525:R549)</f>
        <v>8.7241699999999991E-2</v>
      </c>
      <c r="T524" s="121">
        <f>SUM(T525:T549)</f>
        <v>0</v>
      </c>
      <c r="AR524" s="115" t="s">
        <v>83</v>
      </c>
      <c r="AT524" s="122" t="s">
        <v>72</v>
      </c>
      <c r="AU524" s="122" t="s">
        <v>78</v>
      </c>
      <c r="AY524" s="115" t="s">
        <v>128</v>
      </c>
      <c r="BK524" s="123">
        <f>SUM(BK525:BK549)</f>
        <v>0</v>
      </c>
    </row>
    <row r="525" spans="2:65" s="1" customFormat="1" ht="21.75" customHeight="1">
      <c r="B525" s="126"/>
      <c r="C525" s="127" t="s">
        <v>892</v>
      </c>
      <c r="D525" s="127" t="s">
        <v>131</v>
      </c>
      <c r="E525" s="128" t="s">
        <v>893</v>
      </c>
      <c r="F525" s="129" t="s">
        <v>894</v>
      </c>
      <c r="G525" s="130" t="s">
        <v>141</v>
      </c>
      <c r="H525" s="131">
        <v>69.146000000000001</v>
      </c>
      <c r="I525" s="132"/>
      <c r="J525" s="133">
        <f>ROUND(I525*H525,2)</f>
        <v>0</v>
      </c>
      <c r="K525" s="129" t="s">
        <v>142</v>
      </c>
      <c r="L525" s="32"/>
      <c r="M525" s="134" t="s">
        <v>3</v>
      </c>
      <c r="N525" s="135" t="s">
        <v>44</v>
      </c>
      <c r="P525" s="136">
        <f>O525*H525</f>
        <v>0</v>
      </c>
      <c r="Q525" s="136">
        <v>2.0000000000000001E-4</v>
      </c>
      <c r="R525" s="136">
        <f>Q525*H525</f>
        <v>1.3829200000000002E-2</v>
      </c>
      <c r="S525" s="136">
        <v>0</v>
      </c>
      <c r="T525" s="137">
        <f>S525*H525</f>
        <v>0</v>
      </c>
      <c r="AR525" s="138" t="s">
        <v>226</v>
      </c>
      <c r="AT525" s="138" t="s">
        <v>131</v>
      </c>
      <c r="AU525" s="138" t="s">
        <v>83</v>
      </c>
      <c r="AY525" s="17" t="s">
        <v>128</v>
      </c>
      <c r="BE525" s="139">
        <f>IF(N525="základní",J525,0)</f>
        <v>0</v>
      </c>
      <c r="BF525" s="139">
        <f>IF(N525="snížená",J525,0)</f>
        <v>0</v>
      </c>
      <c r="BG525" s="139">
        <f>IF(N525="zákl. přenesená",J525,0)</f>
        <v>0</v>
      </c>
      <c r="BH525" s="139">
        <f>IF(N525="sníž. přenesená",J525,0)</f>
        <v>0</v>
      </c>
      <c r="BI525" s="139">
        <f>IF(N525="nulová",J525,0)</f>
        <v>0</v>
      </c>
      <c r="BJ525" s="17" t="s">
        <v>78</v>
      </c>
      <c r="BK525" s="139">
        <f>ROUND(I525*H525,2)</f>
        <v>0</v>
      </c>
      <c r="BL525" s="17" t="s">
        <v>226</v>
      </c>
      <c r="BM525" s="138" t="s">
        <v>895</v>
      </c>
    </row>
    <row r="526" spans="2:65" s="1" customFormat="1">
      <c r="B526" s="32"/>
      <c r="D526" s="140" t="s">
        <v>144</v>
      </c>
      <c r="F526" s="141" t="s">
        <v>896</v>
      </c>
      <c r="I526" s="142"/>
      <c r="L526" s="32"/>
      <c r="M526" s="143"/>
      <c r="T526" s="52"/>
      <c r="AT526" s="17" t="s">
        <v>144</v>
      </c>
      <c r="AU526" s="17" t="s">
        <v>83</v>
      </c>
    </row>
    <row r="527" spans="2:65" s="13" customFormat="1">
      <c r="B527" s="151"/>
      <c r="D527" s="145" t="s">
        <v>150</v>
      </c>
      <c r="E527" s="152" t="s">
        <v>3</v>
      </c>
      <c r="F527" s="153" t="s">
        <v>897</v>
      </c>
      <c r="H527" s="154">
        <v>69.146000000000001</v>
      </c>
      <c r="I527" s="155"/>
      <c r="L527" s="151"/>
      <c r="M527" s="156"/>
      <c r="T527" s="157"/>
      <c r="AT527" s="152" t="s">
        <v>150</v>
      </c>
      <c r="AU527" s="152" t="s">
        <v>83</v>
      </c>
      <c r="AV527" s="13" t="s">
        <v>83</v>
      </c>
      <c r="AW527" s="13" t="s">
        <v>33</v>
      </c>
      <c r="AX527" s="13" t="s">
        <v>78</v>
      </c>
      <c r="AY527" s="152" t="s">
        <v>128</v>
      </c>
    </row>
    <row r="528" spans="2:65" s="1" customFormat="1" ht="24.2" customHeight="1">
      <c r="B528" s="126"/>
      <c r="C528" s="127" t="s">
        <v>898</v>
      </c>
      <c r="D528" s="127" t="s">
        <v>131</v>
      </c>
      <c r="E528" s="128" t="s">
        <v>899</v>
      </c>
      <c r="F528" s="129" t="s">
        <v>900</v>
      </c>
      <c r="G528" s="130" t="s">
        <v>141</v>
      </c>
      <c r="H528" s="131">
        <v>253.26499999999999</v>
      </c>
      <c r="I528" s="132"/>
      <c r="J528" s="133">
        <f>ROUND(I528*H528,2)</f>
        <v>0</v>
      </c>
      <c r="K528" s="129" t="s">
        <v>142</v>
      </c>
      <c r="L528" s="32"/>
      <c r="M528" s="134" t="s">
        <v>3</v>
      </c>
      <c r="N528" s="135" t="s">
        <v>44</v>
      </c>
      <c r="P528" s="136">
        <f>O528*H528</f>
        <v>0</v>
      </c>
      <c r="Q528" s="136">
        <v>2.5999999999999998E-4</v>
      </c>
      <c r="R528" s="136">
        <f>Q528*H528</f>
        <v>6.5848899999999988E-2</v>
      </c>
      <c r="S528" s="136">
        <v>0</v>
      </c>
      <c r="T528" s="137">
        <f>S528*H528</f>
        <v>0</v>
      </c>
      <c r="AR528" s="138" t="s">
        <v>226</v>
      </c>
      <c r="AT528" s="138" t="s">
        <v>131</v>
      </c>
      <c r="AU528" s="138" t="s">
        <v>83</v>
      </c>
      <c r="AY528" s="17" t="s">
        <v>128</v>
      </c>
      <c r="BE528" s="139">
        <f>IF(N528="základní",J528,0)</f>
        <v>0</v>
      </c>
      <c r="BF528" s="139">
        <f>IF(N528="snížená",J528,0)</f>
        <v>0</v>
      </c>
      <c r="BG528" s="139">
        <f>IF(N528="zákl. přenesená",J528,0)</f>
        <v>0</v>
      </c>
      <c r="BH528" s="139">
        <f>IF(N528="sníž. přenesená",J528,0)</f>
        <v>0</v>
      </c>
      <c r="BI528" s="139">
        <f>IF(N528="nulová",J528,0)</f>
        <v>0</v>
      </c>
      <c r="BJ528" s="17" t="s">
        <v>78</v>
      </c>
      <c r="BK528" s="139">
        <f>ROUND(I528*H528,2)</f>
        <v>0</v>
      </c>
      <c r="BL528" s="17" t="s">
        <v>226</v>
      </c>
      <c r="BM528" s="138" t="s">
        <v>901</v>
      </c>
    </row>
    <row r="529" spans="2:65" s="1" customFormat="1">
      <c r="B529" s="32"/>
      <c r="D529" s="140" t="s">
        <v>144</v>
      </c>
      <c r="F529" s="141" t="s">
        <v>902</v>
      </c>
      <c r="I529" s="142"/>
      <c r="L529" s="32"/>
      <c r="M529" s="143"/>
      <c r="T529" s="52"/>
      <c r="AT529" s="17" t="s">
        <v>144</v>
      </c>
      <c r="AU529" s="17" t="s">
        <v>83</v>
      </c>
    </row>
    <row r="530" spans="2:65" s="12" customFormat="1">
      <c r="B530" s="144"/>
      <c r="D530" s="145" t="s">
        <v>150</v>
      </c>
      <c r="E530" s="146" t="s">
        <v>3</v>
      </c>
      <c r="F530" s="147" t="s">
        <v>903</v>
      </c>
      <c r="H530" s="146" t="s">
        <v>3</v>
      </c>
      <c r="I530" s="148"/>
      <c r="L530" s="144"/>
      <c r="M530" s="149"/>
      <c r="T530" s="150"/>
      <c r="AT530" s="146" t="s">
        <v>150</v>
      </c>
      <c r="AU530" s="146" t="s">
        <v>83</v>
      </c>
      <c r="AV530" s="12" t="s">
        <v>78</v>
      </c>
      <c r="AW530" s="12" t="s">
        <v>33</v>
      </c>
      <c r="AX530" s="12" t="s">
        <v>73</v>
      </c>
      <c r="AY530" s="146" t="s">
        <v>128</v>
      </c>
    </row>
    <row r="531" spans="2:65" s="13" customFormat="1">
      <c r="B531" s="151"/>
      <c r="D531" s="145" t="s">
        <v>150</v>
      </c>
      <c r="E531" s="152" t="s">
        <v>3</v>
      </c>
      <c r="F531" s="153" t="s">
        <v>904</v>
      </c>
      <c r="H531" s="154">
        <v>69.146000000000001</v>
      </c>
      <c r="I531" s="155"/>
      <c r="L531" s="151"/>
      <c r="M531" s="156"/>
      <c r="T531" s="157"/>
      <c r="AT531" s="152" t="s">
        <v>150</v>
      </c>
      <c r="AU531" s="152" t="s">
        <v>83</v>
      </c>
      <c r="AV531" s="13" t="s">
        <v>83</v>
      </c>
      <c r="AW531" s="13" t="s">
        <v>33</v>
      </c>
      <c r="AX531" s="13" t="s">
        <v>73</v>
      </c>
      <c r="AY531" s="152" t="s">
        <v>128</v>
      </c>
    </row>
    <row r="532" spans="2:65" s="12" customFormat="1">
      <c r="B532" s="144"/>
      <c r="D532" s="145" t="s">
        <v>150</v>
      </c>
      <c r="E532" s="146" t="s">
        <v>3</v>
      </c>
      <c r="F532" s="147" t="s">
        <v>905</v>
      </c>
      <c r="H532" s="146" t="s">
        <v>3</v>
      </c>
      <c r="I532" s="148"/>
      <c r="L532" s="144"/>
      <c r="M532" s="149"/>
      <c r="T532" s="150"/>
      <c r="AT532" s="146" t="s">
        <v>150</v>
      </c>
      <c r="AU532" s="146" t="s">
        <v>83</v>
      </c>
      <c r="AV532" s="12" t="s">
        <v>78</v>
      </c>
      <c r="AW532" s="12" t="s">
        <v>33</v>
      </c>
      <c r="AX532" s="12" t="s">
        <v>73</v>
      </c>
      <c r="AY532" s="146" t="s">
        <v>128</v>
      </c>
    </row>
    <row r="533" spans="2:65" s="13" customFormat="1">
      <c r="B533" s="151"/>
      <c r="D533" s="145" t="s">
        <v>150</v>
      </c>
      <c r="E533" s="152" t="s">
        <v>3</v>
      </c>
      <c r="F533" s="153" t="s">
        <v>643</v>
      </c>
      <c r="H533" s="154">
        <v>184.119</v>
      </c>
      <c r="I533" s="155"/>
      <c r="L533" s="151"/>
      <c r="M533" s="156"/>
      <c r="T533" s="157"/>
      <c r="AT533" s="152" t="s">
        <v>150</v>
      </c>
      <c r="AU533" s="152" t="s">
        <v>83</v>
      </c>
      <c r="AV533" s="13" t="s">
        <v>83</v>
      </c>
      <c r="AW533" s="13" t="s">
        <v>33</v>
      </c>
      <c r="AX533" s="13" t="s">
        <v>73</v>
      </c>
      <c r="AY533" s="152" t="s">
        <v>128</v>
      </c>
    </row>
    <row r="534" spans="2:65" s="14" customFormat="1">
      <c r="B534" s="158"/>
      <c r="D534" s="145" t="s">
        <v>150</v>
      </c>
      <c r="E534" s="159" t="s">
        <v>3</v>
      </c>
      <c r="F534" s="160" t="s">
        <v>158</v>
      </c>
      <c r="H534" s="161">
        <v>253.26499999999999</v>
      </c>
      <c r="I534" s="162"/>
      <c r="L534" s="158"/>
      <c r="M534" s="163"/>
      <c r="T534" s="164"/>
      <c r="AT534" s="159" t="s">
        <v>150</v>
      </c>
      <c r="AU534" s="159" t="s">
        <v>83</v>
      </c>
      <c r="AV534" s="14" t="s">
        <v>135</v>
      </c>
      <c r="AW534" s="14" t="s">
        <v>33</v>
      </c>
      <c r="AX534" s="14" t="s">
        <v>78</v>
      </c>
      <c r="AY534" s="159" t="s">
        <v>128</v>
      </c>
    </row>
    <row r="535" spans="2:65" s="1" customFormat="1" ht="16.5" customHeight="1">
      <c r="B535" s="126"/>
      <c r="C535" s="127" t="s">
        <v>906</v>
      </c>
      <c r="D535" s="127" t="s">
        <v>131</v>
      </c>
      <c r="E535" s="128" t="s">
        <v>907</v>
      </c>
      <c r="F535" s="129" t="s">
        <v>908</v>
      </c>
      <c r="G535" s="130" t="s">
        <v>141</v>
      </c>
      <c r="H535" s="131">
        <v>22.92</v>
      </c>
      <c r="I535" s="132"/>
      <c r="J535" s="133">
        <f>ROUND(I535*H535,2)</f>
        <v>0</v>
      </c>
      <c r="K535" s="129" t="s">
        <v>3</v>
      </c>
      <c r="L535" s="32"/>
      <c r="M535" s="134" t="s">
        <v>3</v>
      </c>
      <c r="N535" s="135" t="s">
        <v>44</v>
      </c>
      <c r="P535" s="136">
        <f>O535*H535</f>
        <v>0</v>
      </c>
      <c r="Q535" s="136">
        <v>3.3E-4</v>
      </c>
      <c r="R535" s="136">
        <f>Q535*H535</f>
        <v>7.5636000000000002E-3</v>
      </c>
      <c r="S535" s="136">
        <v>0</v>
      </c>
      <c r="T535" s="137">
        <f>S535*H535</f>
        <v>0</v>
      </c>
      <c r="AR535" s="138" t="s">
        <v>226</v>
      </c>
      <c r="AT535" s="138" t="s">
        <v>131</v>
      </c>
      <c r="AU535" s="138" t="s">
        <v>83</v>
      </c>
      <c r="AY535" s="17" t="s">
        <v>128</v>
      </c>
      <c r="BE535" s="139">
        <f>IF(N535="základní",J535,0)</f>
        <v>0</v>
      </c>
      <c r="BF535" s="139">
        <f>IF(N535="snížená",J535,0)</f>
        <v>0</v>
      </c>
      <c r="BG535" s="139">
        <f>IF(N535="zákl. přenesená",J535,0)</f>
        <v>0</v>
      </c>
      <c r="BH535" s="139">
        <f>IF(N535="sníž. přenesená",J535,0)</f>
        <v>0</v>
      </c>
      <c r="BI535" s="139">
        <f>IF(N535="nulová",J535,0)</f>
        <v>0</v>
      </c>
      <c r="BJ535" s="17" t="s">
        <v>78</v>
      </c>
      <c r="BK535" s="139">
        <f>ROUND(I535*H535,2)</f>
        <v>0</v>
      </c>
      <c r="BL535" s="17" t="s">
        <v>226</v>
      </c>
      <c r="BM535" s="138" t="s">
        <v>909</v>
      </c>
    </row>
    <row r="536" spans="2:65" s="12" customFormat="1">
      <c r="B536" s="144"/>
      <c r="D536" s="145" t="s">
        <v>150</v>
      </c>
      <c r="E536" s="146" t="s">
        <v>3</v>
      </c>
      <c r="F536" s="147" t="s">
        <v>910</v>
      </c>
      <c r="H536" s="146" t="s">
        <v>3</v>
      </c>
      <c r="I536" s="148"/>
      <c r="L536" s="144"/>
      <c r="M536" s="149"/>
      <c r="T536" s="150"/>
      <c r="AT536" s="146" t="s">
        <v>150</v>
      </c>
      <c r="AU536" s="146" t="s">
        <v>83</v>
      </c>
      <c r="AV536" s="12" t="s">
        <v>78</v>
      </c>
      <c r="AW536" s="12" t="s">
        <v>33</v>
      </c>
      <c r="AX536" s="12" t="s">
        <v>73</v>
      </c>
      <c r="AY536" s="146" t="s">
        <v>128</v>
      </c>
    </row>
    <row r="537" spans="2:65" s="13" customFormat="1">
      <c r="B537" s="151"/>
      <c r="D537" s="145" t="s">
        <v>150</v>
      </c>
      <c r="E537" s="152" t="s">
        <v>3</v>
      </c>
      <c r="F537" s="153" t="s">
        <v>911</v>
      </c>
      <c r="H537" s="154">
        <v>3.6040000000000001</v>
      </c>
      <c r="I537" s="155"/>
      <c r="L537" s="151"/>
      <c r="M537" s="156"/>
      <c r="T537" s="157"/>
      <c r="AT537" s="152" t="s">
        <v>150</v>
      </c>
      <c r="AU537" s="152" t="s">
        <v>83</v>
      </c>
      <c r="AV537" s="13" t="s">
        <v>83</v>
      </c>
      <c r="AW537" s="13" t="s">
        <v>33</v>
      </c>
      <c r="AX537" s="13" t="s">
        <v>73</v>
      </c>
      <c r="AY537" s="152" t="s">
        <v>128</v>
      </c>
    </row>
    <row r="538" spans="2:65" s="12" customFormat="1">
      <c r="B538" s="144"/>
      <c r="D538" s="145" t="s">
        <v>150</v>
      </c>
      <c r="E538" s="146" t="s">
        <v>3</v>
      </c>
      <c r="F538" s="147" t="s">
        <v>912</v>
      </c>
      <c r="H538" s="146" t="s">
        <v>3</v>
      </c>
      <c r="I538" s="148"/>
      <c r="L538" s="144"/>
      <c r="M538" s="149"/>
      <c r="T538" s="150"/>
      <c r="AT538" s="146" t="s">
        <v>150</v>
      </c>
      <c r="AU538" s="146" t="s">
        <v>83</v>
      </c>
      <c r="AV538" s="12" t="s">
        <v>78</v>
      </c>
      <c r="AW538" s="12" t="s">
        <v>33</v>
      </c>
      <c r="AX538" s="12" t="s">
        <v>73</v>
      </c>
      <c r="AY538" s="146" t="s">
        <v>128</v>
      </c>
    </row>
    <row r="539" spans="2:65" s="12" customFormat="1">
      <c r="B539" s="144"/>
      <c r="D539" s="145" t="s">
        <v>150</v>
      </c>
      <c r="E539" s="146" t="s">
        <v>3</v>
      </c>
      <c r="F539" s="147" t="s">
        <v>347</v>
      </c>
      <c r="H539" s="146" t="s">
        <v>3</v>
      </c>
      <c r="I539" s="148"/>
      <c r="L539" s="144"/>
      <c r="M539" s="149"/>
      <c r="T539" s="150"/>
      <c r="AT539" s="146" t="s">
        <v>150</v>
      </c>
      <c r="AU539" s="146" t="s">
        <v>83</v>
      </c>
      <c r="AV539" s="12" t="s">
        <v>78</v>
      </c>
      <c r="AW539" s="12" t="s">
        <v>33</v>
      </c>
      <c r="AX539" s="12" t="s">
        <v>73</v>
      </c>
      <c r="AY539" s="146" t="s">
        <v>128</v>
      </c>
    </row>
    <row r="540" spans="2:65" s="13" customFormat="1">
      <c r="B540" s="151"/>
      <c r="D540" s="145" t="s">
        <v>150</v>
      </c>
      <c r="E540" s="152" t="s">
        <v>3</v>
      </c>
      <c r="F540" s="153" t="s">
        <v>632</v>
      </c>
      <c r="H540" s="154">
        <v>3.4119999999999999</v>
      </c>
      <c r="I540" s="155"/>
      <c r="L540" s="151"/>
      <c r="M540" s="156"/>
      <c r="T540" s="157"/>
      <c r="AT540" s="152" t="s">
        <v>150</v>
      </c>
      <c r="AU540" s="152" t="s">
        <v>83</v>
      </c>
      <c r="AV540" s="13" t="s">
        <v>83</v>
      </c>
      <c r="AW540" s="13" t="s">
        <v>33</v>
      </c>
      <c r="AX540" s="13" t="s">
        <v>73</v>
      </c>
      <c r="AY540" s="152" t="s">
        <v>128</v>
      </c>
    </row>
    <row r="541" spans="2:65" s="12" customFormat="1">
      <c r="B541" s="144"/>
      <c r="D541" s="145" t="s">
        <v>150</v>
      </c>
      <c r="E541" s="146" t="s">
        <v>3</v>
      </c>
      <c r="F541" s="147" t="s">
        <v>350</v>
      </c>
      <c r="H541" s="146" t="s">
        <v>3</v>
      </c>
      <c r="I541" s="148"/>
      <c r="L541" s="144"/>
      <c r="M541" s="149"/>
      <c r="T541" s="150"/>
      <c r="AT541" s="146" t="s">
        <v>150</v>
      </c>
      <c r="AU541" s="146" t="s">
        <v>83</v>
      </c>
      <c r="AV541" s="12" t="s">
        <v>78</v>
      </c>
      <c r="AW541" s="12" t="s">
        <v>33</v>
      </c>
      <c r="AX541" s="12" t="s">
        <v>73</v>
      </c>
      <c r="AY541" s="146" t="s">
        <v>128</v>
      </c>
    </row>
    <row r="542" spans="2:65" s="13" customFormat="1">
      <c r="B542" s="151"/>
      <c r="D542" s="145" t="s">
        <v>150</v>
      </c>
      <c r="E542" s="152" t="s">
        <v>3</v>
      </c>
      <c r="F542" s="153" t="s">
        <v>633</v>
      </c>
      <c r="H542" s="154">
        <v>5.46</v>
      </c>
      <c r="I542" s="155"/>
      <c r="L542" s="151"/>
      <c r="M542" s="156"/>
      <c r="T542" s="157"/>
      <c r="AT542" s="152" t="s">
        <v>150</v>
      </c>
      <c r="AU542" s="152" t="s">
        <v>83</v>
      </c>
      <c r="AV542" s="13" t="s">
        <v>83</v>
      </c>
      <c r="AW542" s="13" t="s">
        <v>33</v>
      </c>
      <c r="AX542" s="13" t="s">
        <v>73</v>
      </c>
      <c r="AY542" s="152" t="s">
        <v>128</v>
      </c>
    </row>
    <row r="543" spans="2:65" s="12" customFormat="1">
      <c r="B543" s="144"/>
      <c r="D543" s="145" t="s">
        <v>150</v>
      </c>
      <c r="E543" s="146" t="s">
        <v>3</v>
      </c>
      <c r="F543" s="147" t="s">
        <v>353</v>
      </c>
      <c r="H543" s="146" t="s">
        <v>3</v>
      </c>
      <c r="I543" s="148"/>
      <c r="L543" s="144"/>
      <c r="M543" s="149"/>
      <c r="T543" s="150"/>
      <c r="AT543" s="146" t="s">
        <v>150</v>
      </c>
      <c r="AU543" s="146" t="s">
        <v>83</v>
      </c>
      <c r="AV543" s="12" t="s">
        <v>78</v>
      </c>
      <c r="AW543" s="12" t="s">
        <v>33</v>
      </c>
      <c r="AX543" s="12" t="s">
        <v>73</v>
      </c>
      <c r="AY543" s="146" t="s">
        <v>128</v>
      </c>
    </row>
    <row r="544" spans="2:65" s="13" customFormat="1">
      <c r="B544" s="151"/>
      <c r="D544" s="145" t="s">
        <v>150</v>
      </c>
      <c r="E544" s="152" t="s">
        <v>3</v>
      </c>
      <c r="F544" s="153" t="s">
        <v>634</v>
      </c>
      <c r="H544" s="154">
        <v>2.64</v>
      </c>
      <c r="I544" s="155"/>
      <c r="L544" s="151"/>
      <c r="M544" s="156"/>
      <c r="T544" s="157"/>
      <c r="AT544" s="152" t="s">
        <v>150</v>
      </c>
      <c r="AU544" s="152" t="s">
        <v>83</v>
      </c>
      <c r="AV544" s="13" t="s">
        <v>83</v>
      </c>
      <c r="AW544" s="13" t="s">
        <v>33</v>
      </c>
      <c r="AX544" s="13" t="s">
        <v>73</v>
      </c>
      <c r="AY544" s="152" t="s">
        <v>128</v>
      </c>
    </row>
    <row r="545" spans="2:65" s="12" customFormat="1">
      <c r="B545" s="144"/>
      <c r="D545" s="145" t="s">
        <v>150</v>
      </c>
      <c r="E545" s="146" t="s">
        <v>3</v>
      </c>
      <c r="F545" s="147" t="s">
        <v>356</v>
      </c>
      <c r="H545" s="146" t="s">
        <v>3</v>
      </c>
      <c r="I545" s="148"/>
      <c r="L545" s="144"/>
      <c r="M545" s="149"/>
      <c r="T545" s="150"/>
      <c r="AT545" s="146" t="s">
        <v>150</v>
      </c>
      <c r="AU545" s="146" t="s">
        <v>83</v>
      </c>
      <c r="AV545" s="12" t="s">
        <v>78</v>
      </c>
      <c r="AW545" s="12" t="s">
        <v>33</v>
      </c>
      <c r="AX545" s="12" t="s">
        <v>73</v>
      </c>
      <c r="AY545" s="146" t="s">
        <v>128</v>
      </c>
    </row>
    <row r="546" spans="2:65" s="13" customFormat="1">
      <c r="B546" s="151"/>
      <c r="D546" s="145" t="s">
        <v>150</v>
      </c>
      <c r="E546" s="152" t="s">
        <v>3</v>
      </c>
      <c r="F546" s="153" t="s">
        <v>634</v>
      </c>
      <c r="H546" s="154">
        <v>2.64</v>
      </c>
      <c r="I546" s="155"/>
      <c r="L546" s="151"/>
      <c r="M546" s="156"/>
      <c r="T546" s="157"/>
      <c r="AT546" s="152" t="s">
        <v>150</v>
      </c>
      <c r="AU546" s="152" t="s">
        <v>83</v>
      </c>
      <c r="AV546" s="13" t="s">
        <v>83</v>
      </c>
      <c r="AW546" s="13" t="s">
        <v>33</v>
      </c>
      <c r="AX546" s="13" t="s">
        <v>73</v>
      </c>
      <c r="AY546" s="152" t="s">
        <v>128</v>
      </c>
    </row>
    <row r="547" spans="2:65" s="12" customFormat="1">
      <c r="B547" s="144"/>
      <c r="D547" s="145" t="s">
        <v>150</v>
      </c>
      <c r="E547" s="146" t="s">
        <v>3</v>
      </c>
      <c r="F547" s="147" t="s">
        <v>913</v>
      </c>
      <c r="H547" s="146" t="s">
        <v>3</v>
      </c>
      <c r="I547" s="148"/>
      <c r="L547" s="144"/>
      <c r="M547" s="149"/>
      <c r="T547" s="150"/>
      <c r="AT547" s="146" t="s">
        <v>150</v>
      </c>
      <c r="AU547" s="146" t="s">
        <v>83</v>
      </c>
      <c r="AV547" s="12" t="s">
        <v>78</v>
      </c>
      <c r="AW547" s="12" t="s">
        <v>33</v>
      </c>
      <c r="AX547" s="12" t="s">
        <v>73</v>
      </c>
      <c r="AY547" s="146" t="s">
        <v>128</v>
      </c>
    </row>
    <row r="548" spans="2:65" s="13" customFormat="1">
      <c r="B548" s="151"/>
      <c r="D548" s="145" t="s">
        <v>150</v>
      </c>
      <c r="E548" s="152" t="s">
        <v>3</v>
      </c>
      <c r="F548" s="153" t="s">
        <v>914</v>
      </c>
      <c r="H548" s="154">
        <v>5.1639999999999997</v>
      </c>
      <c r="I548" s="155"/>
      <c r="L548" s="151"/>
      <c r="M548" s="156"/>
      <c r="T548" s="157"/>
      <c r="AT548" s="152" t="s">
        <v>150</v>
      </c>
      <c r="AU548" s="152" t="s">
        <v>83</v>
      </c>
      <c r="AV548" s="13" t="s">
        <v>83</v>
      </c>
      <c r="AW548" s="13" t="s">
        <v>33</v>
      </c>
      <c r="AX548" s="13" t="s">
        <v>73</v>
      </c>
      <c r="AY548" s="152" t="s">
        <v>128</v>
      </c>
    </row>
    <row r="549" spans="2:65" s="14" customFormat="1">
      <c r="B549" s="158"/>
      <c r="D549" s="145" t="s">
        <v>150</v>
      </c>
      <c r="E549" s="159" t="s">
        <v>3</v>
      </c>
      <c r="F549" s="160" t="s">
        <v>158</v>
      </c>
      <c r="H549" s="161">
        <v>22.92</v>
      </c>
      <c r="I549" s="162"/>
      <c r="L549" s="158"/>
      <c r="M549" s="163"/>
      <c r="T549" s="164"/>
      <c r="AT549" s="159" t="s">
        <v>150</v>
      </c>
      <c r="AU549" s="159" t="s">
        <v>83</v>
      </c>
      <c r="AV549" s="14" t="s">
        <v>135</v>
      </c>
      <c r="AW549" s="14" t="s">
        <v>33</v>
      </c>
      <c r="AX549" s="14" t="s">
        <v>78</v>
      </c>
      <c r="AY549" s="159" t="s">
        <v>128</v>
      </c>
    </row>
    <row r="550" spans="2:65" s="11" customFormat="1" ht="25.9" customHeight="1">
      <c r="B550" s="114"/>
      <c r="D550" s="115" t="s">
        <v>72</v>
      </c>
      <c r="E550" s="116" t="s">
        <v>915</v>
      </c>
      <c r="F550" s="116" t="s">
        <v>916</v>
      </c>
      <c r="I550" s="117"/>
      <c r="J550" s="118">
        <f>BK550</f>
        <v>0</v>
      </c>
      <c r="L550" s="114"/>
      <c r="M550" s="119"/>
      <c r="P550" s="120">
        <f>SUM(P551:P552)</f>
        <v>0</v>
      </c>
      <c r="R550" s="120">
        <f>SUM(R551:R552)</f>
        <v>0</v>
      </c>
      <c r="T550" s="121">
        <f>SUM(T551:T552)</f>
        <v>0</v>
      </c>
      <c r="AR550" s="115" t="s">
        <v>135</v>
      </c>
      <c r="AT550" s="122" t="s">
        <v>72</v>
      </c>
      <c r="AU550" s="122" t="s">
        <v>73</v>
      </c>
      <c r="AY550" s="115" t="s">
        <v>128</v>
      </c>
      <c r="BK550" s="123">
        <f>SUM(BK551:BK552)</f>
        <v>0</v>
      </c>
    </row>
    <row r="551" spans="2:65" s="1" customFormat="1" ht="24.2" customHeight="1">
      <c r="B551" s="126"/>
      <c r="C551" s="127" t="s">
        <v>917</v>
      </c>
      <c r="D551" s="127" t="s">
        <v>131</v>
      </c>
      <c r="E551" s="128" t="s">
        <v>918</v>
      </c>
      <c r="F551" s="129" t="s">
        <v>919</v>
      </c>
      <c r="G551" s="130" t="s">
        <v>224</v>
      </c>
      <c r="H551" s="131">
        <v>8</v>
      </c>
      <c r="I551" s="132"/>
      <c r="J551" s="133">
        <f>ROUND(I551*H551,2)</f>
        <v>0</v>
      </c>
      <c r="K551" s="129" t="s">
        <v>142</v>
      </c>
      <c r="L551" s="32"/>
      <c r="M551" s="134" t="s">
        <v>3</v>
      </c>
      <c r="N551" s="135" t="s">
        <v>44</v>
      </c>
      <c r="P551" s="136">
        <f>O551*H551</f>
        <v>0</v>
      </c>
      <c r="Q551" s="136">
        <v>0</v>
      </c>
      <c r="R551" s="136">
        <f>Q551*H551</f>
        <v>0</v>
      </c>
      <c r="S551" s="136">
        <v>0</v>
      </c>
      <c r="T551" s="137">
        <f>S551*H551</f>
        <v>0</v>
      </c>
      <c r="AR551" s="138" t="s">
        <v>920</v>
      </c>
      <c r="AT551" s="138" t="s">
        <v>131</v>
      </c>
      <c r="AU551" s="138" t="s">
        <v>78</v>
      </c>
      <c r="AY551" s="17" t="s">
        <v>128</v>
      </c>
      <c r="BE551" s="139">
        <f>IF(N551="základní",J551,0)</f>
        <v>0</v>
      </c>
      <c r="BF551" s="139">
        <f>IF(N551="snížená",J551,0)</f>
        <v>0</v>
      </c>
      <c r="BG551" s="139">
        <f>IF(N551="zákl. přenesená",J551,0)</f>
        <v>0</v>
      </c>
      <c r="BH551" s="139">
        <f>IF(N551="sníž. přenesená",J551,0)</f>
        <v>0</v>
      </c>
      <c r="BI551" s="139">
        <f>IF(N551="nulová",J551,0)</f>
        <v>0</v>
      </c>
      <c r="BJ551" s="17" t="s">
        <v>78</v>
      </c>
      <c r="BK551" s="139">
        <f>ROUND(I551*H551,2)</f>
        <v>0</v>
      </c>
      <c r="BL551" s="17" t="s">
        <v>920</v>
      </c>
      <c r="BM551" s="138" t="s">
        <v>921</v>
      </c>
    </row>
    <row r="552" spans="2:65" s="1" customFormat="1">
      <c r="B552" s="32"/>
      <c r="D552" s="140" t="s">
        <v>144</v>
      </c>
      <c r="F552" s="141" t="s">
        <v>922</v>
      </c>
      <c r="I552" s="142"/>
      <c r="L552" s="32"/>
      <c r="M552" s="176"/>
      <c r="N552" s="177"/>
      <c r="O552" s="177"/>
      <c r="P552" s="177"/>
      <c r="Q552" s="177"/>
      <c r="R552" s="177"/>
      <c r="S552" s="177"/>
      <c r="T552" s="178"/>
      <c r="AT552" s="17" t="s">
        <v>144</v>
      </c>
      <c r="AU552" s="17" t="s">
        <v>78</v>
      </c>
    </row>
    <row r="553" spans="2:65" s="1" customFormat="1" ht="6.95" customHeight="1">
      <c r="B553" s="41"/>
      <c r="C553" s="42"/>
      <c r="D553" s="42"/>
      <c r="E553" s="42"/>
      <c r="F553" s="42"/>
      <c r="G553" s="42"/>
      <c r="H553" s="42"/>
      <c r="I553" s="42"/>
      <c r="J553" s="42"/>
      <c r="K553" s="42"/>
      <c r="L553" s="32"/>
    </row>
  </sheetData>
  <autoFilter ref="C93:K552" xr:uid="{00000000-0009-0000-0000-000001000000}"/>
  <mergeCells count="6">
    <mergeCell ref="E86:H86"/>
    <mergeCell ref="L2:V2"/>
    <mergeCell ref="E7:H7"/>
    <mergeCell ref="E16:H16"/>
    <mergeCell ref="E25:H25"/>
    <mergeCell ref="E46:H46"/>
  </mergeCells>
  <hyperlinks>
    <hyperlink ref="F100" r:id="rId1" xr:uid="{00000000-0004-0000-0100-000000000000}"/>
    <hyperlink ref="F102" r:id="rId2" xr:uid="{00000000-0004-0000-0100-000001000000}"/>
    <hyperlink ref="F112" r:id="rId3" xr:uid="{00000000-0004-0000-0100-000002000000}"/>
    <hyperlink ref="F116" r:id="rId4" xr:uid="{00000000-0004-0000-0100-000003000000}"/>
    <hyperlink ref="F118" r:id="rId5" xr:uid="{00000000-0004-0000-0100-000004000000}"/>
    <hyperlink ref="F120" r:id="rId6" xr:uid="{00000000-0004-0000-0100-000005000000}"/>
    <hyperlink ref="F123" r:id="rId7" xr:uid="{00000000-0004-0000-0100-000006000000}"/>
    <hyperlink ref="F127" r:id="rId8" xr:uid="{00000000-0004-0000-0100-000007000000}"/>
    <hyperlink ref="F130" r:id="rId9" xr:uid="{00000000-0004-0000-0100-000008000000}"/>
    <hyperlink ref="F137" r:id="rId10" xr:uid="{00000000-0004-0000-0100-000009000000}"/>
    <hyperlink ref="F146" r:id="rId11" xr:uid="{00000000-0004-0000-0100-00000A000000}"/>
    <hyperlink ref="F155" r:id="rId12" xr:uid="{00000000-0004-0000-0100-00000B000000}"/>
    <hyperlink ref="F169" r:id="rId13" xr:uid="{00000000-0004-0000-0100-00000C000000}"/>
    <hyperlink ref="F173" r:id="rId14" xr:uid="{00000000-0004-0000-0100-00000D000000}"/>
    <hyperlink ref="F176" r:id="rId15" xr:uid="{00000000-0004-0000-0100-00000E000000}"/>
    <hyperlink ref="F179" r:id="rId16" xr:uid="{00000000-0004-0000-0100-00000F000000}"/>
    <hyperlink ref="F181" r:id="rId17" xr:uid="{00000000-0004-0000-0100-000010000000}"/>
    <hyperlink ref="F183" r:id="rId18" xr:uid="{00000000-0004-0000-0100-000011000000}"/>
    <hyperlink ref="F186" r:id="rId19" xr:uid="{00000000-0004-0000-0100-000012000000}"/>
    <hyperlink ref="F189" r:id="rId20" xr:uid="{00000000-0004-0000-0100-000013000000}"/>
    <hyperlink ref="F193" r:id="rId21" xr:uid="{00000000-0004-0000-0100-000014000000}"/>
    <hyperlink ref="F197" r:id="rId22" xr:uid="{00000000-0004-0000-0100-000015000000}"/>
    <hyperlink ref="F212" r:id="rId23" xr:uid="{00000000-0004-0000-0100-000016000000}"/>
    <hyperlink ref="F215" r:id="rId24" xr:uid="{00000000-0004-0000-0100-000017000000}"/>
    <hyperlink ref="F217" r:id="rId25" xr:uid="{00000000-0004-0000-0100-000018000000}"/>
    <hyperlink ref="F229" r:id="rId26" xr:uid="{00000000-0004-0000-0100-000019000000}"/>
    <hyperlink ref="F241" r:id="rId27" xr:uid="{00000000-0004-0000-0100-00001A000000}"/>
    <hyperlink ref="F251" r:id="rId28" xr:uid="{00000000-0004-0000-0100-00001B000000}"/>
    <hyperlink ref="F266" r:id="rId29" xr:uid="{00000000-0004-0000-0100-00001C000000}"/>
    <hyperlink ref="F269" r:id="rId30" xr:uid="{00000000-0004-0000-0100-00001D000000}"/>
    <hyperlink ref="F274" r:id="rId31" xr:uid="{00000000-0004-0000-0100-00001E000000}"/>
    <hyperlink ref="F277" r:id="rId32" xr:uid="{00000000-0004-0000-0100-00001F000000}"/>
    <hyperlink ref="F284" r:id="rId33" xr:uid="{00000000-0004-0000-0100-000020000000}"/>
    <hyperlink ref="F331" r:id="rId34" xr:uid="{00000000-0004-0000-0100-000021000000}"/>
    <hyperlink ref="F334" r:id="rId35" xr:uid="{00000000-0004-0000-0100-000022000000}"/>
    <hyperlink ref="F363" r:id="rId36" xr:uid="{00000000-0004-0000-0100-000023000000}"/>
    <hyperlink ref="F366" r:id="rId37" xr:uid="{00000000-0004-0000-0100-000024000000}"/>
    <hyperlink ref="F376" r:id="rId38" xr:uid="{00000000-0004-0000-0100-000025000000}"/>
    <hyperlink ref="F385" r:id="rId39" xr:uid="{00000000-0004-0000-0100-000026000000}"/>
    <hyperlink ref="F396" r:id="rId40" xr:uid="{00000000-0004-0000-0100-000027000000}"/>
    <hyperlink ref="F405" r:id="rId41" xr:uid="{00000000-0004-0000-0100-000028000000}"/>
    <hyperlink ref="F409" r:id="rId42" xr:uid="{00000000-0004-0000-0100-000029000000}"/>
    <hyperlink ref="F429" r:id="rId43" xr:uid="{00000000-0004-0000-0100-00002A000000}"/>
    <hyperlink ref="F436" r:id="rId44" xr:uid="{00000000-0004-0000-0100-00002B000000}"/>
    <hyperlink ref="F439" r:id="rId45" xr:uid="{00000000-0004-0000-0100-00002C000000}"/>
    <hyperlink ref="F442" r:id="rId46" xr:uid="{00000000-0004-0000-0100-00002D000000}"/>
    <hyperlink ref="F469" r:id="rId47" xr:uid="{00000000-0004-0000-0100-00002E000000}"/>
    <hyperlink ref="F483" r:id="rId48" xr:uid="{00000000-0004-0000-0100-00002F000000}"/>
    <hyperlink ref="F486" r:id="rId49" xr:uid="{00000000-0004-0000-0100-000030000000}"/>
    <hyperlink ref="F488" r:id="rId50" xr:uid="{00000000-0004-0000-0100-000031000000}"/>
    <hyperlink ref="F516" r:id="rId51" xr:uid="{00000000-0004-0000-0100-000032000000}"/>
    <hyperlink ref="F518" r:id="rId52" xr:uid="{00000000-0004-0000-0100-000033000000}"/>
    <hyperlink ref="F521" r:id="rId53" xr:uid="{00000000-0004-0000-0100-000034000000}"/>
    <hyperlink ref="F526" r:id="rId54" xr:uid="{00000000-0004-0000-0100-000035000000}"/>
    <hyperlink ref="F529" r:id="rId55" xr:uid="{00000000-0004-0000-0100-000036000000}"/>
    <hyperlink ref="F552" r:id="rId56" xr:uid="{00000000-0004-0000-0100-00003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96"/>
  <sheetViews>
    <sheetView showGridLines="0" topLeftCell="A66" workbookViewId="0">
      <selection activeCell="K87" sqref="K8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468" t="s">
        <v>6</v>
      </c>
      <c r="M2" s="451"/>
      <c r="N2" s="451"/>
      <c r="O2" s="451"/>
      <c r="P2" s="451"/>
      <c r="Q2" s="451"/>
      <c r="R2" s="451"/>
      <c r="S2" s="451"/>
      <c r="T2" s="451"/>
      <c r="U2" s="451"/>
      <c r="V2" s="451"/>
      <c r="AT2" s="17" t="s">
        <v>82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86</v>
      </c>
      <c r="L4" s="20"/>
      <c r="M4" s="83" t="s">
        <v>11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17</v>
      </c>
      <c r="L6" s="20"/>
    </row>
    <row r="7" spans="2:46" ht="16.5" customHeight="1">
      <c r="B7" s="20"/>
      <c r="E7" s="484" t="str">
        <f>'Rekapitulace stavby'!K6</f>
        <v>Rekonstrukce hospody II. etapa - podkroví, Pražská čp.16, Máslovice</v>
      </c>
      <c r="F7" s="485"/>
      <c r="G7" s="485"/>
      <c r="H7" s="485"/>
      <c r="L7" s="20"/>
    </row>
    <row r="8" spans="2:46" s="1" customFormat="1" ht="12" customHeight="1">
      <c r="B8" s="32"/>
      <c r="D8" s="27" t="s">
        <v>923</v>
      </c>
      <c r="L8" s="32"/>
    </row>
    <row r="9" spans="2:46" s="1" customFormat="1" ht="16.5" customHeight="1">
      <c r="B9" s="32"/>
      <c r="E9" s="469" t="s">
        <v>924</v>
      </c>
      <c r="F9" s="482"/>
      <c r="G9" s="482"/>
      <c r="H9" s="482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19</v>
      </c>
      <c r="F11" s="25" t="s">
        <v>3</v>
      </c>
      <c r="I11" s="27" t="s">
        <v>20</v>
      </c>
      <c r="J11" s="25" t="s">
        <v>3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10. 8. 2022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28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483" t="str">
        <f>'Rekapitulace stavby'!E14</f>
        <v>Vyplň údaj</v>
      </c>
      <c r="F18" s="450"/>
      <c r="G18" s="450"/>
      <c r="H18" s="450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35</v>
      </c>
      <c r="L23" s="32"/>
    </row>
    <row r="24" spans="2:12" s="1" customFormat="1" ht="18" customHeight="1">
      <c r="B24" s="32"/>
      <c r="E24" s="25" t="s">
        <v>36</v>
      </c>
      <c r="I24" s="27" t="s">
        <v>28</v>
      </c>
      <c r="J24" s="25" t="s">
        <v>3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4"/>
      <c r="E27" s="455" t="s">
        <v>3</v>
      </c>
      <c r="F27" s="455"/>
      <c r="G27" s="455"/>
      <c r="H27" s="455"/>
      <c r="L27" s="8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5" t="s">
        <v>39</v>
      </c>
      <c r="J30" s="62">
        <f>ROUND(J84,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41</v>
      </c>
      <c r="I32" s="35" t="s">
        <v>40</v>
      </c>
      <c r="J32" s="35" t="s">
        <v>42</v>
      </c>
      <c r="L32" s="32"/>
    </row>
    <row r="33" spans="2:12" s="1" customFormat="1" ht="14.45" customHeight="1">
      <c r="B33" s="32"/>
      <c r="D33" s="86" t="s">
        <v>43</v>
      </c>
      <c r="E33" s="27" t="s">
        <v>44</v>
      </c>
      <c r="F33" s="87">
        <f>ROUND((SUM(BE84:BE95)),  2)</f>
        <v>0</v>
      </c>
      <c r="I33" s="88">
        <v>0.21</v>
      </c>
      <c r="J33" s="87">
        <f>ROUND(((SUM(BE84:BE95))*I33),  2)</f>
        <v>0</v>
      </c>
      <c r="L33" s="32"/>
    </row>
    <row r="34" spans="2:12" s="1" customFormat="1" ht="14.45" customHeight="1">
      <c r="B34" s="32"/>
      <c r="E34" s="27" t="s">
        <v>45</v>
      </c>
      <c r="F34" s="87">
        <f>ROUND((SUM(BF84:BF95)),  2)</f>
        <v>0</v>
      </c>
      <c r="I34" s="88">
        <v>0.15</v>
      </c>
      <c r="J34" s="87">
        <f>ROUND(((SUM(BF84:BF95))*I34),  2)</f>
        <v>0</v>
      </c>
      <c r="L34" s="32"/>
    </row>
    <row r="35" spans="2:12" s="1" customFormat="1" ht="14.45" hidden="1" customHeight="1">
      <c r="B35" s="32"/>
      <c r="E35" s="27" t="s">
        <v>46</v>
      </c>
      <c r="F35" s="87">
        <f>ROUND((SUM(BG84:BG95)),  2)</f>
        <v>0</v>
      </c>
      <c r="I35" s="88">
        <v>0.21</v>
      </c>
      <c r="J35" s="87">
        <f>0</f>
        <v>0</v>
      </c>
      <c r="L35" s="32"/>
    </row>
    <row r="36" spans="2:12" s="1" customFormat="1" ht="14.45" hidden="1" customHeight="1">
      <c r="B36" s="32"/>
      <c r="E36" s="27" t="s">
        <v>47</v>
      </c>
      <c r="F36" s="87">
        <f>ROUND((SUM(BH84:BH95)),  2)</f>
        <v>0</v>
      </c>
      <c r="I36" s="88">
        <v>0.15</v>
      </c>
      <c r="J36" s="87">
        <f>0</f>
        <v>0</v>
      </c>
      <c r="L36" s="32"/>
    </row>
    <row r="37" spans="2:12" s="1" customFormat="1" ht="14.45" hidden="1" customHeight="1">
      <c r="B37" s="32"/>
      <c r="E37" s="27" t="s">
        <v>48</v>
      </c>
      <c r="F37" s="87">
        <f>ROUND((SUM(BI84:BI95)),  2)</f>
        <v>0</v>
      </c>
      <c r="I37" s="88">
        <v>0</v>
      </c>
      <c r="J37" s="87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89"/>
      <c r="D39" s="90" t="s">
        <v>49</v>
      </c>
      <c r="E39" s="53"/>
      <c r="F39" s="53"/>
      <c r="G39" s="91" t="s">
        <v>50</v>
      </c>
      <c r="H39" s="92" t="s">
        <v>51</v>
      </c>
      <c r="I39" s="53"/>
      <c r="J39" s="93">
        <f>SUM(J30:J37)</f>
        <v>0</v>
      </c>
      <c r="K39" s="94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17</v>
      </c>
      <c r="L47" s="32"/>
    </row>
    <row r="48" spans="2:12" s="1" customFormat="1" ht="16.5" customHeight="1">
      <c r="B48" s="32"/>
      <c r="E48" s="484" t="str">
        <f>E7</f>
        <v>Rekonstrukce hospody II. etapa - podkroví, Pražská čp.16, Máslovice</v>
      </c>
      <c r="F48" s="485"/>
      <c r="G48" s="485"/>
      <c r="H48" s="485"/>
      <c r="L48" s="32"/>
    </row>
    <row r="49" spans="2:47" s="1" customFormat="1" ht="12" customHeight="1">
      <c r="B49" s="32"/>
      <c r="C49" s="27" t="s">
        <v>923</v>
      </c>
      <c r="L49" s="32"/>
    </row>
    <row r="50" spans="2:47" s="1" customFormat="1" ht="16.5" customHeight="1">
      <c r="B50" s="32"/>
      <c r="E50" s="469" t="str">
        <f>E9</f>
        <v>TZB - Technické zabezpečení staveb</v>
      </c>
      <c r="F50" s="482"/>
      <c r="G50" s="482"/>
      <c r="H50" s="482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Pražská čp.16, Máslovice</v>
      </c>
      <c r="I52" s="27" t="s">
        <v>23</v>
      </c>
      <c r="J52" s="49" t="str">
        <f>IF(J12="","",J12)</f>
        <v>10. 8. 2022</v>
      </c>
      <c r="L52" s="32"/>
    </row>
    <row r="53" spans="2:47" s="1" customFormat="1" ht="6.95" customHeight="1">
      <c r="B53" s="32"/>
      <c r="L53" s="32"/>
    </row>
    <row r="54" spans="2:47" s="1" customFormat="1" ht="54.4" customHeight="1">
      <c r="B54" s="32"/>
      <c r="C54" s="27" t="s">
        <v>25</v>
      </c>
      <c r="F54" s="25" t="str">
        <f>E15</f>
        <v xml:space="preserve"> </v>
      </c>
      <c r="I54" s="27" t="s">
        <v>31</v>
      </c>
      <c r="J54" s="30" t="str">
        <f>E21</f>
        <v>ATELER BOD ARCHITEKTI S.R.O. Osadní 799/6, Praha 7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Hana Pejšová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5" t="s">
        <v>89</v>
      </c>
      <c r="D57" s="89"/>
      <c r="E57" s="89"/>
      <c r="F57" s="89"/>
      <c r="G57" s="89"/>
      <c r="H57" s="89"/>
      <c r="I57" s="89"/>
      <c r="J57" s="96" t="s">
        <v>90</v>
      </c>
      <c r="K57" s="89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7" t="s">
        <v>71</v>
      </c>
      <c r="J59" s="62">
        <f>J84</f>
        <v>0</v>
      </c>
      <c r="L59" s="32"/>
      <c r="AU59" s="17" t="s">
        <v>91</v>
      </c>
    </row>
    <row r="60" spans="2:47" s="8" customFormat="1" ht="24.95" customHeight="1">
      <c r="B60" s="98"/>
      <c r="D60" s="99" t="s">
        <v>98</v>
      </c>
      <c r="E60" s="100"/>
      <c r="F60" s="100"/>
      <c r="G60" s="100"/>
      <c r="H60" s="100"/>
      <c r="I60" s="100"/>
      <c r="J60" s="101">
        <f>J85</f>
        <v>0</v>
      </c>
      <c r="L60" s="98"/>
    </row>
    <row r="61" spans="2:47" s="9" customFormat="1" ht="19.899999999999999" customHeight="1">
      <c r="B61" s="102"/>
      <c r="D61" s="103" t="s">
        <v>925</v>
      </c>
      <c r="E61" s="104"/>
      <c r="F61" s="104"/>
      <c r="G61" s="104"/>
      <c r="H61" s="104"/>
      <c r="I61" s="104"/>
      <c r="J61" s="105">
        <f>J86</f>
        <v>0</v>
      </c>
      <c r="L61" s="102"/>
    </row>
    <row r="62" spans="2:47" s="9" customFormat="1" ht="19.899999999999999" customHeight="1">
      <c r="B62" s="102"/>
      <c r="D62" s="103" t="s">
        <v>926</v>
      </c>
      <c r="E62" s="104"/>
      <c r="F62" s="104"/>
      <c r="G62" s="104"/>
      <c r="H62" s="104"/>
      <c r="I62" s="104"/>
      <c r="J62" s="105">
        <f>J90</f>
        <v>0</v>
      </c>
      <c r="L62" s="102"/>
    </row>
    <row r="63" spans="2:47" s="9" customFormat="1" ht="19.899999999999999" customHeight="1">
      <c r="B63" s="102"/>
      <c r="D63" s="103" t="s">
        <v>102</v>
      </c>
      <c r="E63" s="104"/>
      <c r="F63" s="104"/>
      <c r="G63" s="104"/>
      <c r="H63" s="104"/>
      <c r="I63" s="104"/>
      <c r="J63" s="105">
        <f>J92</f>
        <v>0</v>
      </c>
      <c r="L63" s="102"/>
    </row>
    <row r="64" spans="2:47" s="9" customFormat="1" ht="19.899999999999999" customHeight="1">
      <c r="B64" s="102"/>
      <c r="D64" s="103" t="s">
        <v>927</v>
      </c>
      <c r="E64" s="104"/>
      <c r="F64" s="104"/>
      <c r="G64" s="104"/>
      <c r="H64" s="104"/>
      <c r="I64" s="104"/>
      <c r="J64" s="105">
        <f>J94</f>
        <v>0</v>
      </c>
      <c r="L64" s="102"/>
    </row>
    <row r="65" spans="2:12" s="1" customFormat="1" ht="21.75" customHeight="1">
      <c r="B65" s="32"/>
      <c r="L65" s="32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2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2"/>
    </row>
    <row r="71" spans="2:12" s="1" customFormat="1" ht="24.95" customHeight="1">
      <c r="B71" s="32"/>
      <c r="C71" s="21" t="s">
        <v>113</v>
      </c>
      <c r="L71" s="32"/>
    </row>
    <row r="72" spans="2:12" s="1" customFormat="1" ht="6.95" customHeight="1">
      <c r="B72" s="32"/>
      <c r="L72" s="32"/>
    </row>
    <row r="73" spans="2:12" s="1" customFormat="1" ht="12" customHeight="1">
      <c r="B73" s="32"/>
      <c r="C73" s="27" t="s">
        <v>17</v>
      </c>
      <c r="L73" s="32"/>
    </row>
    <row r="74" spans="2:12" s="1" customFormat="1" ht="16.5" customHeight="1">
      <c r="B74" s="32"/>
      <c r="E74" s="484" t="str">
        <f>E7</f>
        <v>Rekonstrukce hospody II. etapa - podkroví, Pražská čp.16, Máslovice</v>
      </c>
      <c r="F74" s="485"/>
      <c r="G74" s="485"/>
      <c r="H74" s="485"/>
      <c r="L74" s="32"/>
    </row>
    <row r="75" spans="2:12" s="1" customFormat="1" ht="12" customHeight="1">
      <c r="B75" s="32"/>
      <c r="C75" s="27" t="s">
        <v>923</v>
      </c>
      <c r="L75" s="32"/>
    </row>
    <row r="76" spans="2:12" s="1" customFormat="1" ht="16.5" customHeight="1">
      <c r="B76" s="32"/>
      <c r="E76" s="469" t="str">
        <f>E9</f>
        <v>TZB - Technické zabezpečení staveb</v>
      </c>
      <c r="F76" s="482"/>
      <c r="G76" s="482"/>
      <c r="H76" s="482"/>
      <c r="L76" s="32"/>
    </row>
    <row r="77" spans="2:12" s="1" customFormat="1" ht="6.95" customHeight="1">
      <c r="B77" s="32"/>
      <c r="L77" s="32"/>
    </row>
    <row r="78" spans="2:12" s="1" customFormat="1" ht="12" customHeight="1">
      <c r="B78" s="32"/>
      <c r="C78" s="27" t="s">
        <v>21</v>
      </c>
      <c r="F78" s="25" t="str">
        <f>F12</f>
        <v>Pražská čp.16, Máslovice</v>
      </c>
      <c r="I78" s="27" t="s">
        <v>23</v>
      </c>
      <c r="J78" s="49" t="str">
        <f>IF(J12="","",J12)</f>
        <v>10. 8. 2022</v>
      </c>
      <c r="L78" s="32"/>
    </row>
    <row r="79" spans="2:12" s="1" customFormat="1" ht="6.95" customHeight="1">
      <c r="B79" s="32"/>
      <c r="L79" s="32"/>
    </row>
    <row r="80" spans="2:12" s="1" customFormat="1" ht="54.4" customHeight="1">
      <c r="B80" s="32"/>
      <c r="C80" s="27" t="s">
        <v>25</v>
      </c>
      <c r="F80" s="25" t="str">
        <f>E15</f>
        <v xml:space="preserve"> </v>
      </c>
      <c r="I80" s="27" t="s">
        <v>31</v>
      </c>
      <c r="J80" s="30" t="str">
        <f>E21</f>
        <v>ATELER BOD ARCHITEKTI S.R.O. Osadní 799/6, Praha 7</v>
      </c>
      <c r="L80" s="32"/>
    </row>
    <row r="81" spans="2:65" s="1" customFormat="1" ht="15.2" customHeight="1">
      <c r="B81" s="32"/>
      <c r="C81" s="27" t="s">
        <v>29</v>
      </c>
      <c r="F81" s="25" t="str">
        <f>IF(E18="","",E18)</f>
        <v>Vyplň údaj</v>
      </c>
      <c r="I81" s="27" t="s">
        <v>34</v>
      </c>
      <c r="J81" s="30" t="str">
        <f>E24</f>
        <v>Hana Pejšová</v>
      </c>
      <c r="L81" s="32"/>
    </row>
    <row r="82" spans="2:65" s="1" customFormat="1" ht="10.35" customHeight="1">
      <c r="B82" s="32"/>
      <c r="L82" s="32"/>
    </row>
    <row r="83" spans="2:65" s="10" customFormat="1" ht="29.25" customHeight="1">
      <c r="B83" s="106"/>
      <c r="C83" s="107" t="s">
        <v>114</v>
      </c>
      <c r="D83" s="108" t="s">
        <v>58</v>
      </c>
      <c r="E83" s="108" t="s">
        <v>54</v>
      </c>
      <c r="F83" s="108" t="s">
        <v>55</v>
      </c>
      <c r="G83" s="108" t="s">
        <v>115</v>
      </c>
      <c r="H83" s="108" t="s">
        <v>116</v>
      </c>
      <c r="I83" s="108" t="s">
        <v>117</v>
      </c>
      <c r="J83" s="108" t="s">
        <v>90</v>
      </c>
      <c r="K83" s="109" t="s">
        <v>118</v>
      </c>
      <c r="L83" s="106"/>
      <c r="M83" s="55" t="s">
        <v>3</v>
      </c>
      <c r="N83" s="56" t="s">
        <v>43</v>
      </c>
      <c r="O83" s="56" t="s">
        <v>119</v>
      </c>
      <c r="P83" s="56" t="s">
        <v>120</v>
      </c>
      <c r="Q83" s="56" t="s">
        <v>121</v>
      </c>
      <c r="R83" s="56" t="s">
        <v>122</v>
      </c>
      <c r="S83" s="56" t="s">
        <v>123</v>
      </c>
      <c r="T83" s="57" t="s">
        <v>124</v>
      </c>
    </row>
    <row r="84" spans="2:65" s="1" customFormat="1" ht="22.9" customHeight="1">
      <c r="B84" s="32"/>
      <c r="C84" s="60" t="s">
        <v>125</v>
      </c>
      <c r="J84" s="110">
        <f>BK84</f>
        <v>0</v>
      </c>
      <c r="L84" s="32"/>
      <c r="M84" s="58"/>
      <c r="N84" s="50"/>
      <c r="O84" s="50"/>
      <c r="P84" s="111">
        <f>P85</f>
        <v>0</v>
      </c>
      <c r="Q84" s="50"/>
      <c r="R84" s="111">
        <f>R85</f>
        <v>0.22628000000000001</v>
      </c>
      <c r="S84" s="50"/>
      <c r="T84" s="112">
        <f>T85</f>
        <v>2.4599999999999999E-3</v>
      </c>
      <c r="AT84" s="17" t="s">
        <v>72</v>
      </c>
      <c r="AU84" s="17" t="s">
        <v>91</v>
      </c>
      <c r="BK84" s="113">
        <f>BK85</f>
        <v>0</v>
      </c>
    </row>
    <row r="85" spans="2:65" s="11" customFormat="1" ht="25.9" customHeight="1">
      <c r="B85" s="114"/>
      <c r="D85" s="115" t="s">
        <v>72</v>
      </c>
      <c r="E85" s="116" t="s">
        <v>331</v>
      </c>
      <c r="F85" s="116" t="s">
        <v>332</v>
      </c>
      <c r="I85" s="117"/>
      <c r="J85" s="118">
        <f>BK85</f>
        <v>0</v>
      </c>
      <c r="L85" s="114"/>
      <c r="M85" s="119"/>
      <c r="P85" s="120">
        <f>P86+P90+P92+P94</f>
        <v>0</v>
      </c>
      <c r="R85" s="120">
        <f>R86+R90+R92+R94</f>
        <v>0.22628000000000001</v>
      </c>
      <c r="T85" s="121">
        <f>T86+T90+T92+T94</f>
        <v>2.4599999999999999E-3</v>
      </c>
      <c r="AR85" s="115" t="s">
        <v>83</v>
      </c>
      <c r="AT85" s="122" t="s">
        <v>72</v>
      </c>
      <c r="AU85" s="122" t="s">
        <v>73</v>
      </c>
      <c r="AY85" s="115" t="s">
        <v>128</v>
      </c>
      <c r="BK85" s="123">
        <f>BK86+BK90+BK92+BK94</f>
        <v>0</v>
      </c>
    </row>
    <row r="86" spans="2:65" s="11" customFormat="1" ht="22.9" customHeight="1">
      <c r="B86" s="114"/>
      <c r="D86" s="115" t="s">
        <v>72</v>
      </c>
      <c r="E86" s="124" t="s">
        <v>410</v>
      </c>
      <c r="F86" s="124" t="s">
        <v>928</v>
      </c>
      <c r="I86" s="117"/>
      <c r="J86" s="125">
        <f>BK86</f>
        <v>0</v>
      </c>
      <c r="L86" s="114"/>
      <c r="M86" s="119"/>
      <c r="P86" s="120">
        <f>SUM(P87:P89)</f>
        <v>0</v>
      </c>
      <c r="R86" s="120">
        <f>SUM(R87:R89)</f>
        <v>3.6600000000000001E-3</v>
      </c>
      <c r="T86" s="121">
        <f>SUM(T87:T89)</f>
        <v>2.4599999999999999E-3</v>
      </c>
      <c r="AR86" s="115" t="s">
        <v>83</v>
      </c>
      <c r="AT86" s="122" t="s">
        <v>72</v>
      </c>
      <c r="AU86" s="122" t="s">
        <v>78</v>
      </c>
      <c r="AY86" s="115" t="s">
        <v>128</v>
      </c>
      <c r="BK86" s="123">
        <f>SUM(BK87:BK89)</f>
        <v>0</v>
      </c>
    </row>
    <row r="87" spans="2:65" s="1" customFormat="1" ht="16.5" customHeight="1">
      <c r="B87" s="126"/>
      <c r="C87" s="127" t="s">
        <v>78</v>
      </c>
      <c r="D87" s="127" t="s">
        <v>131</v>
      </c>
      <c r="E87" s="128" t="s">
        <v>410</v>
      </c>
      <c r="F87" s="129" t="s">
        <v>929</v>
      </c>
      <c r="G87" s="130" t="s">
        <v>3</v>
      </c>
      <c r="H87" s="131">
        <v>1</v>
      </c>
      <c r="I87" s="132">
        <f>kanalizace!I37</f>
        <v>0</v>
      </c>
      <c r="J87" s="133">
        <f>ROUND(I87*H87,2)</f>
        <v>0</v>
      </c>
      <c r="K87" s="129" t="s">
        <v>3</v>
      </c>
      <c r="L87" s="32"/>
      <c r="M87" s="134" t="s">
        <v>3</v>
      </c>
      <c r="N87" s="135" t="s">
        <v>44</v>
      </c>
      <c r="P87" s="136">
        <f>O87*H87</f>
        <v>0</v>
      </c>
      <c r="Q87" s="136">
        <v>1.2199999999999999E-3</v>
      </c>
      <c r="R87" s="136">
        <f>Q87*H87</f>
        <v>1.2199999999999999E-3</v>
      </c>
      <c r="S87" s="136">
        <v>8.1999999999999998E-4</v>
      </c>
      <c r="T87" s="137">
        <f>S87*H87</f>
        <v>8.1999999999999998E-4</v>
      </c>
      <c r="AR87" s="138" t="s">
        <v>226</v>
      </c>
      <c r="AT87" s="138" t="s">
        <v>131</v>
      </c>
      <c r="AU87" s="138" t="s">
        <v>83</v>
      </c>
      <c r="AY87" s="17" t="s">
        <v>128</v>
      </c>
      <c r="BE87" s="139">
        <f>IF(N87="základní",J87,0)</f>
        <v>0</v>
      </c>
      <c r="BF87" s="139">
        <f>IF(N87="snížená",J87,0)</f>
        <v>0</v>
      </c>
      <c r="BG87" s="139">
        <f>IF(N87="zákl. přenesená",J87,0)</f>
        <v>0</v>
      </c>
      <c r="BH87" s="139">
        <f>IF(N87="sníž. přenesená",J87,0)</f>
        <v>0</v>
      </c>
      <c r="BI87" s="139">
        <f>IF(N87="nulová",J87,0)</f>
        <v>0</v>
      </c>
      <c r="BJ87" s="17" t="s">
        <v>78</v>
      </c>
      <c r="BK87" s="139">
        <f>ROUND(I87*H87,2)</f>
        <v>0</v>
      </c>
      <c r="BL87" s="17" t="s">
        <v>226</v>
      </c>
      <c r="BM87" s="138" t="s">
        <v>930</v>
      </c>
    </row>
    <row r="88" spans="2:65" s="1" customFormat="1" ht="16.5" customHeight="1">
      <c r="B88" s="126"/>
      <c r="C88" s="127" t="s">
        <v>83</v>
      </c>
      <c r="D88" s="127" t="s">
        <v>131</v>
      </c>
      <c r="E88" s="128" t="s">
        <v>931</v>
      </c>
      <c r="F88" s="129" t="s">
        <v>932</v>
      </c>
      <c r="G88" s="130" t="s">
        <v>3</v>
      </c>
      <c r="H88" s="131">
        <v>1</v>
      </c>
      <c r="I88" s="132">
        <f>vodovod!I40</f>
        <v>0</v>
      </c>
      <c r="J88" s="133">
        <f>ROUND(I88*H88,2)</f>
        <v>0</v>
      </c>
      <c r="K88" s="129" t="s">
        <v>3</v>
      </c>
      <c r="L88" s="32"/>
      <c r="M88" s="134" t="s">
        <v>3</v>
      </c>
      <c r="N88" s="135" t="s">
        <v>44</v>
      </c>
      <c r="P88" s="136">
        <f>O88*H88</f>
        <v>0</v>
      </c>
      <c r="Q88" s="136">
        <v>1.2199999999999999E-3</v>
      </c>
      <c r="R88" s="136">
        <f>Q88*H88</f>
        <v>1.2199999999999999E-3</v>
      </c>
      <c r="S88" s="136">
        <v>8.1999999999999998E-4</v>
      </c>
      <c r="T88" s="137">
        <f>S88*H88</f>
        <v>8.1999999999999998E-4</v>
      </c>
      <c r="AR88" s="138" t="s">
        <v>226</v>
      </c>
      <c r="AT88" s="138" t="s">
        <v>131</v>
      </c>
      <c r="AU88" s="138" t="s">
        <v>83</v>
      </c>
      <c r="AY88" s="17" t="s">
        <v>128</v>
      </c>
      <c r="BE88" s="139">
        <f>IF(N88="základní",J88,0)</f>
        <v>0</v>
      </c>
      <c r="BF88" s="139">
        <f>IF(N88="snížená",J88,0)</f>
        <v>0</v>
      </c>
      <c r="BG88" s="139">
        <f>IF(N88="zákl. přenesená",J88,0)</f>
        <v>0</v>
      </c>
      <c r="BH88" s="139">
        <f>IF(N88="sníž. přenesená",J88,0)</f>
        <v>0</v>
      </c>
      <c r="BI88" s="139">
        <f>IF(N88="nulová",J88,0)</f>
        <v>0</v>
      </c>
      <c r="BJ88" s="17" t="s">
        <v>78</v>
      </c>
      <c r="BK88" s="139">
        <f>ROUND(I88*H88,2)</f>
        <v>0</v>
      </c>
      <c r="BL88" s="17" t="s">
        <v>226</v>
      </c>
      <c r="BM88" s="138" t="s">
        <v>933</v>
      </c>
    </row>
    <row r="89" spans="2:65" s="1" customFormat="1" ht="16.5" customHeight="1">
      <c r="B89" s="126"/>
      <c r="C89" s="127" t="s">
        <v>129</v>
      </c>
      <c r="D89" s="127" t="s">
        <v>131</v>
      </c>
      <c r="E89" s="128" t="s">
        <v>934</v>
      </c>
      <c r="F89" s="129" t="s">
        <v>935</v>
      </c>
      <c r="G89" s="130" t="s">
        <v>3</v>
      </c>
      <c r="H89" s="131">
        <v>1</v>
      </c>
      <c r="I89" s="132">
        <f>'zařizovací předměty'!I37</f>
        <v>0</v>
      </c>
      <c r="J89" s="133">
        <f>ROUND(I89*H89,2)</f>
        <v>0</v>
      </c>
      <c r="K89" s="129" t="s">
        <v>3</v>
      </c>
      <c r="L89" s="32"/>
      <c r="M89" s="134" t="s">
        <v>3</v>
      </c>
      <c r="N89" s="135" t="s">
        <v>44</v>
      </c>
      <c r="P89" s="136">
        <f>O89*H89</f>
        <v>0</v>
      </c>
      <c r="Q89" s="136">
        <v>1.2199999999999999E-3</v>
      </c>
      <c r="R89" s="136">
        <f>Q89*H89</f>
        <v>1.2199999999999999E-3</v>
      </c>
      <c r="S89" s="136">
        <v>8.1999999999999998E-4</v>
      </c>
      <c r="T89" s="137">
        <f>S89*H89</f>
        <v>8.1999999999999998E-4</v>
      </c>
      <c r="AR89" s="138" t="s">
        <v>226</v>
      </c>
      <c r="AT89" s="138" t="s">
        <v>131</v>
      </c>
      <c r="AU89" s="138" t="s">
        <v>83</v>
      </c>
      <c r="AY89" s="17" t="s">
        <v>128</v>
      </c>
      <c r="BE89" s="139">
        <f>IF(N89="základní",J89,0)</f>
        <v>0</v>
      </c>
      <c r="BF89" s="139">
        <f>IF(N89="snížená",J89,0)</f>
        <v>0</v>
      </c>
      <c r="BG89" s="139">
        <f>IF(N89="zákl. přenesená",J89,0)</f>
        <v>0</v>
      </c>
      <c r="BH89" s="139">
        <f>IF(N89="sníž. přenesená",J89,0)</f>
        <v>0</v>
      </c>
      <c r="BI89" s="139">
        <f>IF(N89="nulová",J89,0)</f>
        <v>0</v>
      </c>
      <c r="BJ89" s="17" t="s">
        <v>78</v>
      </c>
      <c r="BK89" s="139">
        <f>ROUND(I89*H89,2)</f>
        <v>0</v>
      </c>
      <c r="BL89" s="17" t="s">
        <v>226</v>
      </c>
      <c r="BM89" s="138" t="s">
        <v>936</v>
      </c>
    </row>
    <row r="90" spans="2:65" s="11" customFormat="1" ht="22.9" customHeight="1">
      <c r="B90" s="114"/>
      <c r="D90" s="115" t="s">
        <v>72</v>
      </c>
      <c r="E90" s="124" t="s">
        <v>937</v>
      </c>
      <c r="F90" s="124" t="s">
        <v>938</v>
      </c>
      <c r="I90" s="117"/>
      <c r="J90" s="125">
        <f>BK90</f>
        <v>0</v>
      </c>
      <c r="L90" s="114"/>
      <c r="M90" s="119"/>
      <c r="P90" s="120">
        <f>P91</f>
        <v>0</v>
      </c>
      <c r="R90" s="120">
        <f>R91</f>
        <v>0.22262000000000001</v>
      </c>
      <c r="T90" s="121">
        <f>T91</f>
        <v>0</v>
      </c>
      <c r="AR90" s="115" t="s">
        <v>83</v>
      </c>
      <c r="AT90" s="122" t="s">
        <v>72</v>
      </c>
      <c r="AU90" s="122" t="s">
        <v>78</v>
      </c>
      <c r="AY90" s="115" t="s">
        <v>128</v>
      </c>
      <c r="BK90" s="123">
        <f>BK91</f>
        <v>0</v>
      </c>
    </row>
    <row r="91" spans="2:65" s="1" customFormat="1" ht="16.5" customHeight="1">
      <c r="B91" s="126"/>
      <c r="C91" s="127" t="s">
        <v>135</v>
      </c>
      <c r="D91" s="127" t="s">
        <v>131</v>
      </c>
      <c r="E91" s="128" t="s">
        <v>937</v>
      </c>
      <c r="F91" s="129" t="s">
        <v>939</v>
      </c>
      <c r="G91" s="130" t="s">
        <v>3</v>
      </c>
      <c r="H91" s="131">
        <v>1</v>
      </c>
      <c r="I91" s="132">
        <f>vytápění!I41</f>
        <v>0</v>
      </c>
      <c r="J91" s="133">
        <f>ROUND(I91*H91,2)</f>
        <v>0</v>
      </c>
      <c r="K91" s="129" t="s">
        <v>3</v>
      </c>
      <c r="L91" s="32"/>
      <c r="M91" s="134" t="s">
        <v>3</v>
      </c>
      <c r="N91" s="135" t="s">
        <v>44</v>
      </c>
      <c r="P91" s="136">
        <f>O91*H91</f>
        <v>0</v>
      </c>
      <c r="Q91" s="136">
        <v>0.22262000000000001</v>
      </c>
      <c r="R91" s="136">
        <f>Q91*H91</f>
        <v>0.22262000000000001</v>
      </c>
      <c r="S91" s="136">
        <v>0</v>
      </c>
      <c r="T91" s="137">
        <f>S91*H91</f>
        <v>0</v>
      </c>
      <c r="AR91" s="138" t="s">
        <v>226</v>
      </c>
      <c r="AT91" s="138" t="s">
        <v>131</v>
      </c>
      <c r="AU91" s="138" t="s">
        <v>83</v>
      </c>
      <c r="AY91" s="17" t="s">
        <v>128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78</v>
      </c>
      <c r="BK91" s="139">
        <f>ROUND(I91*H91,2)</f>
        <v>0</v>
      </c>
      <c r="BL91" s="17" t="s">
        <v>226</v>
      </c>
      <c r="BM91" s="138" t="s">
        <v>940</v>
      </c>
    </row>
    <row r="92" spans="2:65" s="11" customFormat="1" ht="22.9" customHeight="1">
      <c r="B92" s="114"/>
      <c r="D92" s="115" t="s">
        <v>72</v>
      </c>
      <c r="E92" s="124" t="s">
        <v>417</v>
      </c>
      <c r="F92" s="124" t="s">
        <v>418</v>
      </c>
      <c r="I92" s="117"/>
      <c r="J92" s="125">
        <f>BK92</f>
        <v>0</v>
      </c>
      <c r="L92" s="114"/>
      <c r="M92" s="119"/>
      <c r="P92" s="120">
        <f>P93</f>
        <v>0</v>
      </c>
      <c r="R92" s="120">
        <f>R93</f>
        <v>0</v>
      </c>
      <c r="T92" s="121">
        <f>T93</f>
        <v>0</v>
      </c>
      <c r="AR92" s="115" t="s">
        <v>83</v>
      </c>
      <c r="AT92" s="122" t="s">
        <v>72</v>
      </c>
      <c r="AU92" s="122" t="s">
        <v>78</v>
      </c>
      <c r="AY92" s="115" t="s">
        <v>128</v>
      </c>
      <c r="BK92" s="123">
        <f>BK93</f>
        <v>0</v>
      </c>
    </row>
    <row r="93" spans="2:65" s="1" customFormat="1" ht="16.5" customHeight="1">
      <c r="B93" s="126"/>
      <c r="C93" s="127" t="s">
        <v>166</v>
      </c>
      <c r="D93" s="127" t="s">
        <v>131</v>
      </c>
      <c r="E93" s="128" t="s">
        <v>417</v>
      </c>
      <c r="F93" s="129" t="s">
        <v>941</v>
      </c>
      <c r="G93" s="130" t="s">
        <v>3</v>
      </c>
      <c r="H93" s="131">
        <v>1</v>
      </c>
      <c r="I93" s="132">
        <f>ESI!L71</f>
        <v>0</v>
      </c>
      <c r="J93" s="133">
        <f>ROUND(I93*H93,2)</f>
        <v>0</v>
      </c>
      <c r="K93" s="129" t="s">
        <v>3</v>
      </c>
      <c r="L93" s="32"/>
      <c r="M93" s="134" t="s">
        <v>3</v>
      </c>
      <c r="N93" s="135" t="s">
        <v>44</v>
      </c>
      <c r="P93" s="136">
        <f>O93*H93</f>
        <v>0</v>
      </c>
      <c r="Q93" s="136">
        <v>0</v>
      </c>
      <c r="R93" s="136">
        <f>Q93*H93</f>
        <v>0</v>
      </c>
      <c r="S93" s="136">
        <v>0</v>
      </c>
      <c r="T93" s="137">
        <f>S93*H93</f>
        <v>0</v>
      </c>
      <c r="AR93" s="138" t="s">
        <v>226</v>
      </c>
      <c r="AT93" s="138" t="s">
        <v>131</v>
      </c>
      <c r="AU93" s="138" t="s">
        <v>83</v>
      </c>
      <c r="AY93" s="17" t="s">
        <v>128</v>
      </c>
      <c r="BE93" s="139">
        <f>IF(N93="základní",J93,0)</f>
        <v>0</v>
      </c>
      <c r="BF93" s="139">
        <f>IF(N93="snížená",J93,0)</f>
        <v>0</v>
      </c>
      <c r="BG93" s="139">
        <f>IF(N93="zákl. přenesená",J93,0)</f>
        <v>0</v>
      </c>
      <c r="BH93" s="139">
        <f>IF(N93="sníž. přenesená",J93,0)</f>
        <v>0</v>
      </c>
      <c r="BI93" s="139">
        <f>IF(N93="nulová",J93,0)</f>
        <v>0</v>
      </c>
      <c r="BJ93" s="17" t="s">
        <v>78</v>
      </c>
      <c r="BK93" s="139">
        <f>ROUND(I93*H93,2)</f>
        <v>0</v>
      </c>
      <c r="BL93" s="17" t="s">
        <v>226</v>
      </c>
      <c r="BM93" s="138" t="s">
        <v>942</v>
      </c>
    </row>
    <row r="94" spans="2:65" s="11" customFormat="1" ht="22.9" customHeight="1">
      <c r="B94" s="114"/>
      <c r="D94" s="115" t="s">
        <v>72</v>
      </c>
      <c r="E94" s="124" t="s">
        <v>943</v>
      </c>
      <c r="F94" s="124" t="s">
        <v>944</v>
      </c>
      <c r="I94" s="117"/>
      <c r="J94" s="125">
        <f>BK94</f>
        <v>0</v>
      </c>
      <c r="L94" s="114"/>
      <c r="M94" s="119"/>
      <c r="P94" s="120">
        <f>P95</f>
        <v>0</v>
      </c>
      <c r="R94" s="120">
        <f>R95</f>
        <v>0</v>
      </c>
      <c r="T94" s="121">
        <f>T95</f>
        <v>0</v>
      </c>
      <c r="AR94" s="115" t="s">
        <v>83</v>
      </c>
      <c r="AT94" s="122" t="s">
        <v>72</v>
      </c>
      <c r="AU94" s="122" t="s">
        <v>78</v>
      </c>
      <c r="AY94" s="115" t="s">
        <v>128</v>
      </c>
      <c r="BK94" s="123">
        <f>BK95</f>
        <v>0</v>
      </c>
    </row>
    <row r="95" spans="2:65" s="1" customFormat="1" ht="16.5" customHeight="1">
      <c r="B95" s="126"/>
      <c r="C95" s="127" t="s">
        <v>137</v>
      </c>
      <c r="D95" s="127" t="s">
        <v>131</v>
      </c>
      <c r="E95" s="128" t="s">
        <v>943</v>
      </c>
      <c r="F95" s="129" t="s">
        <v>945</v>
      </c>
      <c r="G95" s="130" t="s">
        <v>3</v>
      </c>
      <c r="H95" s="131">
        <v>1</v>
      </c>
      <c r="I95" s="132">
        <f>VZT!I31</f>
        <v>0</v>
      </c>
      <c r="J95" s="133">
        <f>ROUND(I95*H95,2)</f>
        <v>0</v>
      </c>
      <c r="K95" s="129" t="s">
        <v>3</v>
      </c>
      <c r="L95" s="32"/>
      <c r="M95" s="179" t="s">
        <v>3</v>
      </c>
      <c r="N95" s="180" t="s">
        <v>44</v>
      </c>
      <c r="O95" s="177"/>
      <c r="P95" s="181">
        <f>O95*H95</f>
        <v>0</v>
      </c>
      <c r="Q95" s="181">
        <v>0</v>
      </c>
      <c r="R95" s="181">
        <f>Q95*H95</f>
        <v>0</v>
      </c>
      <c r="S95" s="181">
        <v>0</v>
      </c>
      <c r="T95" s="182">
        <f>S95*H95</f>
        <v>0</v>
      </c>
      <c r="AR95" s="138" t="s">
        <v>226</v>
      </c>
      <c r="AT95" s="138" t="s">
        <v>131</v>
      </c>
      <c r="AU95" s="138" t="s">
        <v>83</v>
      </c>
      <c r="AY95" s="17" t="s">
        <v>128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78</v>
      </c>
      <c r="BK95" s="139">
        <f>ROUND(I95*H95,2)</f>
        <v>0</v>
      </c>
      <c r="BL95" s="17" t="s">
        <v>226</v>
      </c>
      <c r="BM95" s="138" t="s">
        <v>946</v>
      </c>
    </row>
    <row r="96" spans="2:65" s="1" customFormat="1" ht="6.95" customHeight="1"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32"/>
    </row>
  </sheetData>
  <autoFilter ref="C83:K95" xr:uid="{00000000-0009-0000-0000-000002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7"/>
  <sheetViews>
    <sheetView showGridLines="0" zoomScaleNormal="100" zoomScaleSheetLayoutView="100" workbookViewId="0">
      <pane ySplit="13" topLeftCell="A14" activePane="bottomLeft" state="frozenSplit"/>
      <selection pane="bottomLeft" activeCell="E17" sqref="E17"/>
    </sheetView>
  </sheetViews>
  <sheetFormatPr defaultRowHeight="11.25" customHeight="1"/>
  <cols>
    <col min="1" max="1" width="6.5" style="265" customWidth="1"/>
    <col min="2" max="2" width="5.1640625" style="265" customWidth="1"/>
    <col min="3" max="3" width="5.5" style="265" customWidth="1"/>
    <col min="4" max="4" width="14.83203125" style="265" customWidth="1"/>
    <col min="5" max="5" width="64.83203125" style="265" customWidth="1"/>
    <col min="6" max="6" width="8.1640625" style="265" customWidth="1"/>
    <col min="7" max="7" width="9.83203125" style="265" customWidth="1"/>
    <col min="8" max="8" width="11.33203125" style="265" customWidth="1"/>
    <col min="9" max="9" width="15.83203125" style="265" customWidth="1"/>
    <col min="10" max="10" width="12.33203125" style="265" hidden="1" customWidth="1"/>
    <col min="11" max="11" width="12.6640625" style="265" hidden="1" customWidth="1"/>
    <col min="12" max="12" width="11.33203125" style="265" hidden="1" customWidth="1"/>
    <col min="13" max="13" width="13.5" style="265" hidden="1" customWidth="1"/>
    <col min="14" max="14" width="6.1640625" style="265" hidden="1" customWidth="1"/>
    <col min="15" max="15" width="8.1640625" style="265" hidden="1" customWidth="1"/>
    <col min="16" max="16" width="8.5" style="265" hidden="1" customWidth="1"/>
    <col min="17" max="256" width="9.33203125" style="265"/>
    <col min="257" max="257" width="6.5" style="265" customWidth="1"/>
    <col min="258" max="258" width="5.1640625" style="265" customWidth="1"/>
    <col min="259" max="259" width="5.5" style="265" customWidth="1"/>
    <col min="260" max="260" width="14.83203125" style="265" customWidth="1"/>
    <col min="261" max="261" width="64.83203125" style="265" customWidth="1"/>
    <col min="262" max="262" width="8.1640625" style="265" customWidth="1"/>
    <col min="263" max="263" width="9.83203125" style="265" customWidth="1"/>
    <col min="264" max="264" width="11.33203125" style="265" customWidth="1"/>
    <col min="265" max="265" width="15.83203125" style="265" customWidth="1"/>
    <col min="266" max="272" width="0" style="265" hidden="1" customWidth="1"/>
    <col min="273" max="512" width="9.33203125" style="265"/>
    <col min="513" max="513" width="6.5" style="265" customWidth="1"/>
    <col min="514" max="514" width="5.1640625" style="265" customWidth="1"/>
    <col min="515" max="515" width="5.5" style="265" customWidth="1"/>
    <col min="516" max="516" width="14.83203125" style="265" customWidth="1"/>
    <col min="517" max="517" width="64.83203125" style="265" customWidth="1"/>
    <col min="518" max="518" width="8.1640625" style="265" customWidth="1"/>
    <col min="519" max="519" width="9.83203125" style="265" customWidth="1"/>
    <col min="520" max="520" width="11.33203125" style="265" customWidth="1"/>
    <col min="521" max="521" width="15.83203125" style="265" customWidth="1"/>
    <col min="522" max="528" width="0" style="265" hidden="1" customWidth="1"/>
    <col min="529" max="768" width="9.33203125" style="265"/>
    <col min="769" max="769" width="6.5" style="265" customWidth="1"/>
    <col min="770" max="770" width="5.1640625" style="265" customWidth="1"/>
    <col min="771" max="771" width="5.5" style="265" customWidth="1"/>
    <col min="772" max="772" width="14.83203125" style="265" customWidth="1"/>
    <col min="773" max="773" width="64.83203125" style="265" customWidth="1"/>
    <col min="774" max="774" width="8.1640625" style="265" customWidth="1"/>
    <col min="775" max="775" width="9.83203125" style="265" customWidth="1"/>
    <col min="776" max="776" width="11.33203125" style="265" customWidth="1"/>
    <col min="777" max="777" width="15.83203125" style="265" customWidth="1"/>
    <col min="778" max="784" width="0" style="265" hidden="1" customWidth="1"/>
    <col min="785" max="1024" width="9.33203125" style="265"/>
    <col min="1025" max="1025" width="6.5" style="265" customWidth="1"/>
    <col min="1026" max="1026" width="5.1640625" style="265" customWidth="1"/>
    <col min="1027" max="1027" width="5.5" style="265" customWidth="1"/>
    <col min="1028" max="1028" width="14.83203125" style="265" customWidth="1"/>
    <col min="1029" max="1029" width="64.83203125" style="265" customWidth="1"/>
    <col min="1030" max="1030" width="8.1640625" style="265" customWidth="1"/>
    <col min="1031" max="1031" width="9.83203125" style="265" customWidth="1"/>
    <col min="1032" max="1032" width="11.33203125" style="265" customWidth="1"/>
    <col min="1033" max="1033" width="15.83203125" style="265" customWidth="1"/>
    <col min="1034" max="1040" width="0" style="265" hidden="1" customWidth="1"/>
    <col min="1041" max="1280" width="9.33203125" style="265"/>
    <col min="1281" max="1281" width="6.5" style="265" customWidth="1"/>
    <col min="1282" max="1282" width="5.1640625" style="265" customWidth="1"/>
    <col min="1283" max="1283" width="5.5" style="265" customWidth="1"/>
    <col min="1284" max="1284" width="14.83203125" style="265" customWidth="1"/>
    <col min="1285" max="1285" width="64.83203125" style="265" customWidth="1"/>
    <col min="1286" max="1286" width="8.1640625" style="265" customWidth="1"/>
    <col min="1287" max="1287" width="9.83203125" style="265" customWidth="1"/>
    <col min="1288" max="1288" width="11.33203125" style="265" customWidth="1"/>
    <col min="1289" max="1289" width="15.83203125" style="265" customWidth="1"/>
    <col min="1290" max="1296" width="0" style="265" hidden="1" customWidth="1"/>
    <col min="1297" max="1536" width="9.33203125" style="265"/>
    <col min="1537" max="1537" width="6.5" style="265" customWidth="1"/>
    <col min="1538" max="1538" width="5.1640625" style="265" customWidth="1"/>
    <col min="1539" max="1539" width="5.5" style="265" customWidth="1"/>
    <col min="1540" max="1540" width="14.83203125" style="265" customWidth="1"/>
    <col min="1541" max="1541" width="64.83203125" style="265" customWidth="1"/>
    <col min="1542" max="1542" width="8.1640625" style="265" customWidth="1"/>
    <col min="1543" max="1543" width="9.83203125" style="265" customWidth="1"/>
    <col min="1544" max="1544" width="11.33203125" style="265" customWidth="1"/>
    <col min="1545" max="1545" width="15.83203125" style="265" customWidth="1"/>
    <col min="1546" max="1552" width="0" style="265" hidden="1" customWidth="1"/>
    <col min="1553" max="1792" width="9.33203125" style="265"/>
    <col min="1793" max="1793" width="6.5" style="265" customWidth="1"/>
    <col min="1794" max="1794" width="5.1640625" style="265" customWidth="1"/>
    <col min="1795" max="1795" width="5.5" style="265" customWidth="1"/>
    <col min="1796" max="1796" width="14.83203125" style="265" customWidth="1"/>
    <col min="1797" max="1797" width="64.83203125" style="265" customWidth="1"/>
    <col min="1798" max="1798" width="8.1640625" style="265" customWidth="1"/>
    <col min="1799" max="1799" width="9.83203125" style="265" customWidth="1"/>
    <col min="1800" max="1800" width="11.33203125" style="265" customWidth="1"/>
    <col min="1801" max="1801" width="15.83203125" style="265" customWidth="1"/>
    <col min="1802" max="1808" width="0" style="265" hidden="1" customWidth="1"/>
    <col min="1809" max="2048" width="9.33203125" style="265"/>
    <col min="2049" max="2049" width="6.5" style="265" customWidth="1"/>
    <col min="2050" max="2050" width="5.1640625" style="265" customWidth="1"/>
    <col min="2051" max="2051" width="5.5" style="265" customWidth="1"/>
    <col min="2052" max="2052" width="14.83203125" style="265" customWidth="1"/>
    <col min="2053" max="2053" width="64.83203125" style="265" customWidth="1"/>
    <col min="2054" max="2054" width="8.1640625" style="265" customWidth="1"/>
    <col min="2055" max="2055" width="9.83203125" style="265" customWidth="1"/>
    <col min="2056" max="2056" width="11.33203125" style="265" customWidth="1"/>
    <col min="2057" max="2057" width="15.83203125" style="265" customWidth="1"/>
    <col min="2058" max="2064" width="0" style="265" hidden="1" customWidth="1"/>
    <col min="2065" max="2304" width="9.33203125" style="265"/>
    <col min="2305" max="2305" width="6.5" style="265" customWidth="1"/>
    <col min="2306" max="2306" width="5.1640625" style="265" customWidth="1"/>
    <col min="2307" max="2307" width="5.5" style="265" customWidth="1"/>
    <col min="2308" max="2308" width="14.83203125" style="265" customWidth="1"/>
    <col min="2309" max="2309" width="64.83203125" style="265" customWidth="1"/>
    <col min="2310" max="2310" width="8.1640625" style="265" customWidth="1"/>
    <col min="2311" max="2311" width="9.83203125" style="265" customWidth="1"/>
    <col min="2312" max="2312" width="11.33203125" style="265" customWidth="1"/>
    <col min="2313" max="2313" width="15.83203125" style="265" customWidth="1"/>
    <col min="2314" max="2320" width="0" style="265" hidden="1" customWidth="1"/>
    <col min="2321" max="2560" width="9.33203125" style="265"/>
    <col min="2561" max="2561" width="6.5" style="265" customWidth="1"/>
    <col min="2562" max="2562" width="5.1640625" style="265" customWidth="1"/>
    <col min="2563" max="2563" width="5.5" style="265" customWidth="1"/>
    <col min="2564" max="2564" width="14.83203125" style="265" customWidth="1"/>
    <col min="2565" max="2565" width="64.83203125" style="265" customWidth="1"/>
    <col min="2566" max="2566" width="8.1640625" style="265" customWidth="1"/>
    <col min="2567" max="2567" width="9.83203125" style="265" customWidth="1"/>
    <col min="2568" max="2568" width="11.33203125" style="265" customWidth="1"/>
    <col min="2569" max="2569" width="15.83203125" style="265" customWidth="1"/>
    <col min="2570" max="2576" width="0" style="265" hidden="1" customWidth="1"/>
    <col min="2577" max="2816" width="9.33203125" style="265"/>
    <col min="2817" max="2817" width="6.5" style="265" customWidth="1"/>
    <col min="2818" max="2818" width="5.1640625" style="265" customWidth="1"/>
    <col min="2819" max="2819" width="5.5" style="265" customWidth="1"/>
    <col min="2820" max="2820" width="14.83203125" style="265" customWidth="1"/>
    <col min="2821" max="2821" width="64.83203125" style="265" customWidth="1"/>
    <col min="2822" max="2822" width="8.1640625" style="265" customWidth="1"/>
    <col min="2823" max="2823" width="9.83203125" style="265" customWidth="1"/>
    <col min="2824" max="2824" width="11.33203125" style="265" customWidth="1"/>
    <col min="2825" max="2825" width="15.83203125" style="265" customWidth="1"/>
    <col min="2826" max="2832" width="0" style="265" hidden="1" customWidth="1"/>
    <col min="2833" max="3072" width="9.33203125" style="265"/>
    <col min="3073" max="3073" width="6.5" style="265" customWidth="1"/>
    <col min="3074" max="3074" width="5.1640625" style="265" customWidth="1"/>
    <col min="3075" max="3075" width="5.5" style="265" customWidth="1"/>
    <col min="3076" max="3076" width="14.83203125" style="265" customWidth="1"/>
    <col min="3077" max="3077" width="64.83203125" style="265" customWidth="1"/>
    <col min="3078" max="3078" width="8.1640625" style="265" customWidth="1"/>
    <col min="3079" max="3079" width="9.83203125" style="265" customWidth="1"/>
    <col min="3080" max="3080" width="11.33203125" style="265" customWidth="1"/>
    <col min="3081" max="3081" width="15.83203125" style="265" customWidth="1"/>
    <col min="3082" max="3088" width="0" style="265" hidden="1" customWidth="1"/>
    <col min="3089" max="3328" width="9.33203125" style="265"/>
    <col min="3329" max="3329" width="6.5" style="265" customWidth="1"/>
    <col min="3330" max="3330" width="5.1640625" style="265" customWidth="1"/>
    <col min="3331" max="3331" width="5.5" style="265" customWidth="1"/>
    <col min="3332" max="3332" width="14.83203125" style="265" customWidth="1"/>
    <col min="3333" max="3333" width="64.83203125" style="265" customWidth="1"/>
    <col min="3334" max="3334" width="8.1640625" style="265" customWidth="1"/>
    <col min="3335" max="3335" width="9.83203125" style="265" customWidth="1"/>
    <col min="3336" max="3336" width="11.33203125" style="265" customWidth="1"/>
    <col min="3337" max="3337" width="15.83203125" style="265" customWidth="1"/>
    <col min="3338" max="3344" width="0" style="265" hidden="1" customWidth="1"/>
    <col min="3345" max="3584" width="9.33203125" style="265"/>
    <col min="3585" max="3585" width="6.5" style="265" customWidth="1"/>
    <col min="3586" max="3586" width="5.1640625" style="265" customWidth="1"/>
    <col min="3587" max="3587" width="5.5" style="265" customWidth="1"/>
    <col min="3588" max="3588" width="14.83203125" style="265" customWidth="1"/>
    <col min="3589" max="3589" width="64.83203125" style="265" customWidth="1"/>
    <col min="3590" max="3590" width="8.1640625" style="265" customWidth="1"/>
    <col min="3591" max="3591" width="9.83203125" style="265" customWidth="1"/>
    <col min="3592" max="3592" width="11.33203125" style="265" customWidth="1"/>
    <col min="3593" max="3593" width="15.83203125" style="265" customWidth="1"/>
    <col min="3594" max="3600" width="0" style="265" hidden="1" customWidth="1"/>
    <col min="3601" max="3840" width="9.33203125" style="265"/>
    <col min="3841" max="3841" width="6.5" style="265" customWidth="1"/>
    <col min="3842" max="3842" width="5.1640625" style="265" customWidth="1"/>
    <col min="3843" max="3843" width="5.5" style="265" customWidth="1"/>
    <col min="3844" max="3844" width="14.83203125" style="265" customWidth="1"/>
    <col min="3845" max="3845" width="64.83203125" style="265" customWidth="1"/>
    <col min="3846" max="3846" width="8.1640625" style="265" customWidth="1"/>
    <col min="3847" max="3847" width="9.83203125" style="265" customWidth="1"/>
    <col min="3848" max="3848" width="11.33203125" style="265" customWidth="1"/>
    <col min="3849" max="3849" width="15.83203125" style="265" customWidth="1"/>
    <col min="3850" max="3856" width="0" style="265" hidden="1" customWidth="1"/>
    <col min="3857" max="4096" width="9.33203125" style="265"/>
    <col min="4097" max="4097" width="6.5" style="265" customWidth="1"/>
    <col min="4098" max="4098" width="5.1640625" style="265" customWidth="1"/>
    <col min="4099" max="4099" width="5.5" style="265" customWidth="1"/>
    <col min="4100" max="4100" width="14.83203125" style="265" customWidth="1"/>
    <col min="4101" max="4101" width="64.83203125" style="265" customWidth="1"/>
    <col min="4102" max="4102" width="8.1640625" style="265" customWidth="1"/>
    <col min="4103" max="4103" width="9.83203125" style="265" customWidth="1"/>
    <col min="4104" max="4104" width="11.33203125" style="265" customWidth="1"/>
    <col min="4105" max="4105" width="15.83203125" style="265" customWidth="1"/>
    <col min="4106" max="4112" width="0" style="265" hidden="1" customWidth="1"/>
    <col min="4113" max="4352" width="9.33203125" style="265"/>
    <col min="4353" max="4353" width="6.5" style="265" customWidth="1"/>
    <col min="4354" max="4354" width="5.1640625" style="265" customWidth="1"/>
    <col min="4355" max="4355" width="5.5" style="265" customWidth="1"/>
    <col min="4356" max="4356" width="14.83203125" style="265" customWidth="1"/>
    <col min="4357" max="4357" width="64.83203125" style="265" customWidth="1"/>
    <col min="4358" max="4358" width="8.1640625" style="265" customWidth="1"/>
    <col min="4359" max="4359" width="9.83203125" style="265" customWidth="1"/>
    <col min="4360" max="4360" width="11.33203125" style="265" customWidth="1"/>
    <col min="4361" max="4361" width="15.83203125" style="265" customWidth="1"/>
    <col min="4362" max="4368" width="0" style="265" hidden="1" customWidth="1"/>
    <col min="4369" max="4608" width="9.33203125" style="265"/>
    <col min="4609" max="4609" width="6.5" style="265" customWidth="1"/>
    <col min="4610" max="4610" width="5.1640625" style="265" customWidth="1"/>
    <col min="4611" max="4611" width="5.5" style="265" customWidth="1"/>
    <col min="4612" max="4612" width="14.83203125" style="265" customWidth="1"/>
    <col min="4613" max="4613" width="64.83203125" style="265" customWidth="1"/>
    <col min="4614" max="4614" width="8.1640625" style="265" customWidth="1"/>
    <col min="4615" max="4615" width="9.83203125" style="265" customWidth="1"/>
    <col min="4616" max="4616" width="11.33203125" style="265" customWidth="1"/>
    <col min="4617" max="4617" width="15.83203125" style="265" customWidth="1"/>
    <col min="4618" max="4624" width="0" style="265" hidden="1" customWidth="1"/>
    <col min="4625" max="4864" width="9.33203125" style="265"/>
    <col min="4865" max="4865" width="6.5" style="265" customWidth="1"/>
    <col min="4866" max="4866" width="5.1640625" style="265" customWidth="1"/>
    <col min="4867" max="4867" width="5.5" style="265" customWidth="1"/>
    <col min="4868" max="4868" width="14.83203125" style="265" customWidth="1"/>
    <col min="4869" max="4869" width="64.83203125" style="265" customWidth="1"/>
    <col min="4870" max="4870" width="8.1640625" style="265" customWidth="1"/>
    <col min="4871" max="4871" width="9.83203125" style="265" customWidth="1"/>
    <col min="4872" max="4872" width="11.33203125" style="265" customWidth="1"/>
    <col min="4873" max="4873" width="15.83203125" style="265" customWidth="1"/>
    <col min="4874" max="4880" width="0" style="265" hidden="1" customWidth="1"/>
    <col min="4881" max="5120" width="9.33203125" style="265"/>
    <col min="5121" max="5121" width="6.5" style="265" customWidth="1"/>
    <col min="5122" max="5122" width="5.1640625" style="265" customWidth="1"/>
    <col min="5123" max="5123" width="5.5" style="265" customWidth="1"/>
    <col min="5124" max="5124" width="14.83203125" style="265" customWidth="1"/>
    <col min="5125" max="5125" width="64.83203125" style="265" customWidth="1"/>
    <col min="5126" max="5126" width="8.1640625" style="265" customWidth="1"/>
    <col min="5127" max="5127" width="9.83203125" style="265" customWidth="1"/>
    <col min="5128" max="5128" width="11.33203125" style="265" customWidth="1"/>
    <col min="5129" max="5129" width="15.83203125" style="265" customWidth="1"/>
    <col min="5130" max="5136" width="0" style="265" hidden="1" customWidth="1"/>
    <col min="5137" max="5376" width="9.33203125" style="265"/>
    <col min="5377" max="5377" width="6.5" style="265" customWidth="1"/>
    <col min="5378" max="5378" width="5.1640625" style="265" customWidth="1"/>
    <col min="5379" max="5379" width="5.5" style="265" customWidth="1"/>
    <col min="5380" max="5380" width="14.83203125" style="265" customWidth="1"/>
    <col min="5381" max="5381" width="64.83203125" style="265" customWidth="1"/>
    <col min="5382" max="5382" width="8.1640625" style="265" customWidth="1"/>
    <col min="5383" max="5383" width="9.83203125" style="265" customWidth="1"/>
    <col min="5384" max="5384" width="11.33203125" style="265" customWidth="1"/>
    <col min="5385" max="5385" width="15.83203125" style="265" customWidth="1"/>
    <col min="5386" max="5392" width="0" style="265" hidden="1" customWidth="1"/>
    <col min="5393" max="5632" width="9.33203125" style="265"/>
    <col min="5633" max="5633" width="6.5" style="265" customWidth="1"/>
    <col min="5634" max="5634" width="5.1640625" style="265" customWidth="1"/>
    <col min="5635" max="5635" width="5.5" style="265" customWidth="1"/>
    <col min="5636" max="5636" width="14.83203125" style="265" customWidth="1"/>
    <col min="5637" max="5637" width="64.83203125" style="265" customWidth="1"/>
    <col min="5638" max="5638" width="8.1640625" style="265" customWidth="1"/>
    <col min="5639" max="5639" width="9.83203125" style="265" customWidth="1"/>
    <col min="5640" max="5640" width="11.33203125" style="265" customWidth="1"/>
    <col min="5641" max="5641" width="15.83203125" style="265" customWidth="1"/>
    <col min="5642" max="5648" width="0" style="265" hidden="1" customWidth="1"/>
    <col min="5649" max="5888" width="9.33203125" style="265"/>
    <col min="5889" max="5889" width="6.5" style="265" customWidth="1"/>
    <col min="5890" max="5890" width="5.1640625" style="265" customWidth="1"/>
    <col min="5891" max="5891" width="5.5" style="265" customWidth="1"/>
    <col min="5892" max="5892" width="14.83203125" style="265" customWidth="1"/>
    <col min="5893" max="5893" width="64.83203125" style="265" customWidth="1"/>
    <col min="5894" max="5894" width="8.1640625" style="265" customWidth="1"/>
    <col min="5895" max="5895" width="9.83203125" style="265" customWidth="1"/>
    <col min="5896" max="5896" width="11.33203125" style="265" customWidth="1"/>
    <col min="5897" max="5897" width="15.83203125" style="265" customWidth="1"/>
    <col min="5898" max="5904" width="0" style="265" hidden="1" customWidth="1"/>
    <col min="5905" max="6144" width="9.33203125" style="265"/>
    <col min="6145" max="6145" width="6.5" style="265" customWidth="1"/>
    <col min="6146" max="6146" width="5.1640625" style="265" customWidth="1"/>
    <col min="6147" max="6147" width="5.5" style="265" customWidth="1"/>
    <col min="6148" max="6148" width="14.83203125" style="265" customWidth="1"/>
    <col min="6149" max="6149" width="64.83203125" style="265" customWidth="1"/>
    <col min="6150" max="6150" width="8.1640625" style="265" customWidth="1"/>
    <col min="6151" max="6151" width="9.83203125" style="265" customWidth="1"/>
    <col min="6152" max="6152" width="11.33203125" style="265" customWidth="1"/>
    <col min="6153" max="6153" width="15.83203125" style="265" customWidth="1"/>
    <col min="6154" max="6160" width="0" style="265" hidden="1" customWidth="1"/>
    <col min="6161" max="6400" width="9.33203125" style="265"/>
    <col min="6401" max="6401" width="6.5" style="265" customWidth="1"/>
    <col min="6402" max="6402" width="5.1640625" style="265" customWidth="1"/>
    <col min="6403" max="6403" width="5.5" style="265" customWidth="1"/>
    <col min="6404" max="6404" width="14.83203125" style="265" customWidth="1"/>
    <col min="6405" max="6405" width="64.83203125" style="265" customWidth="1"/>
    <col min="6406" max="6406" width="8.1640625" style="265" customWidth="1"/>
    <col min="6407" max="6407" width="9.83203125" style="265" customWidth="1"/>
    <col min="6408" max="6408" width="11.33203125" style="265" customWidth="1"/>
    <col min="6409" max="6409" width="15.83203125" style="265" customWidth="1"/>
    <col min="6410" max="6416" width="0" style="265" hidden="1" customWidth="1"/>
    <col min="6417" max="6656" width="9.33203125" style="265"/>
    <col min="6657" max="6657" width="6.5" style="265" customWidth="1"/>
    <col min="6658" max="6658" width="5.1640625" style="265" customWidth="1"/>
    <col min="6659" max="6659" width="5.5" style="265" customWidth="1"/>
    <col min="6660" max="6660" width="14.83203125" style="265" customWidth="1"/>
    <col min="6661" max="6661" width="64.83203125" style="265" customWidth="1"/>
    <col min="6662" max="6662" width="8.1640625" style="265" customWidth="1"/>
    <col min="6663" max="6663" width="9.83203125" style="265" customWidth="1"/>
    <col min="6664" max="6664" width="11.33203125" style="265" customWidth="1"/>
    <col min="6665" max="6665" width="15.83203125" style="265" customWidth="1"/>
    <col min="6666" max="6672" width="0" style="265" hidden="1" customWidth="1"/>
    <col min="6673" max="6912" width="9.33203125" style="265"/>
    <col min="6913" max="6913" width="6.5" style="265" customWidth="1"/>
    <col min="6914" max="6914" width="5.1640625" style="265" customWidth="1"/>
    <col min="6915" max="6915" width="5.5" style="265" customWidth="1"/>
    <col min="6916" max="6916" width="14.83203125" style="265" customWidth="1"/>
    <col min="6917" max="6917" width="64.83203125" style="265" customWidth="1"/>
    <col min="6918" max="6918" width="8.1640625" style="265" customWidth="1"/>
    <col min="6919" max="6919" width="9.83203125" style="265" customWidth="1"/>
    <col min="6920" max="6920" width="11.33203125" style="265" customWidth="1"/>
    <col min="6921" max="6921" width="15.83203125" style="265" customWidth="1"/>
    <col min="6922" max="6928" width="0" style="265" hidden="1" customWidth="1"/>
    <col min="6929" max="7168" width="9.33203125" style="265"/>
    <col min="7169" max="7169" width="6.5" style="265" customWidth="1"/>
    <col min="7170" max="7170" width="5.1640625" style="265" customWidth="1"/>
    <col min="7171" max="7171" width="5.5" style="265" customWidth="1"/>
    <col min="7172" max="7172" width="14.83203125" style="265" customWidth="1"/>
    <col min="7173" max="7173" width="64.83203125" style="265" customWidth="1"/>
    <col min="7174" max="7174" width="8.1640625" style="265" customWidth="1"/>
    <col min="7175" max="7175" width="9.83203125" style="265" customWidth="1"/>
    <col min="7176" max="7176" width="11.33203125" style="265" customWidth="1"/>
    <col min="7177" max="7177" width="15.83203125" style="265" customWidth="1"/>
    <col min="7178" max="7184" width="0" style="265" hidden="1" customWidth="1"/>
    <col min="7185" max="7424" width="9.33203125" style="265"/>
    <col min="7425" max="7425" width="6.5" style="265" customWidth="1"/>
    <col min="7426" max="7426" width="5.1640625" style="265" customWidth="1"/>
    <col min="7427" max="7427" width="5.5" style="265" customWidth="1"/>
    <col min="7428" max="7428" width="14.83203125" style="265" customWidth="1"/>
    <col min="7429" max="7429" width="64.83203125" style="265" customWidth="1"/>
    <col min="7430" max="7430" width="8.1640625" style="265" customWidth="1"/>
    <col min="7431" max="7431" width="9.83203125" style="265" customWidth="1"/>
    <col min="7432" max="7432" width="11.33203125" style="265" customWidth="1"/>
    <col min="7433" max="7433" width="15.83203125" style="265" customWidth="1"/>
    <col min="7434" max="7440" width="0" style="265" hidden="1" customWidth="1"/>
    <col min="7441" max="7680" width="9.33203125" style="265"/>
    <col min="7681" max="7681" width="6.5" style="265" customWidth="1"/>
    <col min="7682" max="7682" width="5.1640625" style="265" customWidth="1"/>
    <col min="7683" max="7683" width="5.5" style="265" customWidth="1"/>
    <col min="7684" max="7684" width="14.83203125" style="265" customWidth="1"/>
    <col min="7685" max="7685" width="64.83203125" style="265" customWidth="1"/>
    <col min="7686" max="7686" width="8.1640625" style="265" customWidth="1"/>
    <col min="7687" max="7687" width="9.83203125" style="265" customWidth="1"/>
    <col min="7688" max="7688" width="11.33203125" style="265" customWidth="1"/>
    <col min="7689" max="7689" width="15.83203125" style="265" customWidth="1"/>
    <col min="7690" max="7696" width="0" style="265" hidden="1" customWidth="1"/>
    <col min="7697" max="7936" width="9.33203125" style="265"/>
    <col min="7937" max="7937" width="6.5" style="265" customWidth="1"/>
    <col min="7938" max="7938" width="5.1640625" style="265" customWidth="1"/>
    <col min="7939" max="7939" width="5.5" style="265" customWidth="1"/>
    <col min="7940" max="7940" width="14.83203125" style="265" customWidth="1"/>
    <col min="7941" max="7941" width="64.83203125" style="265" customWidth="1"/>
    <col min="7942" max="7942" width="8.1640625" style="265" customWidth="1"/>
    <col min="7943" max="7943" width="9.83203125" style="265" customWidth="1"/>
    <col min="7944" max="7944" width="11.33203125" style="265" customWidth="1"/>
    <col min="7945" max="7945" width="15.83203125" style="265" customWidth="1"/>
    <col min="7946" max="7952" width="0" style="265" hidden="1" customWidth="1"/>
    <col min="7953" max="8192" width="9.33203125" style="265"/>
    <col min="8193" max="8193" width="6.5" style="265" customWidth="1"/>
    <col min="8194" max="8194" width="5.1640625" style="265" customWidth="1"/>
    <col min="8195" max="8195" width="5.5" style="265" customWidth="1"/>
    <col min="8196" max="8196" width="14.83203125" style="265" customWidth="1"/>
    <col min="8197" max="8197" width="64.83203125" style="265" customWidth="1"/>
    <col min="8198" max="8198" width="8.1640625" style="265" customWidth="1"/>
    <col min="8199" max="8199" width="9.83203125" style="265" customWidth="1"/>
    <col min="8200" max="8200" width="11.33203125" style="265" customWidth="1"/>
    <col min="8201" max="8201" width="15.83203125" style="265" customWidth="1"/>
    <col min="8202" max="8208" width="0" style="265" hidden="1" customWidth="1"/>
    <col min="8209" max="8448" width="9.33203125" style="265"/>
    <col min="8449" max="8449" width="6.5" style="265" customWidth="1"/>
    <col min="8450" max="8450" width="5.1640625" style="265" customWidth="1"/>
    <col min="8451" max="8451" width="5.5" style="265" customWidth="1"/>
    <col min="8452" max="8452" width="14.83203125" style="265" customWidth="1"/>
    <col min="8453" max="8453" width="64.83203125" style="265" customWidth="1"/>
    <col min="8454" max="8454" width="8.1640625" style="265" customWidth="1"/>
    <col min="8455" max="8455" width="9.83203125" style="265" customWidth="1"/>
    <col min="8456" max="8456" width="11.33203125" style="265" customWidth="1"/>
    <col min="8457" max="8457" width="15.83203125" style="265" customWidth="1"/>
    <col min="8458" max="8464" width="0" style="265" hidden="1" customWidth="1"/>
    <col min="8465" max="8704" width="9.33203125" style="265"/>
    <col min="8705" max="8705" width="6.5" style="265" customWidth="1"/>
    <col min="8706" max="8706" width="5.1640625" style="265" customWidth="1"/>
    <col min="8707" max="8707" width="5.5" style="265" customWidth="1"/>
    <col min="8708" max="8708" width="14.83203125" style="265" customWidth="1"/>
    <col min="8709" max="8709" width="64.83203125" style="265" customWidth="1"/>
    <col min="8710" max="8710" width="8.1640625" style="265" customWidth="1"/>
    <col min="8711" max="8711" width="9.83203125" style="265" customWidth="1"/>
    <col min="8712" max="8712" width="11.33203125" style="265" customWidth="1"/>
    <col min="8713" max="8713" width="15.83203125" style="265" customWidth="1"/>
    <col min="8714" max="8720" width="0" style="265" hidden="1" customWidth="1"/>
    <col min="8721" max="8960" width="9.33203125" style="265"/>
    <col min="8961" max="8961" width="6.5" style="265" customWidth="1"/>
    <col min="8962" max="8962" width="5.1640625" style="265" customWidth="1"/>
    <col min="8963" max="8963" width="5.5" style="265" customWidth="1"/>
    <col min="8964" max="8964" width="14.83203125" style="265" customWidth="1"/>
    <col min="8965" max="8965" width="64.83203125" style="265" customWidth="1"/>
    <col min="8966" max="8966" width="8.1640625" style="265" customWidth="1"/>
    <col min="8967" max="8967" width="9.83203125" style="265" customWidth="1"/>
    <col min="8968" max="8968" width="11.33203125" style="265" customWidth="1"/>
    <col min="8969" max="8969" width="15.83203125" style="265" customWidth="1"/>
    <col min="8970" max="8976" width="0" style="265" hidden="1" customWidth="1"/>
    <col min="8977" max="9216" width="9.33203125" style="265"/>
    <col min="9217" max="9217" width="6.5" style="265" customWidth="1"/>
    <col min="9218" max="9218" width="5.1640625" style="265" customWidth="1"/>
    <col min="9219" max="9219" width="5.5" style="265" customWidth="1"/>
    <col min="9220" max="9220" width="14.83203125" style="265" customWidth="1"/>
    <col min="9221" max="9221" width="64.83203125" style="265" customWidth="1"/>
    <col min="9222" max="9222" width="8.1640625" style="265" customWidth="1"/>
    <col min="9223" max="9223" width="9.83203125" style="265" customWidth="1"/>
    <col min="9224" max="9224" width="11.33203125" style="265" customWidth="1"/>
    <col min="9225" max="9225" width="15.83203125" style="265" customWidth="1"/>
    <col min="9226" max="9232" width="0" style="265" hidden="1" customWidth="1"/>
    <col min="9233" max="9472" width="9.33203125" style="265"/>
    <col min="9473" max="9473" width="6.5" style="265" customWidth="1"/>
    <col min="9474" max="9474" width="5.1640625" style="265" customWidth="1"/>
    <col min="9475" max="9475" width="5.5" style="265" customWidth="1"/>
    <col min="9476" max="9476" width="14.83203125" style="265" customWidth="1"/>
    <col min="9477" max="9477" width="64.83203125" style="265" customWidth="1"/>
    <col min="9478" max="9478" width="8.1640625" style="265" customWidth="1"/>
    <col min="9479" max="9479" width="9.83203125" style="265" customWidth="1"/>
    <col min="9480" max="9480" width="11.33203125" style="265" customWidth="1"/>
    <col min="9481" max="9481" width="15.83203125" style="265" customWidth="1"/>
    <col min="9482" max="9488" width="0" style="265" hidden="1" customWidth="1"/>
    <col min="9489" max="9728" width="9.33203125" style="265"/>
    <col min="9729" max="9729" width="6.5" style="265" customWidth="1"/>
    <col min="9730" max="9730" width="5.1640625" style="265" customWidth="1"/>
    <col min="9731" max="9731" width="5.5" style="265" customWidth="1"/>
    <col min="9732" max="9732" width="14.83203125" style="265" customWidth="1"/>
    <col min="9733" max="9733" width="64.83203125" style="265" customWidth="1"/>
    <col min="9734" max="9734" width="8.1640625" style="265" customWidth="1"/>
    <col min="9735" max="9735" width="9.83203125" style="265" customWidth="1"/>
    <col min="9736" max="9736" width="11.33203125" style="265" customWidth="1"/>
    <col min="9737" max="9737" width="15.83203125" style="265" customWidth="1"/>
    <col min="9738" max="9744" width="0" style="265" hidden="1" customWidth="1"/>
    <col min="9745" max="9984" width="9.33203125" style="265"/>
    <col min="9985" max="9985" width="6.5" style="265" customWidth="1"/>
    <col min="9986" max="9986" width="5.1640625" style="265" customWidth="1"/>
    <col min="9987" max="9987" width="5.5" style="265" customWidth="1"/>
    <col min="9988" max="9988" width="14.83203125" style="265" customWidth="1"/>
    <col min="9989" max="9989" width="64.83203125" style="265" customWidth="1"/>
    <col min="9990" max="9990" width="8.1640625" style="265" customWidth="1"/>
    <col min="9991" max="9991" width="9.83203125" style="265" customWidth="1"/>
    <col min="9992" max="9992" width="11.33203125" style="265" customWidth="1"/>
    <col min="9993" max="9993" width="15.83203125" style="265" customWidth="1"/>
    <col min="9994" max="10000" width="0" style="265" hidden="1" customWidth="1"/>
    <col min="10001" max="10240" width="9.33203125" style="265"/>
    <col min="10241" max="10241" width="6.5" style="265" customWidth="1"/>
    <col min="10242" max="10242" width="5.1640625" style="265" customWidth="1"/>
    <col min="10243" max="10243" width="5.5" style="265" customWidth="1"/>
    <col min="10244" max="10244" width="14.83203125" style="265" customWidth="1"/>
    <col min="10245" max="10245" width="64.83203125" style="265" customWidth="1"/>
    <col min="10246" max="10246" width="8.1640625" style="265" customWidth="1"/>
    <col min="10247" max="10247" width="9.83203125" style="265" customWidth="1"/>
    <col min="10248" max="10248" width="11.33203125" style="265" customWidth="1"/>
    <col min="10249" max="10249" width="15.83203125" style="265" customWidth="1"/>
    <col min="10250" max="10256" width="0" style="265" hidden="1" customWidth="1"/>
    <col min="10257" max="10496" width="9.33203125" style="265"/>
    <col min="10497" max="10497" width="6.5" style="265" customWidth="1"/>
    <col min="10498" max="10498" width="5.1640625" style="265" customWidth="1"/>
    <col min="10499" max="10499" width="5.5" style="265" customWidth="1"/>
    <col min="10500" max="10500" width="14.83203125" style="265" customWidth="1"/>
    <col min="10501" max="10501" width="64.83203125" style="265" customWidth="1"/>
    <col min="10502" max="10502" width="8.1640625" style="265" customWidth="1"/>
    <col min="10503" max="10503" width="9.83203125" style="265" customWidth="1"/>
    <col min="10504" max="10504" width="11.33203125" style="265" customWidth="1"/>
    <col min="10505" max="10505" width="15.83203125" style="265" customWidth="1"/>
    <col min="10506" max="10512" width="0" style="265" hidden="1" customWidth="1"/>
    <col min="10513" max="10752" width="9.33203125" style="265"/>
    <col min="10753" max="10753" width="6.5" style="265" customWidth="1"/>
    <col min="10754" max="10754" width="5.1640625" style="265" customWidth="1"/>
    <col min="10755" max="10755" width="5.5" style="265" customWidth="1"/>
    <col min="10756" max="10756" width="14.83203125" style="265" customWidth="1"/>
    <col min="10757" max="10757" width="64.83203125" style="265" customWidth="1"/>
    <col min="10758" max="10758" width="8.1640625" style="265" customWidth="1"/>
    <col min="10759" max="10759" width="9.83203125" style="265" customWidth="1"/>
    <col min="10760" max="10760" width="11.33203125" style="265" customWidth="1"/>
    <col min="10761" max="10761" width="15.83203125" style="265" customWidth="1"/>
    <col min="10762" max="10768" width="0" style="265" hidden="1" customWidth="1"/>
    <col min="10769" max="11008" width="9.33203125" style="265"/>
    <col min="11009" max="11009" width="6.5" style="265" customWidth="1"/>
    <col min="11010" max="11010" width="5.1640625" style="265" customWidth="1"/>
    <col min="11011" max="11011" width="5.5" style="265" customWidth="1"/>
    <col min="11012" max="11012" width="14.83203125" style="265" customWidth="1"/>
    <col min="11013" max="11013" width="64.83203125" style="265" customWidth="1"/>
    <col min="11014" max="11014" width="8.1640625" style="265" customWidth="1"/>
    <col min="11015" max="11015" width="9.83203125" style="265" customWidth="1"/>
    <col min="11016" max="11016" width="11.33203125" style="265" customWidth="1"/>
    <col min="11017" max="11017" width="15.83203125" style="265" customWidth="1"/>
    <col min="11018" max="11024" width="0" style="265" hidden="1" customWidth="1"/>
    <col min="11025" max="11264" width="9.33203125" style="265"/>
    <col min="11265" max="11265" width="6.5" style="265" customWidth="1"/>
    <col min="11266" max="11266" width="5.1640625" style="265" customWidth="1"/>
    <col min="11267" max="11267" width="5.5" style="265" customWidth="1"/>
    <col min="11268" max="11268" width="14.83203125" style="265" customWidth="1"/>
    <col min="11269" max="11269" width="64.83203125" style="265" customWidth="1"/>
    <col min="11270" max="11270" width="8.1640625" style="265" customWidth="1"/>
    <col min="11271" max="11271" width="9.83203125" style="265" customWidth="1"/>
    <col min="11272" max="11272" width="11.33203125" style="265" customWidth="1"/>
    <col min="11273" max="11273" width="15.83203125" style="265" customWidth="1"/>
    <col min="11274" max="11280" width="0" style="265" hidden="1" customWidth="1"/>
    <col min="11281" max="11520" width="9.33203125" style="265"/>
    <col min="11521" max="11521" width="6.5" style="265" customWidth="1"/>
    <col min="11522" max="11522" width="5.1640625" style="265" customWidth="1"/>
    <col min="11523" max="11523" width="5.5" style="265" customWidth="1"/>
    <col min="11524" max="11524" width="14.83203125" style="265" customWidth="1"/>
    <col min="11525" max="11525" width="64.83203125" style="265" customWidth="1"/>
    <col min="11526" max="11526" width="8.1640625" style="265" customWidth="1"/>
    <col min="11527" max="11527" width="9.83203125" style="265" customWidth="1"/>
    <col min="11528" max="11528" width="11.33203125" style="265" customWidth="1"/>
    <col min="11529" max="11529" width="15.83203125" style="265" customWidth="1"/>
    <col min="11530" max="11536" width="0" style="265" hidden="1" customWidth="1"/>
    <col min="11537" max="11776" width="9.33203125" style="265"/>
    <col min="11777" max="11777" width="6.5" style="265" customWidth="1"/>
    <col min="11778" max="11778" width="5.1640625" style="265" customWidth="1"/>
    <col min="11779" max="11779" width="5.5" style="265" customWidth="1"/>
    <col min="11780" max="11780" width="14.83203125" style="265" customWidth="1"/>
    <col min="11781" max="11781" width="64.83203125" style="265" customWidth="1"/>
    <col min="11782" max="11782" width="8.1640625" style="265" customWidth="1"/>
    <col min="11783" max="11783" width="9.83203125" style="265" customWidth="1"/>
    <col min="11784" max="11784" width="11.33203125" style="265" customWidth="1"/>
    <col min="11785" max="11785" width="15.83203125" style="265" customWidth="1"/>
    <col min="11786" max="11792" width="0" style="265" hidden="1" customWidth="1"/>
    <col min="11793" max="12032" width="9.33203125" style="265"/>
    <col min="12033" max="12033" width="6.5" style="265" customWidth="1"/>
    <col min="12034" max="12034" width="5.1640625" style="265" customWidth="1"/>
    <col min="12035" max="12035" width="5.5" style="265" customWidth="1"/>
    <col min="12036" max="12036" width="14.83203125" style="265" customWidth="1"/>
    <col min="12037" max="12037" width="64.83203125" style="265" customWidth="1"/>
    <col min="12038" max="12038" width="8.1640625" style="265" customWidth="1"/>
    <col min="12039" max="12039" width="9.83203125" style="265" customWidth="1"/>
    <col min="12040" max="12040" width="11.33203125" style="265" customWidth="1"/>
    <col min="12041" max="12041" width="15.83203125" style="265" customWidth="1"/>
    <col min="12042" max="12048" width="0" style="265" hidden="1" customWidth="1"/>
    <col min="12049" max="12288" width="9.33203125" style="265"/>
    <col min="12289" max="12289" width="6.5" style="265" customWidth="1"/>
    <col min="12290" max="12290" width="5.1640625" style="265" customWidth="1"/>
    <col min="12291" max="12291" width="5.5" style="265" customWidth="1"/>
    <col min="12292" max="12292" width="14.83203125" style="265" customWidth="1"/>
    <col min="12293" max="12293" width="64.83203125" style="265" customWidth="1"/>
    <col min="12294" max="12294" width="8.1640625" style="265" customWidth="1"/>
    <col min="12295" max="12295" width="9.83203125" style="265" customWidth="1"/>
    <col min="12296" max="12296" width="11.33203125" style="265" customWidth="1"/>
    <col min="12297" max="12297" width="15.83203125" style="265" customWidth="1"/>
    <col min="12298" max="12304" width="0" style="265" hidden="1" customWidth="1"/>
    <col min="12305" max="12544" width="9.33203125" style="265"/>
    <col min="12545" max="12545" width="6.5" style="265" customWidth="1"/>
    <col min="12546" max="12546" width="5.1640625" style="265" customWidth="1"/>
    <col min="12547" max="12547" width="5.5" style="265" customWidth="1"/>
    <col min="12548" max="12548" width="14.83203125" style="265" customWidth="1"/>
    <col min="12549" max="12549" width="64.83203125" style="265" customWidth="1"/>
    <col min="12550" max="12550" width="8.1640625" style="265" customWidth="1"/>
    <col min="12551" max="12551" width="9.83203125" style="265" customWidth="1"/>
    <col min="12552" max="12552" width="11.33203125" style="265" customWidth="1"/>
    <col min="12553" max="12553" width="15.83203125" style="265" customWidth="1"/>
    <col min="12554" max="12560" width="0" style="265" hidden="1" customWidth="1"/>
    <col min="12561" max="12800" width="9.33203125" style="265"/>
    <col min="12801" max="12801" width="6.5" style="265" customWidth="1"/>
    <col min="12802" max="12802" width="5.1640625" style="265" customWidth="1"/>
    <col min="12803" max="12803" width="5.5" style="265" customWidth="1"/>
    <col min="12804" max="12804" width="14.83203125" style="265" customWidth="1"/>
    <col min="12805" max="12805" width="64.83203125" style="265" customWidth="1"/>
    <col min="12806" max="12806" width="8.1640625" style="265" customWidth="1"/>
    <col min="12807" max="12807" width="9.83203125" style="265" customWidth="1"/>
    <col min="12808" max="12808" width="11.33203125" style="265" customWidth="1"/>
    <col min="12809" max="12809" width="15.83203125" style="265" customWidth="1"/>
    <col min="12810" max="12816" width="0" style="265" hidden="1" customWidth="1"/>
    <col min="12817" max="13056" width="9.33203125" style="265"/>
    <col min="13057" max="13057" width="6.5" style="265" customWidth="1"/>
    <col min="13058" max="13058" width="5.1640625" style="265" customWidth="1"/>
    <col min="13059" max="13059" width="5.5" style="265" customWidth="1"/>
    <col min="13060" max="13060" width="14.83203125" style="265" customWidth="1"/>
    <col min="13061" max="13061" width="64.83203125" style="265" customWidth="1"/>
    <col min="13062" max="13062" width="8.1640625" style="265" customWidth="1"/>
    <col min="13063" max="13063" width="9.83203125" style="265" customWidth="1"/>
    <col min="13064" max="13064" width="11.33203125" style="265" customWidth="1"/>
    <col min="13065" max="13065" width="15.83203125" style="265" customWidth="1"/>
    <col min="13066" max="13072" width="0" style="265" hidden="1" customWidth="1"/>
    <col min="13073" max="13312" width="9.33203125" style="265"/>
    <col min="13313" max="13313" width="6.5" style="265" customWidth="1"/>
    <col min="13314" max="13314" width="5.1640625" style="265" customWidth="1"/>
    <col min="13315" max="13315" width="5.5" style="265" customWidth="1"/>
    <col min="13316" max="13316" width="14.83203125" style="265" customWidth="1"/>
    <col min="13317" max="13317" width="64.83203125" style="265" customWidth="1"/>
    <col min="13318" max="13318" width="8.1640625" style="265" customWidth="1"/>
    <col min="13319" max="13319" width="9.83203125" style="265" customWidth="1"/>
    <col min="13320" max="13320" width="11.33203125" style="265" customWidth="1"/>
    <col min="13321" max="13321" width="15.83203125" style="265" customWidth="1"/>
    <col min="13322" max="13328" width="0" style="265" hidden="1" customWidth="1"/>
    <col min="13329" max="13568" width="9.33203125" style="265"/>
    <col min="13569" max="13569" width="6.5" style="265" customWidth="1"/>
    <col min="13570" max="13570" width="5.1640625" style="265" customWidth="1"/>
    <col min="13571" max="13571" width="5.5" style="265" customWidth="1"/>
    <col min="13572" max="13572" width="14.83203125" style="265" customWidth="1"/>
    <col min="13573" max="13573" width="64.83203125" style="265" customWidth="1"/>
    <col min="13574" max="13574" width="8.1640625" style="265" customWidth="1"/>
    <col min="13575" max="13575" width="9.83203125" style="265" customWidth="1"/>
    <col min="13576" max="13576" width="11.33203125" style="265" customWidth="1"/>
    <col min="13577" max="13577" width="15.83203125" style="265" customWidth="1"/>
    <col min="13578" max="13584" width="0" style="265" hidden="1" customWidth="1"/>
    <col min="13585" max="13824" width="9.33203125" style="265"/>
    <col min="13825" max="13825" width="6.5" style="265" customWidth="1"/>
    <col min="13826" max="13826" width="5.1640625" style="265" customWidth="1"/>
    <col min="13827" max="13827" width="5.5" style="265" customWidth="1"/>
    <col min="13828" max="13828" width="14.83203125" style="265" customWidth="1"/>
    <col min="13829" max="13829" width="64.83203125" style="265" customWidth="1"/>
    <col min="13830" max="13830" width="8.1640625" style="265" customWidth="1"/>
    <col min="13831" max="13831" width="9.83203125" style="265" customWidth="1"/>
    <col min="13832" max="13832" width="11.33203125" style="265" customWidth="1"/>
    <col min="13833" max="13833" width="15.83203125" style="265" customWidth="1"/>
    <col min="13834" max="13840" width="0" style="265" hidden="1" customWidth="1"/>
    <col min="13841" max="14080" width="9.33203125" style="265"/>
    <col min="14081" max="14081" width="6.5" style="265" customWidth="1"/>
    <col min="14082" max="14082" width="5.1640625" style="265" customWidth="1"/>
    <col min="14083" max="14083" width="5.5" style="265" customWidth="1"/>
    <col min="14084" max="14084" width="14.83203125" style="265" customWidth="1"/>
    <col min="14085" max="14085" width="64.83203125" style="265" customWidth="1"/>
    <col min="14086" max="14086" width="8.1640625" style="265" customWidth="1"/>
    <col min="14087" max="14087" width="9.83203125" style="265" customWidth="1"/>
    <col min="14088" max="14088" width="11.33203125" style="265" customWidth="1"/>
    <col min="14089" max="14089" width="15.83203125" style="265" customWidth="1"/>
    <col min="14090" max="14096" width="0" style="265" hidden="1" customWidth="1"/>
    <col min="14097" max="14336" width="9.33203125" style="265"/>
    <col min="14337" max="14337" width="6.5" style="265" customWidth="1"/>
    <col min="14338" max="14338" width="5.1640625" style="265" customWidth="1"/>
    <col min="14339" max="14339" width="5.5" style="265" customWidth="1"/>
    <col min="14340" max="14340" width="14.83203125" style="265" customWidth="1"/>
    <col min="14341" max="14341" width="64.83203125" style="265" customWidth="1"/>
    <col min="14342" max="14342" width="8.1640625" style="265" customWidth="1"/>
    <col min="14343" max="14343" width="9.83203125" style="265" customWidth="1"/>
    <col min="14344" max="14344" width="11.33203125" style="265" customWidth="1"/>
    <col min="14345" max="14345" width="15.83203125" style="265" customWidth="1"/>
    <col min="14346" max="14352" width="0" style="265" hidden="1" customWidth="1"/>
    <col min="14353" max="14592" width="9.33203125" style="265"/>
    <col min="14593" max="14593" width="6.5" style="265" customWidth="1"/>
    <col min="14594" max="14594" width="5.1640625" style="265" customWidth="1"/>
    <col min="14595" max="14595" width="5.5" style="265" customWidth="1"/>
    <col min="14596" max="14596" width="14.83203125" style="265" customWidth="1"/>
    <col min="14597" max="14597" width="64.83203125" style="265" customWidth="1"/>
    <col min="14598" max="14598" width="8.1640625" style="265" customWidth="1"/>
    <col min="14599" max="14599" width="9.83203125" style="265" customWidth="1"/>
    <col min="14600" max="14600" width="11.33203125" style="265" customWidth="1"/>
    <col min="14601" max="14601" width="15.83203125" style="265" customWidth="1"/>
    <col min="14602" max="14608" width="0" style="265" hidden="1" customWidth="1"/>
    <col min="14609" max="14848" width="9.33203125" style="265"/>
    <col min="14849" max="14849" width="6.5" style="265" customWidth="1"/>
    <col min="14850" max="14850" width="5.1640625" style="265" customWidth="1"/>
    <col min="14851" max="14851" width="5.5" style="265" customWidth="1"/>
    <col min="14852" max="14852" width="14.83203125" style="265" customWidth="1"/>
    <col min="14853" max="14853" width="64.83203125" style="265" customWidth="1"/>
    <col min="14854" max="14854" width="8.1640625" style="265" customWidth="1"/>
    <col min="14855" max="14855" width="9.83203125" style="265" customWidth="1"/>
    <col min="14856" max="14856" width="11.33203125" style="265" customWidth="1"/>
    <col min="14857" max="14857" width="15.83203125" style="265" customWidth="1"/>
    <col min="14858" max="14864" width="0" style="265" hidden="1" customWidth="1"/>
    <col min="14865" max="15104" width="9.33203125" style="265"/>
    <col min="15105" max="15105" width="6.5" style="265" customWidth="1"/>
    <col min="15106" max="15106" width="5.1640625" style="265" customWidth="1"/>
    <col min="15107" max="15107" width="5.5" style="265" customWidth="1"/>
    <col min="15108" max="15108" width="14.83203125" style="265" customWidth="1"/>
    <col min="15109" max="15109" width="64.83203125" style="265" customWidth="1"/>
    <col min="15110" max="15110" width="8.1640625" style="265" customWidth="1"/>
    <col min="15111" max="15111" width="9.83203125" style="265" customWidth="1"/>
    <col min="15112" max="15112" width="11.33203125" style="265" customWidth="1"/>
    <col min="15113" max="15113" width="15.83203125" style="265" customWidth="1"/>
    <col min="15114" max="15120" width="0" style="265" hidden="1" customWidth="1"/>
    <col min="15121" max="15360" width="9.33203125" style="265"/>
    <col min="15361" max="15361" width="6.5" style="265" customWidth="1"/>
    <col min="15362" max="15362" width="5.1640625" style="265" customWidth="1"/>
    <col min="15363" max="15363" width="5.5" style="265" customWidth="1"/>
    <col min="15364" max="15364" width="14.83203125" style="265" customWidth="1"/>
    <col min="15365" max="15365" width="64.83203125" style="265" customWidth="1"/>
    <col min="15366" max="15366" width="8.1640625" style="265" customWidth="1"/>
    <col min="15367" max="15367" width="9.83203125" style="265" customWidth="1"/>
    <col min="15368" max="15368" width="11.33203125" style="265" customWidth="1"/>
    <col min="15369" max="15369" width="15.83203125" style="265" customWidth="1"/>
    <col min="15370" max="15376" width="0" style="265" hidden="1" customWidth="1"/>
    <col min="15377" max="15616" width="9.33203125" style="265"/>
    <col min="15617" max="15617" width="6.5" style="265" customWidth="1"/>
    <col min="15618" max="15618" width="5.1640625" style="265" customWidth="1"/>
    <col min="15619" max="15619" width="5.5" style="265" customWidth="1"/>
    <col min="15620" max="15620" width="14.83203125" style="265" customWidth="1"/>
    <col min="15621" max="15621" width="64.83203125" style="265" customWidth="1"/>
    <col min="15622" max="15622" width="8.1640625" style="265" customWidth="1"/>
    <col min="15623" max="15623" width="9.83203125" style="265" customWidth="1"/>
    <col min="15624" max="15624" width="11.33203125" style="265" customWidth="1"/>
    <col min="15625" max="15625" width="15.83203125" style="265" customWidth="1"/>
    <col min="15626" max="15632" width="0" style="265" hidden="1" customWidth="1"/>
    <col min="15633" max="15872" width="9.33203125" style="265"/>
    <col min="15873" max="15873" width="6.5" style="265" customWidth="1"/>
    <col min="15874" max="15874" width="5.1640625" style="265" customWidth="1"/>
    <col min="15875" max="15875" width="5.5" style="265" customWidth="1"/>
    <col min="15876" max="15876" width="14.83203125" style="265" customWidth="1"/>
    <col min="15877" max="15877" width="64.83203125" style="265" customWidth="1"/>
    <col min="15878" max="15878" width="8.1640625" style="265" customWidth="1"/>
    <col min="15879" max="15879" width="9.83203125" style="265" customWidth="1"/>
    <col min="15880" max="15880" width="11.33203125" style="265" customWidth="1"/>
    <col min="15881" max="15881" width="15.83203125" style="265" customWidth="1"/>
    <col min="15882" max="15888" width="0" style="265" hidden="1" customWidth="1"/>
    <col min="15889" max="16128" width="9.33203125" style="265"/>
    <col min="16129" max="16129" width="6.5" style="265" customWidth="1"/>
    <col min="16130" max="16130" width="5.1640625" style="265" customWidth="1"/>
    <col min="16131" max="16131" width="5.5" style="265" customWidth="1"/>
    <col min="16132" max="16132" width="14.83203125" style="265" customWidth="1"/>
    <col min="16133" max="16133" width="64.83203125" style="265" customWidth="1"/>
    <col min="16134" max="16134" width="8.1640625" style="265" customWidth="1"/>
    <col min="16135" max="16135" width="9.83203125" style="265" customWidth="1"/>
    <col min="16136" max="16136" width="11.33203125" style="265" customWidth="1"/>
    <col min="16137" max="16137" width="15.83203125" style="265" customWidth="1"/>
    <col min="16138" max="16144" width="0" style="265" hidden="1" customWidth="1"/>
    <col min="16145" max="16384" width="9.33203125" style="265"/>
  </cols>
  <sheetData>
    <row r="1" spans="1:16" ht="18" customHeight="1">
      <c r="A1" s="262" t="s">
        <v>1170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  <c r="P1" s="264"/>
    </row>
    <row r="2" spans="1:16" ht="11.25" customHeight="1">
      <c r="A2" s="266" t="s">
        <v>17</v>
      </c>
      <c r="B2" s="267"/>
      <c r="C2" s="267" t="s">
        <v>1171</v>
      </c>
      <c r="D2" s="267"/>
      <c r="E2" s="267"/>
      <c r="F2" s="267"/>
      <c r="G2" s="267"/>
      <c r="H2" s="267"/>
      <c r="I2" s="267"/>
      <c r="J2" s="267"/>
      <c r="K2" s="267"/>
      <c r="L2" s="263"/>
      <c r="M2" s="263"/>
      <c r="N2" s="263"/>
      <c r="O2" s="264"/>
      <c r="P2" s="264"/>
    </row>
    <row r="3" spans="1:16" ht="11.25" customHeight="1">
      <c r="A3" s="266" t="s">
        <v>923</v>
      </c>
      <c r="B3" s="267"/>
      <c r="C3" s="267" t="s">
        <v>1172</v>
      </c>
      <c r="D3" s="267"/>
      <c r="E3" s="267"/>
      <c r="F3" s="267"/>
      <c r="G3" s="267"/>
      <c r="H3" s="267"/>
      <c r="I3" s="267"/>
      <c r="J3" s="267"/>
      <c r="K3" s="267"/>
      <c r="L3" s="263"/>
      <c r="M3" s="263"/>
      <c r="N3" s="263"/>
      <c r="O3" s="264"/>
      <c r="P3" s="264"/>
    </row>
    <row r="4" spans="1:16" ht="11.25" customHeight="1">
      <c r="A4" s="266" t="s">
        <v>1173</v>
      </c>
      <c r="B4" s="267"/>
      <c r="C4" s="267" t="s">
        <v>1174</v>
      </c>
      <c r="D4" s="267" t="s">
        <v>1175</v>
      </c>
      <c r="E4" s="267"/>
      <c r="F4" s="267"/>
      <c r="G4" s="267"/>
      <c r="H4" s="267"/>
      <c r="I4" s="267"/>
      <c r="J4" s="267"/>
      <c r="K4" s="267"/>
      <c r="L4" s="263"/>
      <c r="M4" s="263"/>
      <c r="N4" s="263"/>
      <c r="O4" s="264"/>
      <c r="P4" s="264"/>
    </row>
    <row r="5" spans="1:16" ht="11.25" customHeight="1">
      <c r="A5" s="268" t="s">
        <v>1176</v>
      </c>
      <c r="B5" s="267"/>
      <c r="C5" s="267" t="s">
        <v>1177</v>
      </c>
      <c r="D5" s="267"/>
      <c r="E5" s="267"/>
      <c r="F5" s="267"/>
      <c r="G5" s="267"/>
      <c r="H5" s="267"/>
      <c r="I5" s="267"/>
      <c r="J5" s="267"/>
      <c r="K5" s="267"/>
      <c r="L5" s="263"/>
      <c r="M5" s="263"/>
      <c r="N5" s="263"/>
      <c r="O5" s="264"/>
      <c r="P5" s="264"/>
    </row>
    <row r="6" spans="1:16" ht="11.25" customHeight="1">
      <c r="A6" s="267" t="s">
        <v>1178</v>
      </c>
      <c r="B6" s="267"/>
      <c r="C6" s="267" t="s">
        <v>1179</v>
      </c>
      <c r="D6" s="267"/>
      <c r="E6" s="267"/>
      <c r="F6" s="267"/>
      <c r="G6" s="267"/>
      <c r="H6" s="267"/>
      <c r="I6" s="267"/>
      <c r="J6" s="267"/>
      <c r="K6" s="267"/>
      <c r="L6" s="263"/>
      <c r="M6" s="263"/>
      <c r="N6" s="263"/>
      <c r="O6" s="264"/>
      <c r="P6" s="264"/>
    </row>
    <row r="7" spans="1:16" ht="11.25" customHeight="1">
      <c r="A7" s="267" t="s">
        <v>1180</v>
      </c>
      <c r="B7" s="267"/>
      <c r="C7" s="267" t="s">
        <v>1181</v>
      </c>
      <c r="D7" s="267"/>
      <c r="E7" s="267"/>
      <c r="F7" s="267"/>
      <c r="G7" s="267"/>
      <c r="H7" s="267"/>
      <c r="I7" s="267"/>
      <c r="J7" s="267"/>
      <c r="K7" s="267"/>
      <c r="L7" s="263"/>
      <c r="M7" s="263"/>
      <c r="N7" s="263"/>
      <c r="O7" s="264"/>
      <c r="P7" s="264"/>
    </row>
    <row r="8" spans="1:16" ht="11.25" customHeight="1">
      <c r="A8" s="267" t="s">
        <v>1182</v>
      </c>
      <c r="B8" s="267"/>
      <c r="C8" s="267" t="s">
        <v>1183</v>
      </c>
      <c r="D8" s="267"/>
      <c r="E8" s="267"/>
      <c r="F8" s="267"/>
      <c r="G8" s="267"/>
      <c r="H8" s="267"/>
      <c r="I8" s="267"/>
      <c r="J8" s="267"/>
      <c r="K8" s="267"/>
      <c r="L8" s="263"/>
      <c r="M8" s="263"/>
      <c r="N8" s="263"/>
      <c r="O8" s="264"/>
      <c r="P8" s="264"/>
    </row>
    <row r="9" spans="1:16" ht="11.25" customHeight="1">
      <c r="A9" s="267" t="s">
        <v>23</v>
      </c>
      <c r="B9" s="267"/>
      <c r="C9" s="486">
        <v>44572</v>
      </c>
      <c r="D9" s="486"/>
      <c r="E9" s="267"/>
      <c r="F9" s="267"/>
      <c r="G9" s="267"/>
      <c r="H9" s="267"/>
      <c r="I9" s="267"/>
      <c r="J9" s="267"/>
      <c r="K9" s="267"/>
      <c r="L9" s="263"/>
      <c r="M9" s="263"/>
      <c r="N9" s="263"/>
      <c r="O9" s="264"/>
      <c r="P9" s="264"/>
    </row>
    <row r="10" spans="1:16" ht="5.2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4"/>
      <c r="P10" s="264"/>
    </row>
    <row r="11" spans="1:16" ht="21.75" customHeight="1">
      <c r="A11" s="269" t="s">
        <v>1184</v>
      </c>
      <c r="B11" s="270" t="s">
        <v>1185</v>
      </c>
      <c r="C11" s="270" t="s">
        <v>1186</v>
      </c>
      <c r="D11" s="270" t="s">
        <v>1018</v>
      </c>
      <c r="E11" s="270" t="s">
        <v>55</v>
      </c>
      <c r="F11" s="270" t="s">
        <v>115</v>
      </c>
      <c r="G11" s="270" t="s">
        <v>1187</v>
      </c>
      <c r="H11" s="270" t="s">
        <v>1188</v>
      </c>
      <c r="I11" s="270" t="s">
        <v>1120</v>
      </c>
      <c r="J11" s="270" t="s">
        <v>1148</v>
      </c>
      <c r="K11" s="270" t="s">
        <v>1189</v>
      </c>
      <c r="L11" s="270" t="s">
        <v>1190</v>
      </c>
      <c r="M11" s="270" t="s">
        <v>1191</v>
      </c>
      <c r="N11" s="271" t="s">
        <v>1086</v>
      </c>
      <c r="O11" s="272" t="s">
        <v>1192</v>
      </c>
      <c r="P11" s="273" t="s">
        <v>1193</v>
      </c>
    </row>
    <row r="12" spans="1:16" ht="11.25" customHeight="1">
      <c r="A12" s="274">
        <v>1</v>
      </c>
      <c r="B12" s="275">
        <v>2</v>
      </c>
      <c r="C12" s="275">
        <v>3</v>
      </c>
      <c r="D12" s="275">
        <v>4</v>
      </c>
      <c r="E12" s="275">
        <v>5</v>
      </c>
      <c r="F12" s="275">
        <v>6</v>
      </c>
      <c r="G12" s="275">
        <v>7</v>
      </c>
      <c r="H12" s="275">
        <v>8</v>
      </c>
      <c r="I12" s="275">
        <v>9</v>
      </c>
      <c r="J12" s="275"/>
      <c r="K12" s="275"/>
      <c r="L12" s="275"/>
      <c r="M12" s="275"/>
      <c r="N12" s="276">
        <v>10</v>
      </c>
      <c r="O12" s="277">
        <v>11</v>
      </c>
      <c r="P12" s="278">
        <v>12</v>
      </c>
    </row>
    <row r="13" spans="1:16" ht="3.75" customHeight="1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4"/>
      <c r="P13" s="279"/>
    </row>
    <row r="14" spans="1:16" s="285" customFormat="1" ht="20.100000000000001" customHeight="1">
      <c r="A14" s="280"/>
      <c r="B14" s="281"/>
      <c r="C14" s="280"/>
      <c r="D14" s="280"/>
      <c r="E14" s="282"/>
      <c r="F14" s="280"/>
      <c r="G14" s="280"/>
      <c r="H14" s="280"/>
      <c r="I14" s="283"/>
      <c r="J14" s="280"/>
      <c r="K14" s="284"/>
      <c r="L14" s="280"/>
      <c r="M14" s="284"/>
      <c r="N14" s="280"/>
      <c r="P14" s="286" t="s">
        <v>73</v>
      </c>
    </row>
    <row r="15" spans="1:16" s="285" customFormat="1" ht="12.75" customHeight="1">
      <c r="A15" s="287"/>
      <c r="B15" s="287"/>
      <c r="C15" s="287"/>
      <c r="D15" s="287"/>
      <c r="E15" s="288" t="s">
        <v>1194</v>
      </c>
      <c r="F15" s="287"/>
      <c r="G15" s="287"/>
      <c r="H15" s="287"/>
      <c r="I15" s="289"/>
      <c r="K15" s="290"/>
      <c r="M15" s="290"/>
      <c r="N15" s="291"/>
      <c r="P15" s="292"/>
    </row>
    <row r="16" spans="1:16" s="285" customFormat="1" ht="12.75" customHeight="1">
      <c r="A16" s="287"/>
      <c r="B16" s="287"/>
      <c r="C16" s="287"/>
      <c r="D16" s="287">
        <v>721</v>
      </c>
      <c r="E16" s="287" t="s">
        <v>1195</v>
      </c>
      <c r="F16" s="287"/>
      <c r="G16" s="287"/>
      <c r="H16" s="287"/>
      <c r="I16" s="293">
        <f>SUM(I42)</f>
        <v>0</v>
      </c>
      <c r="K16" s="290"/>
      <c r="M16" s="290"/>
      <c r="N16" s="291"/>
      <c r="P16" s="292"/>
    </row>
    <row r="17" spans="1:16" s="285" customFormat="1" ht="12.75" customHeight="1">
      <c r="A17" s="287"/>
      <c r="B17" s="287"/>
      <c r="C17" s="287"/>
      <c r="D17" s="287"/>
      <c r="E17" s="294" t="s">
        <v>1196</v>
      </c>
      <c r="F17" s="294"/>
      <c r="G17" s="294"/>
      <c r="H17" s="294"/>
      <c r="I17" s="295">
        <f>SUM(I16)</f>
        <v>0</v>
      </c>
      <c r="K17" s="290"/>
      <c r="M17" s="290"/>
      <c r="N17" s="291"/>
      <c r="P17" s="292"/>
    </row>
    <row r="18" spans="1:16" s="285" customFormat="1" ht="12.75" customHeight="1">
      <c r="A18" s="287"/>
      <c r="B18" s="287"/>
      <c r="C18" s="287"/>
      <c r="D18" s="287"/>
      <c r="E18" s="287"/>
      <c r="F18" s="287"/>
      <c r="G18" s="287"/>
      <c r="H18" s="287"/>
      <c r="I18" s="287"/>
      <c r="K18" s="290"/>
      <c r="M18" s="290"/>
      <c r="N18" s="291"/>
      <c r="P18" s="292"/>
    </row>
    <row r="19" spans="1:16" s="285" customFormat="1" ht="12.75" customHeight="1">
      <c r="A19" s="287"/>
      <c r="B19" s="287"/>
      <c r="C19" s="287"/>
      <c r="D19" s="287"/>
      <c r="E19" s="288" t="s">
        <v>1197</v>
      </c>
      <c r="F19" s="287"/>
      <c r="G19" s="287"/>
      <c r="H19" s="287"/>
      <c r="I19" s="287"/>
      <c r="K19" s="290"/>
      <c r="M19" s="290"/>
      <c r="N19" s="291"/>
      <c r="P19" s="292"/>
    </row>
    <row r="20" spans="1:16" s="285" customFormat="1" ht="12.75" customHeight="1">
      <c r="A20" s="296" t="str">
        <f t="shared" ref="A20:A36" si="0">"K "&amp;TEXT(ROW()-ROW($A$19),"00")</f>
        <v>K 01</v>
      </c>
      <c r="B20" s="297"/>
      <c r="C20" s="297"/>
      <c r="D20" s="297" t="s">
        <v>1198</v>
      </c>
      <c r="E20" s="298" t="s">
        <v>1199</v>
      </c>
      <c r="F20" s="299" t="s">
        <v>292</v>
      </c>
      <c r="G20" s="300">
        <v>6</v>
      </c>
      <c r="H20" s="497"/>
      <c r="I20" s="301">
        <f>ROUND(G20*H20,2)</f>
        <v>0</v>
      </c>
      <c r="K20" s="290"/>
      <c r="M20" s="290"/>
      <c r="N20" s="291"/>
      <c r="P20" s="292"/>
    </row>
    <row r="21" spans="1:16" s="285" customFormat="1" ht="12.75" customHeight="1">
      <c r="A21" s="296" t="str">
        <f t="shared" si="0"/>
        <v>K 02</v>
      </c>
      <c r="B21" s="297"/>
      <c r="C21" s="297"/>
      <c r="D21" s="297" t="s">
        <v>1200</v>
      </c>
      <c r="E21" s="298" t="s">
        <v>1201</v>
      </c>
      <c r="F21" s="299" t="s">
        <v>292</v>
      </c>
      <c r="G21" s="300">
        <v>21</v>
      </c>
      <c r="H21" s="497"/>
      <c r="I21" s="301">
        <f t="shared" ref="I21:I35" si="1">ROUND(G21*H21,2)</f>
        <v>0</v>
      </c>
      <c r="K21" s="290"/>
      <c r="M21" s="290"/>
      <c r="N21" s="291"/>
      <c r="P21" s="292"/>
    </row>
    <row r="22" spans="1:16" s="285" customFormat="1" ht="12.75" customHeight="1">
      <c r="A22" s="296" t="str">
        <f t="shared" si="0"/>
        <v>K 03</v>
      </c>
      <c r="B22" s="297"/>
      <c r="C22" s="297"/>
      <c r="D22" s="297" t="s">
        <v>1202</v>
      </c>
      <c r="E22" s="298" t="s">
        <v>1203</v>
      </c>
      <c r="F22" s="299" t="s">
        <v>292</v>
      </c>
      <c r="G22" s="300">
        <v>2</v>
      </c>
      <c r="H22" s="497"/>
      <c r="I22" s="301">
        <f t="shared" si="1"/>
        <v>0</v>
      </c>
      <c r="K22" s="290"/>
      <c r="M22" s="290"/>
      <c r="N22" s="291"/>
      <c r="P22" s="292"/>
    </row>
    <row r="23" spans="1:16" s="285" customFormat="1" ht="12.75" customHeight="1">
      <c r="A23" s="296" t="str">
        <f t="shared" si="0"/>
        <v>K 04</v>
      </c>
      <c r="B23" s="297"/>
      <c r="C23" s="297"/>
      <c r="D23" s="297" t="s">
        <v>1204</v>
      </c>
      <c r="E23" s="298" t="s">
        <v>1205</v>
      </c>
      <c r="F23" s="299" t="s">
        <v>292</v>
      </c>
      <c r="G23" s="300">
        <v>10</v>
      </c>
      <c r="H23" s="497"/>
      <c r="I23" s="301">
        <f t="shared" si="1"/>
        <v>0</v>
      </c>
      <c r="K23" s="290"/>
      <c r="M23" s="290"/>
      <c r="N23" s="291"/>
      <c r="P23" s="292"/>
    </row>
    <row r="24" spans="1:16" s="285" customFormat="1" ht="12.75" customHeight="1">
      <c r="A24" s="296" t="str">
        <f t="shared" si="0"/>
        <v>K 05</v>
      </c>
      <c r="B24" s="297"/>
      <c r="C24" s="297"/>
      <c r="D24" s="297" t="s">
        <v>1206</v>
      </c>
      <c r="E24" s="298" t="s">
        <v>1207</v>
      </c>
      <c r="F24" s="299" t="s">
        <v>1208</v>
      </c>
      <c r="G24" s="300">
        <v>15</v>
      </c>
      <c r="H24" s="497"/>
      <c r="I24" s="301">
        <f t="shared" si="1"/>
        <v>0</v>
      </c>
      <c r="K24" s="290"/>
      <c r="M24" s="290"/>
      <c r="N24" s="291"/>
      <c r="P24" s="292"/>
    </row>
    <row r="25" spans="1:16" s="285" customFormat="1" ht="12.75" customHeight="1">
      <c r="A25" s="296" t="str">
        <f t="shared" si="0"/>
        <v>K 06</v>
      </c>
      <c r="B25" s="297"/>
      <c r="C25" s="297"/>
      <c r="D25" s="297" t="s">
        <v>1209</v>
      </c>
      <c r="E25" s="298" t="s">
        <v>1210</v>
      </c>
      <c r="F25" s="299" t="s">
        <v>1208</v>
      </c>
      <c r="G25" s="300">
        <v>40</v>
      </c>
      <c r="H25" s="497"/>
      <c r="I25" s="301">
        <f t="shared" si="1"/>
        <v>0</v>
      </c>
      <c r="K25" s="290"/>
      <c r="M25" s="290"/>
      <c r="N25" s="291"/>
      <c r="P25" s="292"/>
    </row>
    <row r="26" spans="1:16" s="285" customFormat="1" ht="12.75" customHeight="1">
      <c r="A26" s="296" t="str">
        <f t="shared" si="0"/>
        <v>K 07</v>
      </c>
      <c r="B26" s="297"/>
      <c r="C26" s="297"/>
      <c r="D26" s="297" t="s">
        <v>1211</v>
      </c>
      <c r="E26" s="298" t="s">
        <v>1212</v>
      </c>
      <c r="F26" s="299" t="s">
        <v>1208</v>
      </c>
      <c r="G26" s="300">
        <v>1</v>
      </c>
      <c r="H26" s="497"/>
      <c r="I26" s="301">
        <f t="shared" si="1"/>
        <v>0</v>
      </c>
      <c r="K26" s="290"/>
      <c r="M26" s="290"/>
      <c r="N26" s="291"/>
      <c r="P26" s="292"/>
    </row>
    <row r="27" spans="1:16" s="285" customFormat="1" ht="12.75" customHeight="1">
      <c r="A27" s="296" t="str">
        <f t="shared" si="0"/>
        <v>K 08</v>
      </c>
      <c r="B27" s="297"/>
      <c r="C27" s="297"/>
      <c r="D27" s="297" t="s">
        <v>1213</v>
      </c>
      <c r="E27" s="298" t="s">
        <v>1214</v>
      </c>
      <c r="F27" s="299" t="s">
        <v>1208</v>
      </c>
      <c r="G27" s="300">
        <v>13</v>
      </c>
      <c r="H27" s="497"/>
      <c r="I27" s="301">
        <f t="shared" si="1"/>
        <v>0</v>
      </c>
      <c r="K27" s="290"/>
      <c r="M27" s="290"/>
      <c r="N27" s="291"/>
      <c r="P27" s="292"/>
    </row>
    <row r="28" spans="1:16" s="285" customFormat="1" ht="12.75" customHeight="1">
      <c r="A28" s="296" t="str">
        <f t="shared" si="0"/>
        <v>K 09</v>
      </c>
      <c r="B28" s="297"/>
      <c r="C28" s="297"/>
      <c r="D28" s="297" t="s">
        <v>1215</v>
      </c>
      <c r="E28" s="298" t="s">
        <v>1216</v>
      </c>
      <c r="F28" s="299" t="s">
        <v>1208</v>
      </c>
      <c r="G28" s="300">
        <v>4</v>
      </c>
      <c r="H28" s="497"/>
      <c r="I28" s="301">
        <f t="shared" si="1"/>
        <v>0</v>
      </c>
      <c r="K28" s="290"/>
      <c r="M28" s="290"/>
      <c r="N28" s="291"/>
      <c r="P28" s="292"/>
    </row>
    <row r="29" spans="1:16" s="285" customFormat="1" ht="12.75" customHeight="1">
      <c r="A29" s="296" t="str">
        <f t="shared" si="0"/>
        <v>K 10</v>
      </c>
      <c r="B29" s="297"/>
      <c r="C29" s="297"/>
      <c r="D29" s="297" t="s">
        <v>1217</v>
      </c>
      <c r="E29" s="302" t="s">
        <v>1218</v>
      </c>
      <c r="F29" s="299" t="s">
        <v>1208</v>
      </c>
      <c r="G29" s="300">
        <v>7</v>
      </c>
      <c r="H29" s="497"/>
      <c r="I29" s="301">
        <f t="shared" si="1"/>
        <v>0</v>
      </c>
      <c r="K29" s="290"/>
      <c r="M29" s="290"/>
      <c r="N29" s="291"/>
      <c r="P29" s="292"/>
    </row>
    <row r="30" spans="1:16" s="285" customFormat="1" ht="12.75" customHeight="1">
      <c r="A30" s="296" t="str">
        <f t="shared" si="0"/>
        <v>K 11</v>
      </c>
      <c r="B30" s="297"/>
      <c r="C30" s="297"/>
      <c r="D30" s="297" t="s">
        <v>1219</v>
      </c>
      <c r="E30" s="302" t="s">
        <v>1220</v>
      </c>
      <c r="F30" s="299" t="s">
        <v>1208</v>
      </c>
      <c r="G30" s="300">
        <v>1</v>
      </c>
      <c r="H30" s="497"/>
      <c r="I30" s="301">
        <f t="shared" si="1"/>
        <v>0</v>
      </c>
      <c r="K30" s="290"/>
      <c r="M30" s="290"/>
      <c r="N30" s="291"/>
      <c r="P30" s="292"/>
    </row>
    <row r="31" spans="1:16" s="285" customFormat="1" ht="12.75" customHeight="1">
      <c r="A31" s="296" t="str">
        <f t="shared" si="0"/>
        <v>K 12</v>
      </c>
      <c r="B31" s="297"/>
      <c r="C31" s="297"/>
      <c r="D31" s="297" t="s">
        <v>1221</v>
      </c>
      <c r="E31" s="302" t="s">
        <v>1222</v>
      </c>
      <c r="F31" s="299" t="s">
        <v>1208</v>
      </c>
      <c r="G31" s="300">
        <v>4</v>
      </c>
      <c r="H31" s="497"/>
      <c r="I31" s="301">
        <f t="shared" si="1"/>
        <v>0</v>
      </c>
      <c r="K31" s="290"/>
      <c r="M31" s="290"/>
      <c r="N31" s="291"/>
      <c r="P31" s="292"/>
    </row>
    <row r="32" spans="1:16" s="285" customFormat="1" ht="12.75" customHeight="1">
      <c r="A32" s="296" t="str">
        <f t="shared" si="0"/>
        <v>K 13</v>
      </c>
      <c r="B32" s="297"/>
      <c r="C32" s="297"/>
      <c r="D32" s="297" t="s">
        <v>1223</v>
      </c>
      <c r="E32" s="302" t="s">
        <v>1224</v>
      </c>
      <c r="F32" s="299" t="s">
        <v>1208</v>
      </c>
      <c r="G32" s="300">
        <v>1</v>
      </c>
      <c r="H32" s="497"/>
      <c r="I32" s="301">
        <f t="shared" si="1"/>
        <v>0</v>
      </c>
      <c r="K32" s="290"/>
      <c r="M32" s="290"/>
      <c r="N32" s="291"/>
      <c r="P32" s="292"/>
    </row>
    <row r="33" spans="1:22" s="285" customFormat="1" ht="12.75" customHeight="1">
      <c r="A33" s="296" t="str">
        <f t="shared" si="0"/>
        <v>K 14</v>
      </c>
      <c r="B33" s="297"/>
      <c r="C33" s="297"/>
      <c r="D33" s="297" t="s">
        <v>1225</v>
      </c>
      <c r="E33" s="302" t="s">
        <v>1226</v>
      </c>
      <c r="F33" s="299" t="s">
        <v>1208</v>
      </c>
      <c r="G33" s="300">
        <v>3</v>
      </c>
      <c r="H33" s="497"/>
      <c r="I33" s="301">
        <f>ROUND(G33*H33,2)</f>
        <v>0</v>
      </c>
      <c r="K33" s="290"/>
      <c r="M33" s="290"/>
      <c r="N33" s="291"/>
      <c r="P33" s="292"/>
    </row>
    <row r="34" spans="1:22" s="285" customFormat="1" ht="12.75" customHeight="1">
      <c r="A34" s="296" t="str">
        <f t="shared" si="0"/>
        <v>K 15</v>
      </c>
      <c r="B34" s="297"/>
      <c r="C34" s="297"/>
      <c r="D34" s="297" t="s">
        <v>1227</v>
      </c>
      <c r="E34" s="298" t="s">
        <v>1228</v>
      </c>
      <c r="F34" s="299" t="s">
        <v>292</v>
      </c>
      <c r="G34" s="300">
        <f>SUM(G20:G23)</f>
        <v>39</v>
      </c>
      <c r="H34" s="497"/>
      <c r="I34" s="301">
        <f>ROUND(G34*H34,2)</f>
        <v>0</v>
      </c>
      <c r="K34" s="290"/>
      <c r="M34" s="290"/>
      <c r="N34" s="291"/>
      <c r="P34" s="292"/>
    </row>
    <row r="35" spans="1:22" s="285" customFormat="1" ht="12.75" customHeight="1">
      <c r="A35" s="296" t="str">
        <f t="shared" si="0"/>
        <v>K 16</v>
      </c>
      <c r="B35" s="297"/>
      <c r="C35" s="297"/>
      <c r="D35" s="297" t="s">
        <v>1229</v>
      </c>
      <c r="E35" s="298" t="s">
        <v>1230</v>
      </c>
      <c r="F35" s="299" t="s">
        <v>292</v>
      </c>
      <c r="G35" s="300">
        <f>SUM(G20:G23)</f>
        <v>39</v>
      </c>
      <c r="H35" s="497"/>
      <c r="I35" s="301">
        <f t="shared" si="1"/>
        <v>0</v>
      </c>
      <c r="K35" s="290"/>
      <c r="M35" s="290"/>
      <c r="N35" s="291"/>
      <c r="P35" s="292"/>
    </row>
    <row r="36" spans="1:22" s="285" customFormat="1" ht="12.75" customHeight="1">
      <c r="A36" s="296" t="str">
        <f t="shared" si="0"/>
        <v>K 17</v>
      </c>
      <c r="B36" s="303"/>
      <c r="C36" s="303"/>
      <c r="D36" s="297" t="s">
        <v>1231</v>
      </c>
      <c r="E36" s="304" t="s">
        <v>1232</v>
      </c>
      <c r="F36" s="305" t="s">
        <v>360</v>
      </c>
      <c r="G36" s="306"/>
      <c r="H36" s="498"/>
      <c r="I36" s="308">
        <f>SUM(I21:I35)*0.0177</f>
        <v>0</v>
      </c>
      <c r="K36" s="290"/>
      <c r="M36" s="290"/>
      <c r="N36" s="291"/>
      <c r="P36" s="292"/>
    </row>
    <row r="37" spans="1:22" s="285" customFormat="1" ht="12.75" customHeight="1">
      <c r="A37" s="309"/>
      <c r="B37" s="303"/>
      <c r="C37" s="303"/>
      <c r="D37" s="303"/>
      <c r="E37" s="310" t="s">
        <v>1233</v>
      </c>
      <c r="F37" s="305"/>
      <c r="G37" s="306"/>
      <c r="H37" s="307"/>
      <c r="I37" s="311">
        <f>SUM(I20:P36)</f>
        <v>0</v>
      </c>
      <c r="K37" s="290"/>
      <c r="M37" s="290"/>
      <c r="N37" s="291"/>
      <c r="P37" s="292"/>
    </row>
    <row r="38" spans="1:22" s="285" customFormat="1" ht="12.75" customHeight="1">
      <c r="A38" s="296"/>
      <c r="B38" s="297"/>
      <c r="C38" s="297"/>
      <c r="D38" s="297"/>
      <c r="E38" s="312"/>
      <c r="F38" s="299"/>
      <c r="G38" s="300"/>
      <c r="H38" s="293"/>
      <c r="I38" s="313"/>
      <c r="K38" s="290"/>
      <c r="M38" s="290"/>
      <c r="N38" s="291"/>
      <c r="P38" s="292"/>
    </row>
    <row r="39" spans="1:22" s="316" customFormat="1" ht="11.25" customHeight="1">
      <c r="A39" s="314" t="s">
        <v>1234</v>
      </c>
      <c r="B39" s="315"/>
      <c r="C39" s="315"/>
      <c r="D39" s="315"/>
      <c r="E39" s="315"/>
      <c r="F39" s="315"/>
      <c r="G39" s="315"/>
      <c r="H39" s="315"/>
    </row>
    <row r="40" spans="1:22" s="315" customFormat="1" ht="11.25" customHeight="1">
      <c r="A40" s="314" t="s">
        <v>1235</v>
      </c>
      <c r="I40" s="316"/>
      <c r="J40" s="316"/>
    </row>
    <row r="41" spans="1:22" s="315" customFormat="1" ht="2.25" customHeight="1">
      <c r="A41" s="314" t="s">
        <v>1236</v>
      </c>
      <c r="I41" s="316"/>
      <c r="J41" s="316"/>
    </row>
    <row r="42" spans="1:22" s="315" customFormat="1" ht="11.25" hidden="1" customHeight="1">
      <c r="A42" s="314" t="s">
        <v>1237</v>
      </c>
      <c r="I42" s="316"/>
      <c r="J42" s="316"/>
    </row>
    <row r="43" spans="1:22" s="315" customFormat="1" ht="11.25" hidden="1" customHeight="1">
      <c r="I43" s="316"/>
      <c r="J43" s="316"/>
    </row>
    <row r="44" spans="1:22" s="315" customFormat="1" ht="11.25" customHeight="1">
      <c r="A44" s="314" t="s">
        <v>1236</v>
      </c>
      <c r="I44" s="316"/>
      <c r="J44" s="316"/>
    </row>
    <row r="45" spans="1:22" s="315" customFormat="1" ht="11.25" customHeight="1">
      <c r="A45" s="314" t="s">
        <v>1237</v>
      </c>
      <c r="U45" s="316"/>
      <c r="V45" s="316"/>
    </row>
    <row r="46" spans="1:22" s="317" customFormat="1" ht="11.25" customHeight="1"/>
    <row r="47" spans="1:22" s="317" customFormat="1" ht="11.25" customHeight="1"/>
  </sheetData>
  <mergeCells count="1">
    <mergeCell ref="C9:D9"/>
  </mergeCells>
  <printOptions horizontalCentered="1"/>
  <pageMargins left="0.78740155696868896" right="0.78740155696868896" top="0.59055119752883911" bottom="0.59055119752883911" header="0" footer="0"/>
  <pageSetup paperSize="9" scale="90" fitToHeight="99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8"/>
  <sheetViews>
    <sheetView showGridLines="0" zoomScaleNormal="100" zoomScaleSheetLayoutView="100" workbookViewId="0">
      <pane ySplit="13" topLeftCell="A14" activePane="bottomLeft" state="frozenSplit"/>
      <selection pane="bottomLeft" activeCell="E31" sqref="E31"/>
    </sheetView>
  </sheetViews>
  <sheetFormatPr defaultRowHeight="11.25" customHeight="1"/>
  <cols>
    <col min="1" max="1" width="6.5" style="265" customWidth="1"/>
    <col min="2" max="2" width="5.1640625" style="265" customWidth="1"/>
    <col min="3" max="3" width="5.5" style="265" customWidth="1"/>
    <col min="4" max="4" width="14.83203125" style="265" customWidth="1"/>
    <col min="5" max="5" width="64.83203125" style="265" customWidth="1"/>
    <col min="6" max="6" width="8.1640625" style="265" customWidth="1"/>
    <col min="7" max="7" width="9.83203125" style="265" customWidth="1"/>
    <col min="8" max="8" width="11.33203125" style="265" customWidth="1"/>
    <col min="9" max="9" width="15.83203125" style="265" customWidth="1"/>
    <col min="10" max="10" width="12.33203125" style="265" hidden="1" customWidth="1"/>
    <col min="11" max="11" width="12.6640625" style="265" hidden="1" customWidth="1"/>
    <col min="12" max="12" width="11.33203125" style="265" hidden="1" customWidth="1"/>
    <col min="13" max="13" width="13.5" style="265" hidden="1" customWidth="1"/>
    <col min="14" max="14" width="6.1640625" style="265" hidden="1" customWidth="1"/>
    <col min="15" max="15" width="8.1640625" style="265" hidden="1" customWidth="1"/>
    <col min="16" max="16" width="8.5" style="265" hidden="1" customWidth="1"/>
    <col min="17" max="256" width="9.33203125" style="265"/>
    <col min="257" max="257" width="6.5" style="265" customWidth="1"/>
    <col min="258" max="258" width="5.1640625" style="265" customWidth="1"/>
    <col min="259" max="259" width="5.5" style="265" customWidth="1"/>
    <col min="260" max="260" width="14.83203125" style="265" customWidth="1"/>
    <col min="261" max="261" width="64.83203125" style="265" customWidth="1"/>
    <col min="262" max="262" width="8.1640625" style="265" customWidth="1"/>
    <col min="263" max="263" width="9.83203125" style="265" customWidth="1"/>
    <col min="264" max="264" width="11.33203125" style="265" customWidth="1"/>
    <col min="265" max="265" width="15.83203125" style="265" customWidth="1"/>
    <col min="266" max="272" width="0" style="265" hidden="1" customWidth="1"/>
    <col min="273" max="512" width="9.33203125" style="265"/>
    <col min="513" max="513" width="6.5" style="265" customWidth="1"/>
    <col min="514" max="514" width="5.1640625" style="265" customWidth="1"/>
    <col min="515" max="515" width="5.5" style="265" customWidth="1"/>
    <col min="516" max="516" width="14.83203125" style="265" customWidth="1"/>
    <col min="517" max="517" width="64.83203125" style="265" customWidth="1"/>
    <col min="518" max="518" width="8.1640625" style="265" customWidth="1"/>
    <col min="519" max="519" width="9.83203125" style="265" customWidth="1"/>
    <col min="520" max="520" width="11.33203125" style="265" customWidth="1"/>
    <col min="521" max="521" width="15.83203125" style="265" customWidth="1"/>
    <col min="522" max="528" width="0" style="265" hidden="1" customWidth="1"/>
    <col min="529" max="768" width="9.33203125" style="265"/>
    <col min="769" max="769" width="6.5" style="265" customWidth="1"/>
    <col min="770" max="770" width="5.1640625" style="265" customWidth="1"/>
    <col min="771" max="771" width="5.5" style="265" customWidth="1"/>
    <col min="772" max="772" width="14.83203125" style="265" customWidth="1"/>
    <col min="773" max="773" width="64.83203125" style="265" customWidth="1"/>
    <col min="774" max="774" width="8.1640625" style="265" customWidth="1"/>
    <col min="775" max="775" width="9.83203125" style="265" customWidth="1"/>
    <col min="776" max="776" width="11.33203125" style="265" customWidth="1"/>
    <col min="777" max="777" width="15.83203125" style="265" customWidth="1"/>
    <col min="778" max="784" width="0" style="265" hidden="1" customWidth="1"/>
    <col min="785" max="1024" width="9.33203125" style="265"/>
    <col min="1025" max="1025" width="6.5" style="265" customWidth="1"/>
    <col min="1026" max="1026" width="5.1640625" style="265" customWidth="1"/>
    <col min="1027" max="1027" width="5.5" style="265" customWidth="1"/>
    <col min="1028" max="1028" width="14.83203125" style="265" customWidth="1"/>
    <col min="1029" max="1029" width="64.83203125" style="265" customWidth="1"/>
    <col min="1030" max="1030" width="8.1640625" style="265" customWidth="1"/>
    <col min="1031" max="1031" width="9.83203125" style="265" customWidth="1"/>
    <col min="1032" max="1032" width="11.33203125" style="265" customWidth="1"/>
    <col min="1033" max="1033" width="15.83203125" style="265" customWidth="1"/>
    <col min="1034" max="1040" width="0" style="265" hidden="1" customWidth="1"/>
    <col min="1041" max="1280" width="9.33203125" style="265"/>
    <col min="1281" max="1281" width="6.5" style="265" customWidth="1"/>
    <col min="1282" max="1282" width="5.1640625" style="265" customWidth="1"/>
    <col min="1283" max="1283" width="5.5" style="265" customWidth="1"/>
    <col min="1284" max="1284" width="14.83203125" style="265" customWidth="1"/>
    <col min="1285" max="1285" width="64.83203125" style="265" customWidth="1"/>
    <col min="1286" max="1286" width="8.1640625" style="265" customWidth="1"/>
    <col min="1287" max="1287" width="9.83203125" style="265" customWidth="1"/>
    <col min="1288" max="1288" width="11.33203125" style="265" customWidth="1"/>
    <col min="1289" max="1289" width="15.83203125" style="265" customWidth="1"/>
    <col min="1290" max="1296" width="0" style="265" hidden="1" customWidth="1"/>
    <col min="1297" max="1536" width="9.33203125" style="265"/>
    <col min="1537" max="1537" width="6.5" style="265" customWidth="1"/>
    <col min="1538" max="1538" width="5.1640625" style="265" customWidth="1"/>
    <col min="1539" max="1539" width="5.5" style="265" customWidth="1"/>
    <col min="1540" max="1540" width="14.83203125" style="265" customWidth="1"/>
    <col min="1541" max="1541" width="64.83203125" style="265" customWidth="1"/>
    <col min="1542" max="1542" width="8.1640625" style="265" customWidth="1"/>
    <col min="1543" max="1543" width="9.83203125" style="265" customWidth="1"/>
    <col min="1544" max="1544" width="11.33203125" style="265" customWidth="1"/>
    <col min="1545" max="1545" width="15.83203125" style="265" customWidth="1"/>
    <col min="1546" max="1552" width="0" style="265" hidden="1" customWidth="1"/>
    <col min="1553" max="1792" width="9.33203125" style="265"/>
    <col min="1793" max="1793" width="6.5" style="265" customWidth="1"/>
    <col min="1794" max="1794" width="5.1640625" style="265" customWidth="1"/>
    <col min="1795" max="1795" width="5.5" style="265" customWidth="1"/>
    <col min="1796" max="1796" width="14.83203125" style="265" customWidth="1"/>
    <col min="1797" max="1797" width="64.83203125" style="265" customWidth="1"/>
    <col min="1798" max="1798" width="8.1640625" style="265" customWidth="1"/>
    <col min="1799" max="1799" width="9.83203125" style="265" customWidth="1"/>
    <col min="1800" max="1800" width="11.33203125" style="265" customWidth="1"/>
    <col min="1801" max="1801" width="15.83203125" style="265" customWidth="1"/>
    <col min="1802" max="1808" width="0" style="265" hidden="1" customWidth="1"/>
    <col min="1809" max="2048" width="9.33203125" style="265"/>
    <col min="2049" max="2049" width="6.5" style="265" customWidth="1"/>
    <col min="2050" max="2050" width="5.1640625" style="265" customWidth="1"/>
    <col min="2051" max="2051" width="5.5" style="265" customWidth="1"/>
    <col min="2052" max="2052" width="14.83203125" style="265" customWidth="1"/>
    <col min="2053" max="2053" width="64.83203125" style="265" customWidth="1"/>
    <col min="2054" max="2054" width="8.1640625" style="265" customWidth="1"/>
    <col min="2055" max="2055" width="9.83203125" style="265" customWidth="1"/>
    <col min="2056" max="2056" width="11.33203125" style="265" customWidth="1"/>
    <col min="2057" max="2057" width="15.83203125" style="265" customWidth="1"/>
    <col min="2058" max="2064" width="0" style="265" hidden="1" customWidth="1"/>
    <col min="2065" max="2304" width="9.33203125" style="265"/>
    <col min="2305" max="2305" width="6.5" style="265" customWidth="1"/>
    <col min="2306" max="2306" width="5.1640625" style="265" customWidth="1"/>
    <col min="2307" max="2307" width="5.5" style="265" customWidth="1"/>
    <col min="2308" max="2308" width="14.83203125" style="265" customWidth="1"/>
    <col min="2309" max="2309" width="64.83203125" style="265" customWidth="1"/>
    <col min="2310" max="2310" width="8.1640625" style="265" customWidth="1"/>
    <col min="2311" max="2311" width="9.83203125" style="265" customWidth="1"/>
    <col min="2312" max="2312" width="11.33203125" style="265" customWidth="1"/>
    <col min="2313" max="2313" width="15.83203125" style="265" customWidth="1"/>
    <col min="2314" max="2320" width="0" style="265" hidden="1" customWidth="1"/>
    <col min="2321" max="2560" width="9.33203125" style="265"/>
    <col min="2561" max="2561" width="6.5" style="265" customWidth="1"/>
    <col min="2562" max="2562" width="5.1640625" style="265" customWidth="1"/>
    <col min="2563" max="2563" width="5.5" style="265" customWidth="1"/>
    <col min="2564" max="2564" width="14.83203125" style="265" customWidth="1"/>
    <col min="2565" max="2565" width="64.83203125" style="265" customWidth="1"/>
    <col min="2566" max="2566" width="8.1640625" style="265" customWidth="1"/>
    <col min="2567" max="2567" width="9.83203125" style="265" customWidth="1"/>
    <col min="2568" max="2568" width="11.33203125" style="265" customWidth="1"/>
    <col min="2569" max="2569" width="15.83203125" style="265" customWidth="1"/>
    <col min="2570" max="2576" width="0" style="265" hidden="1" customWidth="1"/>
    <col min="2577" max="2816" width="9.33203125" style="265"/>
    <col min="2817" max="2817" width="6.5" style="265" customWidth="1"/>
    <col min="2818" max="2818" width="5.1640625" style="265" customWidth="1"/>
    <col min="2819" max="2819" width="5.5" style="265" customWidth="1"/>
    <col min="2820" max="2820" width="14.83203125" style="265" customWidth="1"/>
    <col min="2821" max="2821" width="64.83203125" style="265" customWidth="1"/>
    <col min="2822" max="2822" width="8.1640625" style="265" customWidth="1"/>
    <col min="2823" max="2823" width="9.83203125" style="265" customWidth="1"/>
    <col min="2824" max="2824" width="11.33203125" style="265" customWidth="1"/>
    <col min="2825" max="2825" width="15.83203125" style="265" customWidth="1"/>
    <col min="2826" max="2832" width="0" style="265" hidden="1" customWidth="1"/>
    <col min="2833" max="3072" width="9.33203125" style="265"/>
    <col min="3073" max="3073" width="6.5" style="265" customWidth="1"/>
    <col min="3074" max="3074" width="5.1640625" style="265" customWidth="1"/>
    <col min="3075" max="3075" width="5.5" style="265" customWidth="1"/>
    <col min="3076" max="3076" width="14.83203125" style="265" customWidth="1"/>
    <col min="3077" max="3077" width="64.83203125" style="265" customWidth="1"/>
    <col min="3078" max="3078" width="8.1640625" style="265" customWidth="1"/>
    <col min="3079" max="3079" width="9.83203125" style="265" customWidth="1"/>
    <col min="3080" max="3080" width="11.33203125" style="265" customWidth="1"/>
    <col min="3081" max="3081" width="15.83203125" style="265" customWidth="1"/>
    <col min="3082" max="3088" width="0" style="265" hidden="1" customWidth="1"/>
    <col min="3089" max="3328" width="9.33203125" style="265"/>
    <col min="3329" max="3329" width="6.5" style="265" customWidth="1"/>
    <col min="3330" max="3330" width="5.1640625" style="265" customWidth="1"/>
    <col min="3331" max="3331" width="5.5" style="265" customWidth="1"/>
    <col min="3332" max="3332" width="14.83203125" style="265" customWidth="1"/>
    <col min="3333" max="3333" width="64.83203125" style="265" customWidth="1"/>
    <col min="3334" max="3334" width="8.1640625" style="265" customWidth="1"/>
    <col min="3335" max="3335" width="9.83203125" style="265" customWidth="1"/>
    <col min="3336" max="3336" width="11.33203125" style="265" customWidth="1"/>
    <col min="3337" max="3337" width="15.83203125" style="265" customWidth="1"/>
    <col min="3338" max="3344" width="0" style="265" hidden="1" customWidth="1"/>
    <col min="3345" max="3584" width="9.33203125" style="265"/>
    <col min="3585" max="3585" width="6.5" style="265" customWidth="1"/>
    <col min="3586" max="3586" width="5.1640625" style="265" customWidth="1"/>
    <col min="3587" max="3587" width="5.5" style="265" customWidth="1"/>
    <col min="3588" max="3588" width="14.83203125" style="265" customWidth="1"/>
    <col min="3589" max="3589" width="64.83203125" style="265" customWidth="1"/>
    <col min="3590" max="3590" width="8.1640625" style="265" customWidth="1"/>
    <col min="3591" max="3591" width="9.83203125" style="265" customWidth="1"/>
    <col min="3592" max="3592" width="11.33203125" style="265" customWidth="1"/>
    <col min="3593" max="3593" width="15.83203125" style="265" customWidth="1"/>
    <col min="3594" max="3600" width="0" style="265" hidden="1" customWidth="1"/>
    <col min="3601" max="3840" width="9.33203125" style="265"/>
    <col min="3841" max="3841" width="6.5" style="265" customWidth="1"/>
    <col min="3842" max="3842" width="5.1640625" style="265" customWidth="1"/>
    <col min="3843" max="3843" width="5.5" style="265" customWidth="1"/>
    <col min="3844" max="3844" width="14.83203125" style="265" customWidth="1"/>
    <col min="3845" max="3845" width="64.83203125" style="265" customWidth="1"/>
    <col min="3846" max="3846" width="8.1640625" style="265" customWidth="1"/>
    <col min="3847" max="3847" width="9.83203125" style="265" customWidth="1"/>
    <col min="3848" max="3848" width="11.33203125" style="265" customWidth="1"/>
    <col min="3849" max="3849" width="15.83203125" style="265" customWidth="1"/>
    <col min="3850" max="3856" width="0" style="265" hidden="1" customWidth="1"/>
    <col min="3857" max="4096" width="9.33203125" style="265"/>
    <col min="4097" max="4097" width="6.5" style="265" customWidth="1"/>
    <col min="4098" max="4098" width="5.1640625" style="265" customWidth="1"/>
    <col min="4099" max="4099" width="5.5" style="265" customWidth="1"/>
    <col min="4100" max="4100" width="14.83203125" style="265" customWidth="1"/>
    <col min="4101" max="4101" width="64.83203125" style="265" customWidth="1"/>
    <col min="4102" max="4102" width="8.1640625" style="265" customWidth="1"/>
    <col min="4103" max="4103" width="9.83203125" style="265" customWidth="1"/>
    <col min="4104" max="4104" width="11.33203125" style="265" customWidth="1"/>
    <col min="4105" max="4105" width="15.83203125" style="265" customWidth="1"/>
    <col min="4106" max="4112" width="0" style="265" hidden="1" customWidth="1"/>
    <col min="4113" max="4352" width="9.33203125" style="265"/>
    <col min="4353" max="4353" width="6.5" style="265" customWidth="1"/>
    <col min="4354" max="4354" width="5.1640625" style="265" customWidth="1"/>
    <col min="4355" max="4355" width="5.5" style="265" customWidth="1"/>
    <col min="4356" max="4356" width="14.83203125" style="265" customWidth="1"/>
    <col min="4357" max="4357" width="64.83203125" style="265" customWidth="1"/>
    <col min="4358" max="4358" width="8.1640625" style="265" customWidth="1"/>
    <col min="4359" max="4359" width="9.83203125" style="265" customWidth="1"/>
    <col min="4360" max="4360" width="11.33203125" style="265" customWidth="1"/>
    <col min="4361" max="4361" width="15.83203125" style="265" customWidth="1"/>
    <col min="4362" max="4368" width="0" style="265" hidden="1" customWidth="1"/>
    <col min="4369" max="4608" width="9.33203125" style="265"/>
    <col min="4609" max="4609" width="6.5" style="265" customWidth="1"/>
    <col min="4610" max="4610" width="5.1640625" style="265" customWidth="1"/>
    <col min="4611" max="4611" width="5.5" style="265" customWidth="1"/>
    <col min="4612" max="4612" width="14.83203125" style="265" customWidth="1"/>
    <col min="4613" max="4613" width="64.83203125" style="265" customWidth="1"/>
    <col min="4614" max="4614" width="8.1640625" style="265" customWidth="1"/>
    <col min="4615" max="4615" width="9.83203125" style="265" customWidth="1"/>
    <col min="4616" max="4616" width="11.33203125" style="265" customWidth="1"/>
    <col min="4617" max="4617" width="15.83203125" style="265" customWidth="1"/>
    <col min="4618" max="4624" width="0" style="265" hidden="1" customWidth="1"/>
    <col min="4625" max="4864" width="9.33203125" style="265"/>
    <col min="4865" max="4865" width="6.5" style="265" customWidth="1"/>
    <col min="4866" max="4866" width="5.1640625" style="265" customWidth="1"/>
    <col min="4867" max="4867" width="5.5" style="265" customWidth="1"/>
    <col min="4868" max="4868" width="14.83203125" style="265" customWidth="1"/>
    <col min="4869" max="4869" width="64.83203125" style="265" customWidth="1"/>
    <col min="4870" max="4870" width="8.1640625" style="265" customWidth="1"/>
    <col min="4871" max="4871" width="9.83203125" style="265" customWidth="1"/>
    <col min="4872" max="4872" width="11.33203125" style="265" customWidth="1"/>
    <col min="4873" max="4873" width="15.83203125" style="265" customWidth="1"/>
    <col min="4874" max="4880" width="0" style="265" hidden="1" customWidth="1"/>
    <col min="4881" max="5120" width="9.33203125" style="265"/>
    <col min="5121" max="5121" width="6.5" style="265" customWidth="1"/>
    <col min="5122" max="5122" width="5.1640625" style="265" customWidth="1"/>
    <col min="5123" max="5123" width="5.5" style="265" customWidth="1"/>
    <col min="5124" max="5124" width="14.83203125" style="265" customWidth="1"/>
    <col min="5125" max="5125" width="64.83203125" style="265" customWidth="1"/>
    <col min="5126" max="5126" width="8.1640625" style="265" customWidth="1"/>
    <col min="5127" max="5127" width="9.83203125" style="265" customWidth="1"/>
    <col min="5128" max="5128" width="11.33203125" style="265" customWidth="1"/>
    <col min="5129" max="5129" width="15.83203125" style="265" customWidth="1"/>
    <col min="5130" max="5136" width="0" style="265" hidden="1" customWidth="1"/>
    <col min="5137" max="5376" width="9.33203125" style="265"/>
    <col min="5377" max="5377" width="6.5" style="265" customWidth="1"/>
    <col min="5378" max="5378" width="5.1640625" style="265" customWidth="1"/>
    <col min="5379" max="5379" width="5.5" style="265" customWidth="1"/>
    <col min="5380" max="5380" width="14.83203125" style="265" customWidth="1"/>
    <col min="5381" max="5381" width="64.83203125" style="265" customWidth="1"/>
    <col min="5382" max="5382" width="8.1640625" style="265" customWidth="1"/>
    <col min="5383" max="5383" width="9.83203125" style="265" customWidth="1"/>
    <col min="5384" max="5384" width="11.33203125" style="265" customWidth="1"/>
    <col min="5385" max="5385" width="15.83203125" style="265" customWidth="1"/>
    <col min="5386" max="5392" width="0" style="265" hidden="1" customWidth="1"/>
    <col min="5393" max="5632" width="9.33203125" style="265"/>
    <col min="5633" max="5633" width="6.5" style="265" customWidth="1"/>
    <col min="5634" max="5634" width="5.1640625" style="265" customWidth="1"/>
    <col min="5635" max="5635" width="5.5" style="265" customWidth="1"/>
    <col min="5636" max="5636" width="14.83203125" style="265" customWidth="1"/>
    <col min="5637" max="5637" width="64.83203125" style="265" customWidth="1"/>
    <col min="5638" max="5638" width="8.1640625" style="265" customWidth="1"/>
    <col min="5639" max="5639" width="9.83203125" style="265" customWidth="1"/>
    <col min="5640" max="5640" width="11.33203125" style="265" customWidth="1"/>
    <col min="5641" max="5641" width="15.83203125" style="265" customWidth="1"/>
    <col min="5642" max="5648" width="0" style="265" hidden="1" customWidth="1"/>
    <col min="5649" max="5888" width="9.33203125" style="265"/>
    <col min="5889" max="5889" width="6.5" style="265" customWidth="1"/>
    <col min="5890" max="5890" width="5.1640625" style="265" customWidth="1"/>
    <col min="5891" max="5891" width="5.5" style="265" customWidth="1"/>
    <col min="5892" max="5892" width="14.83203125" style="265" customWidth="1"/>
    <col min="5893" max="5893" width="64.83203125" style="265" customWidth="1"/>
    <col min="5894" max="5894" width="8.1640625" style="265" customWidth="1"/>
    <col min="5895" max="5895" width="9.83203125" style="265" customWidth="1"/>
    <col min="5896" max="5896" width="11.33203125" style="265" customWidth="1"/>
    <col min="5897" max="5897" width="15.83203125" style="265" customWidth="1"/>
    <col min="5898" max="5904" width="0" style="265" hidden="1" customWidth="1"/>
    <col min="5905" max="6144" width="9.33203125" style="265"/>
    <col min="6145" max="6145" width="6.5" style="265" customWidth="1"/>
    <col min="6146" max="6146" width="5.1640625" style="265" customWidth="1"/>
    <col min="6147" max="6147" width="5.5" style="265" customWidth="1"/>
    <col min="6148" max="6148" width="14.83203125" style="265" customWidth="1"/>
    <col min="6149" max="6149" width="64.83203125" style="265" customWidth="1"/>
    <col min="6150" max="6150" width="8.1640625" style="265" customWidth="1"/>
    <col min="6151" max="6151" width="9.83203125" style="265" customWidth="1"/>
    <col min="6152" max="6152" width="11.33203125" style="265" customWidth="1"/>
    <col min="6153" max="6153" width="15.83203125" style="265" customWidth="1"/>
    <col min="6154" max="6160" width="0" style="265" hidden="1" customWidth="1"/>
    <col min="6161" max="6400" width="9.33203125" style="265"/>
    <col min="6401" max="6401" width="6.5" style="265" customWidth="1"/>
    <col min="6402" max="6402" width="5.1640625" style="265" customWidth="1"/>
    <col min="6403" max="6403" width="5.5" style="265" customWidth="1"/>
    <col min="6404" max="6404" width="14.83203125" style="265" customWidth="1"/>
    <col min="6405" max="6405" width="64.83203125" style="265" customWidth="1"/>
    <col min="6406" max="6406" width="8.1640625" style="265" customWidth="1"/>
    <col min="6407" max="6407" width="9.83203125" style="265" customWidth="1"/>
    <col min="6408" max="6408" width="11.33203125" style="265" customWidth="1"/>
    <col min="6409" max="6409" width="15.83203125" style="265" customWidth="1"/>
    <col min="6410" max="6416" width="0" style="265" hidden="1" customWidth="1"/>
    <col min="6417" max="6656" width="9.33203125" style="265"/>
    <col min="6657" max="6657" width="6.5" style="265" customWidth="1"/>
    <col min="6658" max="6658" width="5.1640625" style="265" customWidth="1"/>
    <col min="6659" max="6659" width="5.5" style="265" customWidth="1"/>
    <col min="6660" max="6660" width="14.83203125" style="265" customWidth="1"/>
    <col min="6661" max="6661" width="64.83203125" style="265" customWidth="1"/>
    <col min="6662" max="6662" width="8.1640625" style="265" customWidth="1"/>
    <col min="6663" max="6663" width="9.83203125" style="265" customWidth="1"/>
    <col min="6664" max="6664" width="11.33203125" style="265" customWidth="1"/>
    <col min="6665" max="6665" width="15.83203125" style="265" customWidth="1"/>
    <col min="6666" max="6672" width="0" style="265" hidden="1" customWidth="1"/>
    <col min="6673" max="6912" width="9.33203125" style="265"/>
    <col min="6913" max="6913" width="6.5" style="265" customWidth="1"/>
    <col min="6914" max="6914" width="5.1640625" style="265" customWidth="1"/>
    <col min="6915" max="6915" width="5.5" style="265" customWidth="1"/>
    <col min="6916" max="6916" width="14.83203125" style="265" customWidth="1"/>
    <col min="6917" max="6917" width="64.83203125" style="265" customWidth="1"/>
    <col min="6918" max="6918" width="8.1640625" style="265" customWidth="1"/>
    <col min="6919" max="6919" width="9.83203125" style="265" customWidth="1"/>
    <col min="6920" max="6920" width="11.33203125" style="265" customWidth="1"/>
    <col min="6921" max="6921" width="15.83203125" style="265" customWidth="1"/>
    <col min="6922" max="6928" width="0" style="265" hidden="1" customWidth="1"/>
    <col min="6929" max="7168" width="9.33203125" style="265"/>
    <col min="7169" max="7169" width="6.5" style="265" customWidth="1"/>
    <col min="7170" max="7170" width="5.1640625" style="265" customWidth="1"/>
    <col min="7171" max="7171" width="5.5" style="265" customWidth="1"/>
    <col min="7172" max="7172" width="14.83203125" style="265" customWidth="1"/>
    <col min="7173" max="7173" width="64.83203125" style="265" customWidth="1"/>
    <col min="7174" max="7174" width="8.1640625" style="265" customWidth="1"/>
    <col min="7175" max="7175" width="9.83203125" style="265" customWidth="1"/>
    <col min="7176" max="7176" width="11.33203125" style="265" customWidth="1"/>
    <col min="7177" max="7177" width="15.83203125" style="265" customWidth="1"/>
    <col min="7178" max="7184" width="0" style="265" hidden="1" customWidth="1"/>
    <col min="7185" max="7424" width="9.33203125" style="265"/>
    <col min="7425" max="7425" width="6.5" style="265" customWidth="1"/>
    <col min="7426" max="7426" width="5.1640625" style="265" customWidth="1"/>
    <col min="7427" max="7427" width="5.5" style="265" customWidth="1"/>
    <col min="7428" max="7428" width="14.83203125" style="265" customWidth="1"/>
    <col min="7429" max="7429" width="64.83203125" style="265" customWidth="1"/>
    <col min="7430" max="7430" width="8.1640625" style="265" customWidth="1"/>
    <col min="7431" max="7431" width="9.83203125" style="265" customWidth="1"/>
    <col min="7432" max="7432" width="11.33203125" style="265" customWidth="1"/>
    <col min="7433" max="7433" width="15.83203125" style="265" customWidth="1"/>
    <col min="7434" max="7440" width="0" style="265" hidden="1" customWidth="1"/>
    <col min="7441" max="7680" width="9.33203125" style="265"/>
    <col min="7681" max="7681" width="6.5" style="265" customWidth="1"/>
    <col min="7682" max="7682" width="5.1640625" style="265" customWidth="1"/>
    <col min="7683" max="7683" width="5.5" style="265" customWidth="1"/>
    <col min="7684" max="7684" width="14.83203125" style="265" customWidth="1"/>
    <col min="7685" max="7685" width="64.83203125" style="265" customWidth="1"/>
    <col min="7686" max="7686" width="8.1640625" style="265" customWidth="1"/>
    <col min="7687" max="7687" width="9.83203125" style="265" customWidth="1"/>
    <col min="7688" max="7688" width="11.33203125" style="265" customWidth="1"/>
    <col min="7689" max="7689" width="15.83203125" style="265" customWidth="1"/>
    <col min="7690" max="7696" width="0" style="265" hidden="1" customWidth="1"/>
    <col min="7697" max="7936" width="9.33203125" style="265"/>
    <col min="7937" max="7937" width="6.5" style="265" customWidth="1"/>
    <col min="7938" max="7938" width="5.1640625" style="265" customWidth="1"/>
    <col min="7939" max="7939" width="5.5" style="265" customWidth="1"/>
    <col min="7940" max="7940" width="14.83203125" style="265" customWidth="1"/>
    <col min="7941" max="7941" width="64.83203125" style="265" customWidth="1"/>
    <col min="7942" max="7942" width="8.1640625" style="265" customWidth="1"/>
    <col min="7943" max="7943" width="9.83203125" style="265" customWidth="1"/>
    <col min="7944" max="7944" width="11.33203125" style="265" customWidth="1"/>
    <col min="7945" max="7945" width="15.83203125" style="265" customWidth="1"/>
    <col min="7946" max="7952" width="0" style="265" hidden="1" customWidth="1"/>
    <col min="7953" max="8192" width="9.33203125" style="265"/>
    <col min="8193" max="8193" width="6.5" style="265" customWidth="1"/>
    <col min="8194" max="8194" width="5.1640625" style="265" customWidth="1"/>
    <col min="8195" max="8195" width="5.5" style="265" customWidth="1"/>
    <col min="8196" max="8196" width="14.83203125" style="265" customWidth="1"/>
    <col min="8197" max="8197" width="64.83203125" style="265" customWidth="1"/>
    <col min="8198" max="8198" width="8.1640625" style="265" customWidth="1"/>
    <col min="8199" max="8199" width="9.83203125" style="265" customWidth="1"/>
    <col min="8200" max="8200" width="11.33203125" style="265" customWidth="1"/>
    <col min="8201" max="8201" width="15.83203125" style="265" customWidth="1"/>
    <col min="8202" max="8208" width="0" style="265" hidden="1" customWidth="1"/>
    <col min="8209" max="8448" width="9.33203125" style="265"/>
    <col min="8449" max="8449" width="6.5" style="265" customWidth="1"/>
    <col min="8450" max="8450" width="5.1640625" style="265" customWidth="1"/>
    <col min="8451" max="8451" width="5.5" style="265" customWidth="1"/>
    <col min="8452" max="8452" width="14.83203125" style="265" customWidth="1"/>
    <col min="8453" max="8453" width="64.83203125" style="265" customWidth="1"/>
    <col min="8454" max="8454" width="8.1640625" style="265" customWidth="1"/>
    <col min="8455" max="8455" width="9.83203125" style="265" customWidth="1"/>
    <col min="8456" max="8456" width="11.33203125" style="265" customWidth="1"/>
    <col min="8457" max="8457" width="15.83203125" style="265" customWidth="1"/>
    <col min="8458" max="8464" width="0" style="265" hidden="1" customWidth="1"/>
    <col min="8465" max="8704" width="9.33203125" style="265"/>
    <col min="8705" max="8705" width="6.5" style="265" customWidth="1"/>
    <col min="8706" max="8706" width="5.1640625" style="265" customWidth="1"/>
    <col min="8707" max="8707" width="5.5" style="265" customWidth="1"/>
    <col min="8708" max="8708" width="14.83203125" style="265" customWidth="1"/>
    <col min="8709" max="8709" width="64.83203125" style="265" customWidth="1"/>
    <col min="8710" max="8710" width="8.1640625" style="265" customWidth="1"/>
    <col min="8711" max="8711" width="9.83203125" style="265" customWidth="1"/>
    <col min="8712" max="8712" width="11.33203125" style="265" customWidth="1"/>
    <col min="8713" max="8713" width="15.83203125" style="265" customWidth="1"/>
    <col min="8714" max="8720" width="0" style="265" hidden="1" customWidth="1"/>
    <col min="8721" max="8960" width="9.33203125" style="265"/>
    <col min="8961" max="8961" width="6.5" style="265" customWidth="1"/>
    <col min="8962" max="8962" width="5.1640625" style="265" customWidth="1"/>
    <col min="8963" max="8963" width="5.5" style="265" customWidth="1"/>
    <col min="8964" max="8964" width="14.83203125" style="265" customWidth="1"/>
    <col min="8965" max="8965" width="64.83203125" style="265" customWidth="1"/>
    <col min="8966" max="8966" width="8.1640625" style="265" customWidth="1"/>
    <col min="8967" max="8967" width="9.83203125" style="265" customWidth="1"/>
    <col min="8968" max="8968" width="11.33203125" style="265" customWidth="1"/>
    <col min="8969" max="8969" width="15.83203125" style="265" customWidth="1"/>
    <col min="8970" max="8976" width="0" style="265" hidden="1" customWidth="1"/>
    <col min="8977" max="9216" width="9.33203125" style="265"/>
    <col min="9217" max="9217" width="6.5" style="265" customWidth="1"/>
    <col min="9218" max="9218" width="5.1640625" style="265" customWidth="1"/>
    <col min="9219" max="9219" width="5.5" style="265" customWidth="1"/>
    <col min="9220" max="9220" width="14.83203125" style="265" customWidth="1"/>
    <col min="9221" max="9221" width="64.83203125" style="265" customWidth="1"/>
    <col min="9222" max="9222" width="8.1640625" style="265" customWidth="1"/>
    <col min="9223" max="9223" width="9.83203125" style="265" customWidth="1"/>
    <col min="9224" max="9224" width="11.33203125" style="265" customWidth="1"/>
    <col min="9225" max="9225" width="15.83203125" style="265" customWidth="1"/>
    <col min="9226" max="9232" width="0" style="265" hidden="1" customWidth="1"/>
    <col min="9233" max="9472" width="9.33203125" style="265"/>
    <col min="9473" max="9473" width="6.5" style="265" customWidth="1"/>
    <col min="9474" max="9474" width="5.1640625" style="265" customWidth="1"/>
    <col min="9475" max="9475" width="5.5" style="265" customWidth="1"/>
    <col min="9476" max="9476" width="14.83203125" style="265" customWidth="1"/>
    <col min="9477" max="9477" width="64.83203125" style="265" customWidth="1"/>
    <col min="9478" max="9478" width="8.1640625" style="265" customWidth="1"/>
    <col min="9479" max="9479" width="9.83203125" style="265" customWidth="1"/>
    <col min="9480" max="9480" width="11.33203125" style="265" customWidth="1"/>
    <col min="9481" max="9481" width="15.83203125" style="265" customWidth="1"/>
    <col min="9482" max="9488" width="0" style="265" hidden="1" customWidth="1"/>
    <col min="9489" max="9728" width="9.33203125" style="265"/>
    <col min="9729" max="9729" width="6.5" style="265" customWidth="1"/>
    <col min="9730" max="9730" width="5.1640625" style="265" customWidth="1"/>
    <col min="9731" max="9731" width="5.5" style="265" customWidth="1"/>
    <col min="9732" max="9732" width="14.83203125" style="265" customWidth="1"/>
    <col min="9733" max="9733" width="64.83203125" style="265" customWidth="1"/>
    <col min="9734" max="9734" width="8.1640625" style="265" customWidth="1"/>
    <col min="9735" max="9735" width="9.83203125" style="265" customWidth="1"/>
    <col min="9736" max="9736" width="11.33203125" style="265" customWidth="1"/>
    <col min="9737" max="9737" width="15.83203125" style="265" customWidth="1"/>
    <col min="9738" max="9744" width="0" style="265" hidden="1" customWidth="1"/>
    <col min="9745" max="9984" width="9.33203125" style="265"/>
    <col min="9985" max="9985" width="6.5" style="265" customWidth="1"/>
    <col min="9986" max="9986" width="5.1640625" style="265" customWidth="1"/>
    <col min="9987" max="9987" width="5.5" style="265" customWidth="1"/>
    <col min="9988" max="9988" width="14.83203125" style="265" customWidth="1"/>
    <col min="9989" max="9989" width="64.83203125" style="265" customWidth="1"/>
    <col min="9990" max="9990" width="8.1640625" style="265" customWidth="1"/>
    <col min="9991" max="9991" width="9.83203125" style="265" customWidth="1"/>
    <col min="9992" max="9992" width="11.33203125" style="265" customWidth="1"/>
    <col min="9993" max="9993" width="15.83203125" style="265" customWidth="1"/>
    <col min="9994" max="10000" width="0" style="265" hidden="1" customWidth="1"/>
    <col min="10001" max="10240" width="9.33203125" style="265"/>
    <col min="10241" max="10241" width="6.5" style="265" customWidth="1"/>
    <col min="10242" max="10242" width="5.1640625" style="265" customWidth="1"/>
    <col min="10243" max="10243" width="5.5" style="265" customWidth="1"/>
    <col min="10244" max="10244" width="14.83203125" style="265" customWidth="1"/>
    <col min="10245" max="10245" width="64.83203125" style="265" customWidth="1"/>
    <col min="10246" max="10246" width="8.1640625" style="265" customWidth="1"/>
    <col min="10247" max="10247" width="9.83203125" style="265" customWidth="1"/>
    <col min="10248" max="10248" width="11.33203125" style="265" customWidth="1"/>
    <col min="10249" max="10249" width="15.83203125" style="265" customWidth="1"/>
    <col min="10250" max="10256" width="0" style="265" hidden="1" customWidth="1"/>
    <col min="10257" max="10496" width="9.33203125" style="265"/>
    <col min="10497" max="10497" width="6.5" style="265" customWidth="1"/>
    <col min="10498" max="10498" width="5.1640625" style="265" customWidth="1"/>
    <col min="10499" max="10499" width="5.5" style="265" customWidth="1"/>
    <col min="10500" max="10500" width="14.83203125" style="265" customWidth="1"/>
    <col min="10501" max="10501" width="64.83203125" style="265" customWidth="1"/>
    <col min="10502" max="10502" width="8.1640625" style="265" customWidth="1"/>
    <col min="10503" max="10503" width="9.83203125" style="265" customWidth="1"/>
    <col min="10504" max="10504" width="11.33203125" style="265" customWidth="1"/>
    <col min="10505" max="10505" width="15.83203125" style="265" customWidth="1"/>
    <col min="10506" max="10512" width="0" style="265" hidden="1" customWidth="1"/>
    <col min="10513" max="10752" width="9.33203125" style="265"/>
    <col min="10753" max="10753" width="6.5" style="265" customWidth="1"/>
    <col min="10754" max="10754" width="5.1640625" style="265" customWidth="1"/>
    <col min="10755" max="10755" width="5.5" style="265" customWidth="1"/>
    <col min="10756" max="10756" width="14.83203125" style="265" customWidth="1"/>
    <col min="10757" max="10757" width="64.83203125" style="265" customWidth="1"/>
    <col min="10758" max="10758" width="8.1640625" style="265" customWidth="1"/>
    <col min="10759" max="10759" width="9.83203125" style="265" customWidth="1"/>
    <col min="10760" max="10760" width="11.33203125" style="265" customWidth="1"/>
    <col min="10761" max="10761" width="15.83203125" style="265" customWidth="1"/>
    <col min="10762" max="10768" width="0" style="265" hidden="1" customWidth="1"/>
    <col min="10769" max="11008" width="9.33203125" style="265"/>
    <col min="11009" max="11009" width="6.5" style="265" customWidth="1"/>
    <col min="11010" max="11010" width="5.1640625" style="265" customWidth="1"/>
    <col min="11011" max="11011" width="5.5" style="265" customWidth="1"/>
    <col min="11012" max="11012" width="14.83203125" style="265" customWidth="1"/>
    <col min="11013" max="11013" width="64.83203125" style="265" customWidth="1"/>
    <col min="11014" max="11014" width="8.1640625" style="265" customWidth="1"/>
    <col min="11015" max="11015" width="9.83203125" style="265" customWidth="1"/>
    <col min="11016" max="11016" width="11.33203125" style="265" customWidth="1"/>
    <col min="11017" max="11017" width="15.83203125" style="265" customWidth="1"/>
    <col min="11018" max="11024" width="0" style="265" hidden="1" customWidth="1"/>
    <col min="11025" max="11264" width="9.33203125" style="265"/>
    <col min="11265" max="11265" width="6.5" style="265" customWidth="1"/>
    <col min="11266" max="11266" width="5.1640625" style="265" customWidth="1"/>
    <col min="11267" max="11267" width="5.5" style="265" customWidth="1"/>
    <col min="11268" max="11268" width="14.83203125" style="265" customWidth="1"/>
    <col min="11269" max="11269" width="64.83203125" style="265" customWidth="1"/>
    <col min="11270" max="11270" width="8.1640625" style="265" customWidth="1"/>
    <col min="11271" max="11271" width="9.83203125" style="265" customWidth="1"/>
    <col min="11272" max="11272" width="11.33203125" style="265" customWidth="1"/>
    <col min="11273" max="11273" width="15.83203125" style="265" customWidth="1"/>
    <col min="11274" max="11280" width="0" style="265" hidden="1" customWidth="1"/>
    <col min="11281" max="11520" width="9.33203125" style="265"/>
    <col min="11521" max="11521" width="6.5" style="265" customWidth="1"/>
    <col min="11522" max="11522" width="5.1640625" style="265" customWidth="1"/>
    <col min="11523" max="11523" width="5.5" style="265" customWidth="1"/>
    <col min="11524" max="11524" width="14.83203125" style="265" customWidth="1"/>
    <col min="11525" max="11525" width="64.83203125" style="265" customWidth="1"/>
    <col min="11526" max="11526" width="8.1640625" style="265" customWidth="1"/>
    <col min="11527" max="11527" width="9.83203125" style="265" customWidth="1"/>
    <col min="11528" max="11528" width="11.33203125" style="265" customWidth="1"/>
    <col min="11529" max="11529" width="15.83203125" style="265" customWidth="1"/>
    <col min="11530" max="11536" width="0" style="265" hidden="1" customWidth="1"/>
    <col min="11537" max="11776" width="9.33203125" style="265"/>
    <col min="11777" max="11777" width="6.5" style="265" customWidth="1"/>
    <col min="11778" max="11778" width="5.1640625" style="265" customWidth="1"/>
    <col min="11779" max="11779" width="5.5" style="265" customWidth="1"/>
    <col min="11780" max="11780" width="14.83203125" style="265" customWidth="1"/>
    <col min="11781" max="11781" width="64.83203125" style="265" customWidth="1"/>
    <col min="11782" max="11782" width="8.1640625" style="265" customWidth="1"/>
    <col min="11783" max="11783" width="9.83203125" style="265" customWidth="1"/>
    <col min="11784" max="11784" width="11.33203125" style="265" customWidth="1"/>
    <col min="11785" max="11785" width="15.83203125" style="265" customWidth="1"/>
    <col min="11786" max="11792" width="0" style="265" hidden="1" customWidth="1"/>
    <col min="11793" max="12032" width="9.33203125" style="265"/>
    <col min="12033" max="12033" width="6.5" style="265" customWidth="1"/>
    <col min="12034" max="12034" width="5.1640625" style="265" customWidth="1"/>
    <col min="12035" max="12035" width="5.5" style="265" customWidth="1"/>
    <col min="12036" max="12036" width="14.83203125" style="265" customWidth="1"/>
    <col min="12037" max="12037" width="64.83203125" style="265" customWidth="1"/>
    <col min="12038" max="12038" width="8.1640625" style="265" customWidth="1"/>
    <col min="12039" max="12039" width="9.83203125" style="265" customWidth="1"/>
    <col min="12040" max="12040" width="11.33203125" style="265" customWidth="1"/>
    <col min="12041" max="12041" width="15.83203125" style="265" customWidth="1"/>
    <col min="12042" max="12048" width="0" style="265" hidden="1" customWidth="1"/>
    <col min="12049" max="12288" width="9.33203125" style="265"/>
    <col min="12289" max="12289" width="6.5" style="265" customWidth="1"/>
    <col min="12290" max="12290" width="5.1640625" style="265" customWidth="1"/>
    <col min="12291" max="12291" width="5.5" style="265" customWidth="1"/>
    <col min="12292" max="12292" width="14.83203125" style="265" customWidth="1"/>
    <col min="12293" max="12293" width="64.83203125" style="265" customWidth="1"/>
    <col min="12294" max="12294" width="8.1640625" style="265" customWidth="1"/>
    <col min="12295" max="12295" width="9.83203125" style="265" customWidth="1"/>
    <col min="12296" max="12296" width="11.33203125" style="265" customWidth="1"/>
    <col min="12297" max="12297" width="15.83203125" style="265" customWidth="1"/>
    <col min="12298" max="12304" width="0" style="265" hidden="1" customWidth="1"/>
    <col min="12305" max="12544" width="9.33203125" style="265"/>
    <col min="12545" max="12545" width="6.5" style="265" customWidth="1"/>
    <col min="12546" max="12546" width="5.1640625" style="265" customWidth="1"/>
    <col min="12547" max="12547" width="5.5" style="265" customWidth="1"/>
    <col min="12548" max="12548" width="14.83203125" style="265" customWidth="1"/>
    <col min="12549" max="12549" width="64.83203125" style="265" customWidth="1"/>
    <col min="12550" max="12550" width="8.1640625" style="265" customWidth="1"/>
    <col min="12551" max="12551" width="9.83203125" style="265" customWidth="1"/>
    <col min="12552" max="12552" width="11.33203125" style="265" customWidth="1"/>
    <col min="12553" max="12553" width="15.83203125" style="265" customWidth="1"/>
    <col min="12554" max="12560" width="0" style="265" hidden="1" customWidth="1"/>
    <col min="12561" max="12800" width="9.33203125" style="265"/>
    <col min="12801" max="12801" width="6.5" style="265" customWidth="1"/>
    <col min="12802" max="12802" width="5.1640625" style="265" customWidth="1"/>
    <col min="12803" max="12803" width="5.5" style="265" customWidth="1"/>
    <col min="12804" max="12804" width="14.83203125" style="265" customWidth="1"/>
    <col min="12805" max="12805" width="64.83203125" style="265" customWidth="1"/>
    <col min="12806" max="12806" width="8.1640625" style="265" customWidth="1"/>
    <col min="12807" max="12807" width="9.83203125" style="265" customWidth="1"/>
    <col min="12808" max="12808" width="11.33203125" style="265" customWidth="1"/>
    <col min="12809" max="12809" width="15.83203125" style="265" customWidth="1"/>
    <col min="12810" max="12816" width="0" style="265" hidden="1" customWidth="1"/>
    <col min="12817" max="13056" width="9.33203125" style="265"/>
    <col min="13057" max="13057" width="6.5" style="265" customWidth="1"/>
    <col min="13058" max="13058" width="5.1640625" style="265" customWidth="1"/>
    <col min="13059" max="13059" width="5.5" style="265" customWidth="1"/>
    <col min="13060" max="13060" width="14.83203125" style="265" customWidth="1"/>
    <col min="13061" max="13061" width="64.83203125" style="265" customWidth="1"/>
    <col min="13062" max="13062" width="8.1640625" style="265" customWidth="1"/>
    <col min="13063" max="13063" width="9.83203125" style="265" customWidth="1"/>
    <col min="13064" max="13064" width="11.33203125" style="265" customWidth="1"/>
    <col min="13065" max="13065" width="15.83203125" style="265" customWidth="1"/>
    <col min="13066" max="13072" width="0" style="265" hidden="1" customWidth="1"/>
    <col min="13073" max="13312" width="9.33203125" style="265"/>
    <col min="13313" max="13313" width="6.5" style="265" customWidth="1"/>
    <col min="13314" max="13314" width="5.1640625" style="265" customWidth="1"/>
    <col min="13315" max="13315" width="5.5" style="265" customWidth="1"/>
    <col min="13316" max="13316" width="14.83203125" style="265" customWidth="1"/>
    <col min="13317" max="13317" width="64.83203125" style="265" customWidth="1"/>
    <col min="13318" max="13318" width="8.1640625" style="265" customWidth="1"/>
    <col min="13319" max="13319" width="9.83203125" style="265" customWidth="1"/>
    <col min="13320" max="13320" width="11.33203125" style="265" customWidth="1"/>
    <col min="13321" max="13321" width="15.83203125" style="265" customWidth="1"/>
    <col min="13322" max="13328" width="0" style="265" hidden="1" customWidth="1"/>
    <col min="13329" max="13568" width="9.33203125" style="265"/>
    <col min="13569" max="13569" width="6.5" style="265" customWidth="1"/>
    <col min="13570" max="13570" width="5.1640625" style="265" customWidth="1"/>
    <col min="13571" max="13571" width="5.5" style="265" customWidth="1"/>
    <col min="13572" max="13572" width="14.83203125" style="265" customWidth="1"/>
    <col min="13573" max="13573" width="64.83203125" style="265" customWidth="1"/>
    <col min="13574" max="13574" width="8.1640625" style="265" customWidth="1"/>
    <col min="13575" max="13575" width="9.83203125" style="265" customWidth="1"/>
    <col min="13576" max="13576" width="11.33203125" style="265" customWidth="1"/>
    <col min="13577" max="13577" width="15.83203125" style="265" customWidth="1"/>
    <col min="13578" max="13584" width="0" style="265" hidden="1" customWidth="1"/>
    <col min="13585" max="13824" width="9.33203125" style="265"/>
    <col min="13825" max="13825" width="6.5" style="265" customWidth="1"/>
    <col min="13826" max="13826" width="5.1640625" style="265" customWidth="1"/>
    <col min="13827" max="13827" width="5.5" style="265" customWidth="1"/>
    <col min="13828" max="13828" width="14.83203125" style="265" customWidth="1"/>
    <col min="13829" max="13829" width="64.83203125" style="265" customWidth="1"/>
    <col min="13830" max="13830" width="8.1640625" style="265" customWidth="1"/>
    <col min="13831" max="13831" width="9.83203125" style="265" customWidth="1"/>
    <col min="13832" max="13832" width="11.33203125" style="265" customWidth="1"/>
    <col min="13833" max="13833" width="15.83203125" style="265" customWidth="1"/>
    <col min="13834" max="13840" width="0" style="265" hidden="1" customWidth="1"/>
    <col min="13841" max="14080" width="9.33203125" style="265"/>
    <col min="14081" max="14081" width="6.5" style="265" customWidth="1"/>
    <col min="14082" max="14082" width="5.1640625" style="265" customWidth="1"/>
    <col min="14083" max="14083" width="5.5" style="265" customWidth="1"/>
    <col min="14084" max="14084" width="14.83203125" style="265" customWidth="1"/>
    <col min="14085" max="14085" width="64.83203125" style="265" customWidth="1"/>
    <col min="14086" max="14086" width="8.1640625" style="265" customWidth="1"/>
    <col min="14087" max="14087" width="9.83203125" style="265" customWidth="1"/>
    <col min="14088" max="14088" width="11.33203125" style="265" customWidth="1"/>
    <col min="14089" max="14089" width="15.83203125" style="265" customWidth="1"/>
    <col min="14090" max="14096" width="0" style="265" hidden="1" customWidth="1"/>
    <col min="14097" max="14336" width="9.33203125" style="265"/>
    <col min="14337" max="14337" width="6.5" style="265" customWidth="1"/>
    <col min="14338" max="14338" width="5.1640625" style="265" customWidth="1"/>
    <col min="14339" max="14339" width="5.5" style="265" customWidth="1"/>
    <col min="14340" max="14340" width="14.83203125" style="265" customWidth="1"/>
    <col min="14341" max="14341" width="64.83203125" style="265" customWidth="1"/>
    <col min="14342" max="14342" width="8.1640625" style="265" customWidth="1"/>
    <col min="14343" max="14343" width="9.83203125" style="265" customWidth="1"/>
    <col min="14344" max="14344" width="11.33203125" style="265" customWidth="1"/>
    <col min="14345" max="14345" width="15.83203125" style="265" customWidth="1"/>
    <col min="14346" max="14352" width="0" style="265" hidden="1" customWidth="1"/>
    <col min="14353" max="14592" width="9.33203125" style="265"/>
    <col min="14593" max="14593" width="6.5" style="265" customWidth="1"/>
    <col min="14594" max="14594" width="5.1640625" style="265" customWidth="1"/>
    <col min="14595" max="14595" width="5.5" style="265" customWidth="1"/>
    <col min="14596" max="14596" width="14.83203125" style="265" customWidth="1"/>
    <col min="14597" max="14597" width="64.83203125" style="265" customWidth="1"/>
    <col min="14598" max="14598" width="8.1640625" style="265" customWidth="1"/>
    <col min="14599" max="14599" width="9.83203125" style="265" customWidth="1"/>
    <col min="14600" max="14600" width="11.33203125" style="265" customWidth="1"/>
    <col min="14601" max="14601" width="15.83203125" style="265" customWidth="1"/>
    <col min="14602" max="14608" width="0" style="265" hidden="1" customWidth="1"/>
    <col min="14609" max="14848" width="9.33203125" style="265"/>
    <col min="14849" max="14849" width="6.5" style="265" customWidth="1"/>
    <col min="14850" max="14850" width="5.1640625" style="265" customWidth="1"/>
    <col min="14851" max="14851" width="5.5" style="265" customWidth="1"/>
    <col min="14852" max="14852" width="14.83203125" style="265" customWidth="1"/>
    <col min="14853" max="14853" width="64.83203125" style="265" customWidth="1"/>
    <col min="14854" max="14854" width="8.1640625" style="265" customWidth="1"/>
    <col min="14855" max="14855" width="9.83203125" style="265" customWidth="1"/>
    <col min="14856" max="14856" width="11.33203125" style="265" customWidth="1"/>
    <col min="14857" max="14857" width="15.83203125" style="265" customWidth="1"/>
    <col min="14858" max="14864" width="0" style="265" hidden="1" customWidth="1"/>
    <col min="14865" max="15104" width="9.33203125" style="265"/>
    <col min="15105" max="15105" width="6.5" style="265" customWidth="1"/>
    <col min="15106" max="15106" width="5.1640625" style="265" customWidth="1"/>
    <col min="15107" max="15107" width="5.5" style="265" customWidth="1"/>
    <col min="15108" max="15108" width="14.83203125" style="265" customWidth="1"/>
    <col min="15109" max="15109" width="64.83203125" style="265" customWidth="1"/>
    <col min="15110" max="15110" width="8.1640625" style="265" customWidth="1"/>
    <col min="15111" max="15111" width="9.83203125" style="265" customWidth="1"/>
    <col min="15112" max="15112" width="11.33203125" style="265" customWidth="1"/>
    <col min="15113" max="15113" width="15.83203125" style="265" customWidth="1"/>
    <col min="15114" max="15120" width="0" style="265" hidden="1" customWidth="1"/>
    <col min="15121" max="15360" width="9.33203125" style="265"/>
    <col min="15361" max="15361" width="6.5" style="265" customWidth="1"/>
    <col min="15362" max="15362" width="5.1640625" style="265" customWidth="1"/>
    <col min="15363" max="15363" width="5.5" style="265" customWidth="1"/>
    <col min="15364" max="15364" width="14.83203125" style="265" customWidth="1"/>
    <col min="15365" max="15365" width="64.83203125" style="265" customWidth="1"/>
    <col min="15366" max="15366" width="8.1640625" style="265" customWidth="1"/>
    <col min="15367" max="15367" width="9.83203125" style="265" customWidth="1"/>
    <col min="15368" max="15368" width="11.33203125" style="265" customWidth="1"/>
    <col min="15369" max="15369" width="15.83203125" style="265" customWidth="1"/>
    <col min="15370" max="15376" width="0" style="265" hidden="1" customWidth="1"/>
    <col min="15377" max="15616" width="9.33203125" style="265"/>
    <col min="15617" max="15617" width="6.5" style="265" customWidth="1"/>
    <col min="15618" max="15618" width="5.1640625" style="265" customWidth="1"/>
    <col min="15619" max="15619" width="5.5" style="265" customWidth="1"/>
    <col min="15620" max="15620" width="14.83203125" style="265" customWidth="1"/>
    <col min="15621" max="15621" width="64.83203125" style="265" customWidth="1"/>
    <col min="15622" max="15622" width="8.1640625" style="265" customWidth="1"/>
    <col min="15623" max="15623" width="9.83203125" style="265" customWidth="1"/>
    <col min="15624" max="15624" width="11.33203125" style="265" customWidth="1"/>
    <col min="15625" max="15625" width="15.83203125" style="265" customWidth="1"/>
    <col min="15626" max="15632" width="0" style="265" hidden="1" customWidth="1"/>
    <col min="15633" max="15872" width="9.33203125" style="265"/>
    <col min="15873" max="15873" width="6.5" style="265" customWidth="1"/>
    <col min="15874" max="15874" width="5.1640625" style="265" customWidth="1"/>
    <col min="15875" max="15875" width="5.5" style="265" customWidth="1"/>
    <col min="15876" max="15876" width="14.83203125" style="265" customWidth="1"/>
    <col min="15877" max="15877" width="64.83203125" style="265" customWidth="1"/>
    <col min="15878" max="15878" width="8.1640625" style="265" customWidth="1"/>
    <col min="15879" max="15879" width="9.83203125" style="265" customWidth="1"/>
    <col min="15880" max="15880" width="11.33203125" style="265" customWidth="1"/>
    <col min="15881" max="15881" width="15.83203125" style="265" customWidth="1"/>
    <col min="15882" max="15888" width="0" style="265" hidden="1" customWidth="1"/>
    <col min="15889" max="16128" width="9.33203125" style="265"/>
    <col min="16129" max="16129" width="6.5" style="265" customWidth="1"/>
    <col min="16130" max="16130" width="5.1640625" style="265" customWidth="1"/>
    <col min="16131" max="16131" width="5.5" style="265" customWidth="1"/>
    <col min="16132" max="16132" width="14.83203125" style="265" customWidth="1"/>
    <col min="16133" max="16133" width="64.83203125" style="265" customWidth="1"/>
    <col min="16134" max="16134" width="8.1640625" style="265" customWidth="1"/>
    <col min="16135" max="16135" width="9.83203125" style="265" customWidth="1"/>
    <col min="16136" max="16136" width="11.33203125" style="265" customWidth="1"/>
    <col min="16137" max="16137" width="15.83203125" style="265" customWidth="1"/>
    <col min="16138" max="16144" width="0" style="265" hidden="1" customWidth="1"/>
    <col min="16145" max="16384" width="9.33203125" style="265"/>
  </cols>
  <sheetData>
    <row r="1" spans="1:16" ht="18" customHeight="1">
      <c r="A1" s="262" t="s">
        <v>1170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  <c r="P1" s="264"/>
    </row>
    <row r="2" spans="1:16" ht="11.25" customHeight="1">
      <c r="A2" s="266" t="s">
        <v>17</v>
      </c>
      <c r="B2" s="267"/>
      <c r="C2" s="267" t="s">
        <v>1171</v>
      </c>
      <c r="D2" s="267"/>
      <c r="E2" s="267"/>
      <c r="F2" s="267"/>
      <c r="G2" s="267"/>
      <c r="H2" s="267"/>
      <c r="I2" s="267"/>
      <c r="J2" s="267"/>
      <c r="K2" s="267"/>
      <c r="L2" s="263"/>
      <c r="M2" s="263"/>
      <c r="N2" s="263"/>
      <c r="O2" s="264"/>
      <c r="P2" s="264"/>
    </row>
    <row r="3" spans="1:16" ht="11.25" customHeight="1">
      <c r="A3" s="266" t="s">
        <v>923</v>
      </c>
      <c r="B3" s="267"/>
      <c r="C3" s="267" t="s">
        <v>1172</v>
      </c>
      <c r="D3" s="267"/>
      <c r="E3" s="267"/>
      <c r="F3" s="267"/>
      <c r="G3" s="267"/>
      <c r="H3" s="267"/>
      <c r="I3" s="267"/>
      <c r="J3" s="267"/>
      <c r="K3" s="267"/>
      <c r="L3" s="263"/>
      <c r="M3" s="263"/>
      <c r="N3" s="263"/>
      <c r="O3" s="264"/>
      <c r="P3" s="264"/>
    </row>
    <row r="4" spans="1:16" ht="11.25" customHeight="1">
      <c r="A4" s="266" t="s">
        <v>1173</v>
      </c>
      <c r="B4" s="267"/>
      <c r="C4" s="267" t="s">
        <v>1174</v>
      </c>
      <c r="D4" s="267" t="s">
        <v>1175</v>
      </c>
      <c r="E4" s="267"/>
      <c r="F4" s="267"/>
      <c r="G4" s="267"/>
      <c r="H4" s="267"/>
      <c r="I4" s="267"/>
      <c r="J4" s="267"/>
      <c r="K4" s="267"/>
      <c r="L4" s="263"/>
      <c r="M4" s="263"/>
      <c r="N4" s="263"/>
      <c r="O4" s="264"/>
      <c r="P4" s="264"/>
    </row>
    <row r="5" spans="1:16" ht="11.25" customHeight="1">
      <c r="A5" s="268" t="s">
        <v>1176</v>
      </c>
      <c r="B5" s="267"/>
      <c r="C5" s="267" t="s">
        <v>1238</v>
      </c>
      <c r="D5" s="267"/>
      <c r="E5" s="267"/>
      <c r="F5" s="267"/>
      <c r="G5" s="267"/>
      <c r="H5" s="267"/>
      <c r="I5" s="267"/>
      <c r="J5" s="267"/>
      <c r="K5" s="267"/>
      <c r="L5" s="263"/>
      <c r="M5" s="263"/>
      <c r="N5" s="263"/>
      <c r="O5" s="264"/>
      <c r="P5" s="264"/>
    </row>
    <row r="6" spans="1:16" ht="11.25" customHeight="1">
      <c r="A6" s="267" t="s">
        <v>1178</v>
      </c>
      <c r="B6" s="267"/>
      <c r="C6" s="267" t="s">
        <v>1179</v>
      </c>
      <c r="D6" s="267"/>
      <c r="E6" s="267"/>
      <c r="F6" s="267"/>
      <c r="G6" s="267"/>
      <c r="H6" s="267"/>
      <c r="I6" s="267"/>
      <c r="J6" s="267"/>
      <c r="K6" s="267"/>
      <c r="L6" s="263"/>
      <c r="M6" s="263"/>
      <c r="N6" s="263"/>
      <c r="O6" s="264"/>
      <c r="P6" s="264"/>
    </row>
    <row r="7" spans="1:16" ht="11.25" customHeight="1">
      <c r="A7" s="267" t="s">
        <v>1180</v>
      </c>
      <c r="B7" s="267"/>
      <c r="C7" s="267" t="s">
        <v>1181</v>
      </c>
      <c r="D7" s="267"/>
      <c r="E7" s="267"/>
      <c r="F7" s="267"/>
      <c r="G7" s="267"/>
      <c r="H7" s="267"/>
      <c r="I7" s="267"/>
      <c r="J7" s="267"/>
      <c r="K7" s="267"/>
      <c r="L7" s="263"/>
      <c r="M7" s="263"/>
      <c r="N7" s="263"/>
      <c r="O7" s="264"/>
      <c r="P7" s="264"/>
    </row>
    <row r="8" spans="1:16" ht="11.25" customHeight="1">
      <c r="A8" s="267" t="s">
        <v>1182</v>
      </c>
      <c r="B8" s="267"/>
      <c r="C8" s="267" t="s">
        <v>1183</v>
      </c>
      <c r="D8" s="267"/>
      <c r="E8" s="267"/>
      <c r="F8" s="267"/>
      <c r="G8" s="267"/>
      <c r="H8" s="267"/>
      <c r="I8" s="267"/>
      <c r="J8" s="267"/>
      <c r="K8" s="267"/>
      <c r="L8" s="263"/>
      <c r="M8" s="263"/>
      <c r="N8" s="263"/>
      <c r="O8" s="264"/>
      <c r="P8" s="264"/>
    </row>
    <row r="9" spans="1:16" ht="11.25" customHeight="1">
      <c r="A9" s="267" t="s">
        <v>23</v>
      </c>
      <c r="B9" s="267"/>
      <c r="C9" s="486">
        <v>44572</v>
      </c>
      <c r="D9" s="486"/>
      <c r="E9" s="267"/>
      <c r="F9" s="267"/>
      <c r="G9" s="267"/>
      <c r="H9" s="267"/>
      <c r="I9" s="267"/>
      <c r="J9" s="267"/>
      <c r="K9" s="267"/>
      <c r="L9" s="263"/>
      <c r="M9" s="263"/>
      <c r="N9" s="263"/>
      <c r="O9" s="264"/>
      <c r="P9" s="264"/>
    </row>
    <row r="10" spans="1:16" ht="5.2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4"/>
      <c r="P10" s="264"/>
    </row>
    <row r="11" spans="1:16" ht="21.75" customHeight="1">
      <c r="A11" s="269" t="s">
        <v>1184</v>
      </c>
      <c r="B11" s="270" t="s">
        <v>1185</v>
      </c>
      <c r="C11" s="270" t="s">
        <v>1186</v>
      </c>
      <c r="D11" s="270" t="s">
        <v>1018</v>
      </c>
      <c r="E11" s="270" t="s">
        <v>55</v>
      </c>
      <c r="F11" s="270" t="s">
        <v>115</v>
      </c>
      <c r="G11" s="270" t="s">
        <v>1187</v>
      </c>
      <c r="H11" s="270" t="s">
        <v>1188</v>
      </c>
      <c r="I11" s="270" t="s">
        <v>1120</v>
      </c>
      <c r="J11" s="270" t="s">
        <v>1148</v>
      </c>
      <c r="K11" s="270" t="s">
        <v>1189</v>
      </c>
      <c r="L11" s="270" t="s">
        <v>1190</v>
      </c>
      <c r="M11" s="270" t="s">
        <v>1191</v>
      </c>
      <c r="N11" s="271" t="s">
        <v>1086</v>
      </c>
      <c r="O11" s="272" t="s">
        <v>1192</v>
      </c>
      <c r="P11" s="273" t="s">
        <v>1193</v>
      </c>
    </row>
    <row r="12" spans="1:16" ht="11.25" customHeight="1">
      <c r="A12" s="274">
        <v>1</v>
      </c>
      <c r="B12" s="275">
        <v>2</v>
      </c>
      <c r="C12" s="275">
        <v>3</v>
      </c>
      <c r="D12" s="275">
        <v>4</v>
      </c>
      <c r="E12" s="275">
        <v>5</v>
      </c>
      <c r="F12" s="275">
        <v>6</v>
      </c>
      <c r="G12" s="275">
        <v>7</v>
      </c>
      <c r="H12" s="275">
        <v>8</v>
      </c>
      <c r="I12" s="275">
        <v>9</v>
      </c>
      <c r="J12" s="275"/>
      <c r="K12" s="275"/>
      <c r="L12" s="275"/>
      <c r="M12" s="275"/>
      <c r="N12" s="276">
        <v>10</v>
      </c>
      <c r="O12" s="277">
        <v>11</v>
      </c>
      <c r="P12" s="278">
        <v>12</v>
      </c>
    </row>
    <row r="13" spans="1:16" ht="3.75" customHeight="1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4"/>
      <c r="P13" s="279"/>
    </row>
    <row r="14" spans="1:16" s="285" customFormat="1" ht="20.100000000000001" customHeight="1">
      <c r="A14" s="280"/>
      <c r="B14" s="281"/>
      <c r="C14" s="280"/>
      <c r="D14" s="280"/>
      <c r="E14" s="282"/>
      <c r="F14" s="280"/>
      <c r="G14" s="280"/>
      <c r="H14" s="280"/>
      <c r="I14" s="283"/>
      <c r="J14" s="280"/>
      <c r="K14" s="284"/>
      <c r="L14" s="280"/>
      <c r="M14" s="284"/>
      <c r="N14" s="280"/>
      <c r="P14" s="286" t="s">
        <v>73</v>
      </c>
    </row>
    <row r="15" spans="1:16" s="285" customFormat="1" ht="12.75" customHeight="1">
      <c r="A15" s="287"/>
      <c r="B15" s="287"/>
      <c r="C15" s="287"/>
      <c r="D15" s="287"/>
      <c r="E15" s="288" t="s">
        <v>1194</v>
      </c>
      <c r="F15" s="287"/>
      <c r="G15" s="287"/>
      <c r="H15" s="287"/>
      <c r="I15" s="289"/>
      <c r="K15" s="290"/>
      <c r="M15" s="290"/>
      <c r="N15" s="291"/>
      <c r="P15" s="292"/>
    </row>
    <row r="16" spans="1:16" s="285" customFormat="1" ht="12.75" customHeight="1">
      <c r="A16" s="287"/>
      <c r="B16" s="287"/>
      <c r="C16" s="287"/>
      <c r="D16" s="287">
        <v>722</v>
      </c>
      <c r="E16" s="287" t="s">
        <v>1239</v>
      </c>
      <c r="F16" s="287"/>
      <c r="G16" s="287"/>
      <c r="H16" s="287"/>
      <c r="I16" s="293">
        <f>I40</f>
        <v>0</v>
      </c>
      <c r="K16" s="290"/>
      <c r="M16" s="290"/>
      <c r="N16" s="291"/>
      <c r="P16" s="292"/>
    </row>
    <row r="17" spans="1:16" s="285" customFormat="1" ht="12.75" customHeight="1">
      <c r="A17" s="287"/>
      <c r="B17" s="287"/>
      <c r="C17" s="287"/>
      <c r="D17" s="287"/>
      <c r="E17" s="294" t="s">
        <v>1196</v>
      </c>
      <c r="F17" s="294"/>
      <c r="G17" s="294"/>
      <c r="H17" s="294"/>
      <c r="I17" s="295">
        <f>SUM(I16)</f>
        <v>0</v>
      </c>
      <c r="K17" s="290"/>
      <c r="M17" s="290"/>
      <c r="N17" s="291"/>
      <c r="P17" s="292"/>
    </row>
    <row r="18" spans="1:16" s="285" customFormat="1" ht="12.75" customHeight="1">
      <c r="A18" s="287"/>
      <c r="B18" s="287"/>
      <c r="C18" s="287"/>
      <c r="D18" s="287"/>
      <c r="E18" s="287"/>
      <c r="F18" s="287"/>
      <c r="G18" s="287"/>
      <c r="H18" s="287"/>
      <c r="I18" s="287"/>
      <c r="K18" s="290"/>
      <c r="M18" s="290"/>
      <c r="N18" s="291"/>
      <c r="P18" s="292"/>
    </row>
    <row r="19" spans="1:16" s="285" customFormat="1" ht="12.75" customHeight="1">
      <c r="A19" s="296"/>
      <c r="B19" s="318"/>
      <c r="C19" s="319"/>
      <c r="D19" s="319"/>
      <c r="E19" s="320" t="s">
        <v>1239</v>
      </c>
      <c r="F19" s="299"/>
      <c r="G19" s="300"/>
      <c r="H19" s="293"/>
      <c r="I19" s="301"/>
      <c r="K19" s="290"/>
      <c r="M19" s="290"/>
      <c r="N19" s="291"/>
      <c r="P19" s="292"/>
    </row>
    <row r="20" spans="1:16" s="285" customFormat="1" ht="12.75" customHeight="1">
      <c r="A20" s="296" t="str">
        <f t="shared" ref="A20:A39" si="0">"V "&amp;TEXT(ROW()-ROW($A$19),"00")</f>
        <v>V 01</v>
      </c>
      <c r="B20" s="318"/>
      <c r="C20" s="319"/>
      <c r="D20" s="319" t="s">
        <v>1240</v>
      </c>
      <c r="E20" s="298" t="s">
        <v>1241</v>
      </c>
      <c r="F20" s="299" t="s">
        <v>292</v>
      </c>
      <c r="G20" s="300">
        <v>2</v>
      </c>
      <c r="H20" s="504"/>
      <c r="I20" s="301">
        <f>ROUND(G20*H20,2)</f>
        <v>0</v>
      </c>
      <c r="K20" s="290"/>
      <c r="M20" s="290"/>
      <c r="N20" s="291"/>
      <c r="P20" s="292"/>
    </row>
    <row r="21" spans="1:16" s="285" customFormat="1" ht="12.75" customHeight="1">
      <c r="A21" s="296" t="str">
        <f t="shared" si="0"/>
        <v>V 02</v>
      </c>
      <c r="B21" s="318"/>
      <c r="C21" s="319"/>
      <c r="D21" s="319" t="s">
        <v>1242</v>
      </c>
      <c r="E21" s="298" t="s">
        <v>1243</v>
      </c>
      <c r="F21" s="299" t="s">
        <v>292</v>
      </c>
      <c r="G21" s="300">
        <v>48</v>
      </c>
      <c r="H21" s="504"/>
      <c r="I21" s="301">
        <f t="shared" ref="I21:I30" si="1">ROUND(G21*H21,2)</f>
        <v>0</v>
      </c>
      <c r="K21" s="290"/>
      <c r="M21" s="290"/>
      <c r="N21" s="291"/>
      <c r="P21" s="292"/>
    </row>
    <row r="22" spans="1:16" s="285" customFormat="1" ht="12.75" customHeight="1">
      <c r="A22" s="296" t="str">
        <f t="shared" si="0"/>
        <v>V 03</v>
      </c>
      <c r="B22" s="318"/>
      <c r="C22" s="319"/>
      <c r="D22" s="319" t="s">
        <v>1244</v>
      </c>
      <c r="E22" s="298" t="s">
        <v>1245</v>
      </c>
      <c r="F22" s="299" t="s">
        <v>292</v>
      </c>
      <c r="G22" s="300">
        <v>14</v>
      </c>
      <c r="H22" s="504"/>
      <c r="I22" s="301">
        <f t="shared" si="1"/>
        <v>0</v>
      </c>
      <c r="K22" s="290"/>
      <c r="M22" s="290"/>
      <c r="N22" s="291"/>
      <c r="P22" s="292"/>
    </row>
    <row r="23" spans="1:16" s="285" customFormat="1" ht="12.75" customHeight="1">
      <c r="A23" s="296" t="str">
        <f t="shared" si="0"/>
        <v>V 04</v>
      </c>
      <c r="B23" s="318"/>
      <c r="C23" s="319"/>
      <c r="D23" s="319" t="s">
        <v>1246</v>
      </c>
      <c r="E23" s="298" t="s">
        <v>1247</v>
      </c>
      <c r="F23" s="299" t="s">
        <v>292</v>
      </c>
      <c r="G23" s="300">
        <v>10</v>
      </c>
      <c r="H23" s="504"/>
      <c r="I23" s="301">
        <f t="shared" si="1"/>
        <v>0</v>
      </c>
      <c r="K23" s="290"/>
      <c r="M23" s="290"/>
      <c r="N23" s="291"/>
      <c r="P23" s="292"/>
    </row>
    <row r="24" spans="1:16" s="285" customFormat="1" ht="12.75" customHeight="1">
      <c r="A24" s="296" t="str">
        <f t="shared" si="0"/>
        <v>V 05</v>
      </c>
      <c r="B24" s="318"/>
      <c r="C24" s="319"/>
      <c r="D24" s="319" t="s">
        <v>1248</v>
      </c>
      <c r="E24" s="298" t="s">
        <v>1249</v>
      </c>
      <c r="F24" s="299" t="s">
        <v>292</v>
      </c>
      <c r="G24" s="300">
        <v>1</v>
      </c>
      <c r="H24" s="504"/>
      <c r="I24" s="301">
        <f t="shared" si="1"/>
        <v>0</v>
      </c>
      <c r="K24" s="290"/>
      <c r="M24" s="290"/>
      <c r="N24" s="291"/>
      <c r="P24" s="292"/>
    </row>
    <row r="25" spans="1:16" s="285" customFormat="1" ht="12.75" customHeight="1">
      <c r="A25" s="296" t="str">
        <f t="shared" si="0"/>
        <v>V 06</v>
      </c>
      <c r="B25" s="318"/>
      <c r="C25" s="319"/>
      <c r="D25" s="319" t="s">
        <v>1250</v>
      </c>
      <c r="E25" s="298" t="s">
        <v>1251</v>
      </c>
      <c r="F25" s="299" t="s">
        <v>292</v>
      </c>
      <c r="G25" s="300">
        <v>2</v>
      </c>
      <c r="H25" s="504"/>
      <c r="I25" s="301">
        <f>ROUND(G25*H25,2)</f>
        <v>0</v>
      </c>
      <c r="K25" s="290"/>
      <c r="M25" s="290"/>
      <c r="N25" s="291"/>
      <c r="P25" s="292"/>
    </row>
    <row r="26" spans="1:16" s="285" customFormat="1" ht="12.75" customHeight="1">
      <c r="A26" s="296" t="str">
        <f t="shared" si="0"/>
        <v>V 07</v>
      </c>
      <c r="B26" s="318"/>
      <c r="C26" s="319"/>
      <c r="D26" s="319" t="s">
        <v>1252</v>
      </c>
      <c r="E26" s="298" t="s">
        <v>1253</v>
      </c>
      <c r="F26" s="299" t="s">
        <v>292</v>
      </c>
      <c r="G26" s="300">
        <v>48</v>
      </c>
      <c r="H26" s="504"/>
      <c r="I26" s="301">
        <f t="shared" si="1"/>
        <v>0</v>
      </c>
      <c r="K26" s="290"/>
      <c r="M26" s="290"/>
      <c r="N26" s="291"/>
      <c r="P26" s="292"/>
    </row>
    <row r="27" spans="1:16" s="285" customFormat="1" ht="12.75" customHeight="1">
      <c r="A27" s="296" t="str">
        <f t="shared" si="0"/>
        <v>V 08</v>
      </c>
      <c r="B27" s="318"/>
      <c r="C27" s="319"/>
      <c r="D27" s="319" t="s">
        <v>1254</v>
      </c>
      <c r="E27" s="298" t="s">
        <v>1255</v>
      </c>
      <c r="F27" s="299" t="s">
        <v>292</v>
      </c>
      <c r="G27" s="300">
        <v>14</v>
      </c>
      <c r="H27" s="504"/>
      <c r="I27" s="301">
        <f t="shared" si="1"/>
        <v>0</v>
      </c>
      <c r="K27" s="290"/>
      <c r="M27" s="290"/>
      <c r="N27" s="291"/>
      <c r="P27" s="292"/>
    </row>
    <row r="28" spans="1:16" s="285" customFormat="1" ht="12.75" customHeight="1">
      <c r="A28" s="296" t="str">
        <f t="shared" si="0"/>
        <v>V 09</v>
      </c>
      <c r="B28" s="318"/>
      <c r="C28" s="319"/>
      <c r="D28" s="319" t="s">
        <v>1256</v>
      </c>
      <c r="E28" s="298" t="s">
        <v>1257</v>
      </c>
      <c r="F28" s="299" t="s">
        <v>292</v>
      </c>
      <c r="G28" s="300">
        <v>11</v>
      </c>
      <c r="H28" s="504"/>
      <c r="I28" s="301">
        <f t="shared" si="1"/>
        <v>0</v>
      </c>
      <c r="K28" s="290"/>
      <c r="M28" s="290"/>
      <c r="N28" s="291"/>
      <c r="P28" s="292"/>
    </row>
    <row r="29" spans="1:16" s="285" customFormat="1" ht="12.75" customHeight="1">
      <c r="A29" s="296" t="str">
        <f t="shared" si="0"/>
        <v>V 10</v>
      </c>
      <c r="B29" s="318"/>
      <c r="C29" s="319"/>
      <c r="D29" s="319" t="s">
        <v>1258</v>
      </c>
      <c r="E29" s="298" t="s">
        <v>1259</v>
      </c>
      <c r="F29" s="299" t="s">
        <v>1208</v>
      </c>
      <c r="G29" s="300">
        <v>16</v>
      </c>
      <c r="H29" s="504"/>
      <c r="I29" s="301">
        <f t="shared" si="1"/>
        <v>0</v>
      </c>
      <c r="K29" s="290"/>
      <c r="M29" s="290"/>
      <c r="N29" s="291"/>
      <c r="P29" s="292"/>
    </row>
    <row r="30" spans="1:16" s="285" customFormat="1" ht="12.75" customHeight="1">
      <c r="A30" s="296" t="str">
        <f t="shared" si="0"/>
        <v>V 11</v>
      </c>
      <c r="B30" s="318"/>
      <c r="C30" s="319"/>
      <c r="D30" s="319" t="s">
        <v>1260</v>
      </c>
      <c r="E30" s="298" t="s">
        <v>1261</v>
      </c>
      <c r="F30" s="299" t="s">
        <v>1208</v>
      </c>
      <c r="G30" s="300">
        <v>6</v>
      </c>
      <c r="H30" s="504"/>
      <c r="I30" s="301">
        <f t="shared" si="1"/>
        <v>0</v>
      </c>
      <c r="K30" s="290"/>
      <c r="M30" s="290"/>
      <c r="N30" s="291"/>
      <c r="P30" s="292"/>
    </row>
    <row r="31" spans="1:16" s="285" customFormat="1" ht="12.75" customHeight="1">
      <c r="A31" s="296" t="str">
        <f t="shared" si="0"/>
        <v>V 12</v>
      </c>
      <c r="B31" s="318"/>
      <c r="C31" s="319"/>
      <c r="D31" s="319" t="s">
        <v>1262</v>
      </c>
      <c r="E31" s="298" t="s">
        <v>1263</v>
      </c>
      <c r="F31" s="299" t="s">
        <v>1208</v>
      </c>
      <c r="G31" s="300">
        <v>1</v>
      </c>
      <c r="H31" s="504"/>
      <c r="I31" s="301">
        <f>ROUND(G31*H31,2)</f>
        <v>0</v>
      </c>
      <c r="K31" s="290"/>
      <c r="M31" s="290"/>
      <c r="N31" s="291"/>
      <c r="P31" s="292"/>
    </row>
    <row r="32" spans="1:16" s="285" customFormat="1" ht="12.75" customHeight="1">
      <c r="A32" s="296" t="str">
        <f t="shared" si="0"/>
        <v>V 13</v>
      </c>
      <c r="B32" s="318"/>
      <c r="C32" s="319"/>
      <c r="D32" s="319" t="s">
        <v>1264</v>
      </c>
      <c r="E32" s="298" t="s">
        <v>1265</v>
      </c>
      <c r="F32" s="299" t="s">
        <v>1208</v>
      </c>
      <c r="G32" s="300">
        <v>1</v>
      </c>
      <c r="H32" s="504"/>
      <c r="I32" s="301">
        <f t="shared" ref="I32:I38" si="2">ROUND(G32*H32,2)</f>
        <v>0</v>
      </c>
      <c r="K32" s="290"/>
      <c r="M32" s="290"/>
      <c r="N32" s="291"/>
      <c r="P32" s="292"/>
    </row>
    <row r="33" spans="1:22" s="285" customFormat="1" ht="12.75" customHeight="1">
      <c r="A33" s="296" t="str">
        <f t="shared" si="0"/>
        <v>V 14</v>
      </c>
      <c r="B33" s="318"/>
      <c r="C33" s="319"/>
      <c r="D33" s="319" t="s">
        <v>1266</v>
      </c>
      <c r="E33" s="298" t="s">
        <v>1267</v>
      </c>
      <c r="F33" s="299" t="s">
        <v>1208</v>
      </c>
      <c r="G33" s="300">
        <v>15</v>
      </c>
      <c r="H33" s="504"/>
      <c r="I33" s="301">
        <f t="shared" si="2"/>
        <v>0</v>
      </c>
      <c r="K33" s="290"/>
      <c r="M33" s="290"/>
      <c r="N33" s="291"/>
      <c r="P33" s="292"/>
    </row>
    <row r="34" spans="1:22" s="285" customFormat="1" ht="12.75" customHeight="1">
      <c r="A34" s="296" t="str">
        <f t="shared" si="0"/>
        <v>V 15</v>
      </c>
      <c r="B34" s="318"/>
      <c r="C34" s="319"/>
      <c r="D34" s="319" t="s">
        <v>1268</v>
      </c>
      <c r="E34" s="298" t="s">
        <v>1269</v>
      </c>
      <c r="F34" s="299" t="s">
        <v>1208</v>
      </c>
      <c r="G34" s="300">
        <v>1</v>
      </c>
      <c r="H34" s="504"/>
      <c r="I34" s="301">
        <f>ROUND(G34*H34,2)</f>
        <v>0</v>
      </c>
      <c r="K34" s="290"/>
      <c r="M34" s="290"/>
      <c r="N34" s="291"/>
      <c r="P34" s="292"/>
    </row>
    <row r="35" spans="1:22" s="285" customFormat="1" ht="12.75" customHeight="1">
      <c r="A35" s="296" t="str">
        <f t="shared" si="0"/>
        <v>V 16</v>
      </c>
      <c r="B35" s="318"/>
      <c r="C35" s="319"/>
      <c r="D35" s="319" t="s">
        <v>1270</v>
      </c>
      <c r="E35" s="298" t="s">
        <v>1271</v>
      </c>
      <c r="F35" s="299" t="s">
        <v>1208</v>
      </c>
      <c r="G35" s="300">
        <v>1</v>
      </c>
      <c r="H35" s="504"/>
      <c r="I35" s="301">
        <f>ROUND(G35*H35,2)</f>
        <v>0</v>
      </c>
      <c r="K35" s="290"/>
      <c r="M35" s="290"/>
      <c r="N35" s="291"/>
      <c r="P35" s="292"/>
    </row>
    <row r="36" spans="1:22" s="285" customFormat="1" ht="12.75" customHeight="1">
      <c r="A36" s="296" t="str">
        <f t="shared" si="0"/>
        <v>V 17</v>
      </c>
      <c r="B36" s="318"/>
      <c r="C36" s="319"/>
      <c r="D36" s="319" t="s">
        <v>1272</v>
      </c>
      <c r="E36" s="298" t="s">
        <v>1273</v>
      </c>
      <c r="F36" s="299" t="s">
        <v>292</v>
      </c>
      <c r="G36" s="300">
        <f>SUM(G20:G24)</f>
        <v>75</v>
      </c>
      <c r="H36" s="504"/>
      <c r="I36" s="301">
        <f>ROUND(G36*H36,2)</f>
        <v>0</v>
      </c>
      <c r="K36" s="290"/>
      <c r="M36" s="290"/>
      <c r="N36" s="291"/>
      <c r="P36" s="292"/>
    </row>
    <row r="37" spans="1:22" s="285" customFormat="1" ht="12.75" customHeight="1">
      <c r="A37" s="296" t="str">
        <f t="shared" si="0"/>
        <v>V 18</v>
      </c>
      <c r="B37" s="318"/>
      <c r="C37" s="319"/>
      <c r="D37" s="319" t="s">
        <v>1274</v>
      </c>
      <c r="E37" s="298" t="s">
        <v>1275</v>
      </c>
      <c r="F37" s="299" t="s">
        <v>292</v>
      </c>
      <c r="G37" s="300">
        <f>SUM(G36)</f>
        <v>75</v>
      </c>
      <c r="H37" s="504"/>
      <c r="I37" s="301">
        <f t="shared" si="2"/>
        <v>0</v>
      </c>
      <c r="K37" s="290"/>
      <c r="M37" s="290"/>
      <c r="N37" s="291"/>
      <c r="P37" s="292"/>
    </row>
    <row r="38" spans="1:22" s="285" customFormat="1" ht="12.75" customHeight="1">
      <c r="A38" s="296" t="str">
        <f t="shared" si="0"/>
        <v>V 19</v>
      </c>
      <c r="B38" s="318"/>
      <c r="C38" s="319"/>
      <c r="D38" s="319" t="s">
        <v>1276</v>
      </c>
      <c r="E38" s="298" t="s">
        <v>1277</v>
      </c>
      <c r="F38" s="299" t="s">
        <v>292</v>
      </c>
      <c r="G38" s="300">
        <f>SUM(G37)</f>
        <v>75</v>
      </c>
      <c r="H38" s="504"/>
      <c r="I38" s="301">
        <f t="shared" si="2"/>
        <v>0</v>
      </c>
      <c r="K38" s="290"/>
      <c r="M38" s="290"/>
      <c r="N38" s="291"/>
      <c r="P38" s="292"/>
    </row>
    <row r="39" spans="1:22" s="285" customFormat="1" ht="12.75" customHeight="1">
      <c r="A39" s="296" t="str">
        <f t="shared" si="0"/>
        <v>V 20</v>
      </c>
      <c r="B39" s="303"/>
      <c r="C39" s="303"/>
      <c r="D39" s="319" t="s">
        <v>1278</v>
      </c>
      <c r="E39" s="304" t="s">
        <v>1279</v>
      </c>
      <c r="F39" s="305" t="s">
        <v>360</v>
      </c>
      <c r="G39" s="306"/>
      <c r="H39" s="498"/>
      <c r="I39" s="308">
        <f>SUM(I21:I38)*0.0107</f>
        <v>0</v>
      </c>
      <c r="K39" s="290"/>
      <c r="M39" s="290"/>
      <c r="N39" s="291"/>
      <c r="P39" s="292"/>
    </row>
    <row r="40" spans="1:22" s="285" customFormat="1" ht="12.75" customHeight="1">
      <c r="A40" s="309"/>
      <c r="B40" s="321"/>
      <c r="C40" s="322"/>
      <c r="D40" s="322"/>
      <c r="E40" s="310" t="s">
        <v>1280</v>
      </c>
      <c r="F40" s="305"/>
      <c r="G40" s="306"/>
      <c r="H40" s="307"/>
      <c r="I40" s="311">
        <f>SUM(I20:P39)</f>
        <v>0</v>
      </c>
      <c r="K40" s="290"/>
      <c r="M40" s="290"/>
      <c r="N40" s="291"/>
      <c r="P40" s="292"/>
    </row>
    <row r="41" spans="1:22" s="285" customFormat="1" ht="12.75" customHeight="1">
      <c r="A41" s="296"/>
      <c r="B41" s="318"/>
      <c r="C41" s="319"/>
      <c r="D41" s="319"/>
      <c r="E41" s="298"/>
      <c r="F41" s="299"/>
      <c r="G41" s="300"/>
      <c r="H41" s="293"/>
      <c r="I41" s="301"/>
      <c r="K41" s="290"/>
      <c r="M41" s="290"/>
      <c r="N41" s="291"/>
      <c r="P41" s="292"/>
    </row>
    <row r="42" spans="1:22" s="316" customFormat="1" ht="11.25" customHeight="1">
      <c r="A42" s="314" t="s">
        <v>1234</v>
      </c>
      <c r="B42" s="315"/>
      <c r="C42" s="315"/>
      <c r="D42" s="315"/>
      <c r="E42" s="315"/>
      <c r="F42" s="315"/>
      <c r="G42" s="315"/>
      <c r="H42" s="315"/>
    </row>
    <row r="43" spans="1:22" s="315" customFormat="1" ht="11.25" customHeight="1">
      <c r="A43" s="314" t="s">
        <v>1235</v>
      </c>
      <c r="I43" s="316"/>
      <c r="J43" s="316"/>
    </row>
    <row r="44" spans="1:22" s="315" customFormat="1" ht="2.25" customHeight="1">
      <c r="A44" s="314" t="s">
        <v>1236</v>
      </c>
      <c r="I44" s="316"/>
      <c r="J44" s="316"/>
    </row>
    <row r="45" spans="1:22" s="315" customFormat="1" ht="11.25" hidden="1" customHeight="1">
      <c r="A45" s="314" t="s">
        <v>1237</v>
      </c>
      <c r="I45" s="316"/>
      <c r="J45" s="316"/>
    </row>
    <row r="46" spans="1:22" s="315" customFormat="1" ht="11.25" hidden="1" customHeight="1">
      <c r="I46" s="316"/>
      <c r="J46" s="316"/>
    </row>
    <row r="47" spans="1:22" s="315" customFormat="1" ht="11.25" customHeight="1">
      <c r="A47" s="314" t="s">
        <v>1236</v>
      </c>
      <c r="I47" s="316"/>
      <c r="J47" s="316"/>
    </row>
    <row r="48" spans="1:22" s="315" customFormat="1" ht="11.25" customHeight="1">
      <c r="A48" s="314" t="s">
        <v>1237</v>
      </c>
      <c r="U48" s="316"/>
      <c r="V48" s="316"/>
    </row>
  </sheetData>
  <mergeCells count="1">
    <mergeCell ref="C9:D9"/>
  </mergeCells>
  <printOptions horizontalCentered="1"/>
  <pageMargins left="0.78740155696868896" right="0.78740155696868896" top="0.59055119752883911" bottom="0.59055119752883911" header="0" footer="0"/>
  <pageSetup paperSize="9" scale="90" fitToHeight="99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2"/>
  <sheetViews>
    <sheetView showGridLines="0" zoomScaleNormal="100" zoomScaleSheetLayoutView="100" workbookViewId="0">
      <pane ySplit="13" topLeftCell="A18" activePane="bottomLeft" state="frozenSplit"/>
      <selection pane="bottomLeft" activeCell="E30" sqref="E30"/>
    </sheetView>
  </sheetViews>
  <sheetFormatPr defaultRowHeight="11.25" customHeight="1"/>
  <cols>
    <col min="1" max="1" width="6.5" style="265" customWidth="1"/>
    <col min="2" max="2" width="5.1640625" style="265" customWidth="1"/>
    <col min="3" max="3" width="5.5" style="265" customWidth="1"/>
    <col min="4" max="4" width="14.83203125" style="265" customWidth="1"/>
    <col min="5" max="5" width="64.83203125" style="265" customWidth="1"/>
    <col min="6" max="6" width="8.1640625" style="265" customWidth="1"/>
    <col min="7" max="7" width="9.83203125" style="265" customWidth="1"/>
    <col min="8" max="8" width="11.33203125" style="265" customWidth="1"/>
    <col min="9" max="9" width="15.83203125" style="265" customWidth="1"/>
    <col min="10" max="10" width="12.33203125" style="265" hidden="1" customWidth="1"/>
    <col min="11" max="11" width="12.6640625" style="265" hidden="1" customWidth="1"/>
    <col min="12" max="12" width="11.33203125" style="265" hidden="1" customWidth="1"/>
    <col min="13" max="13" width="13.5" style="265" hidden="1" customWidth="1"/>
    <col min="14" max="14" width="6.1640625" style="265" hidden="1" customWidth="1"/>
    <col min="15" max="15" width="8.1640625" style="265" hidden="1" customWidth="1"/>
    <col min="16" max="16" width="8.5" style="265" hidden="1" customWidth="1"/>
    <col min="17" max="256" width="9.33203125" style="265"/>
    <col min="257" max="257" width="6.5" style="265" customWidth="1"/>
    <col min="258" max="258" width="5.1640625" style="265" customWidth="1"/>
    <col min="259" max="259" width="5.5" style="265" customWidth="1"/>
    <col min="260" max="260" width="14.83203125" style="265" customWidth="1"/>
    <col min="261" max="261" width="64.83203125" style="265" customWidth="1"/>
    <col min="262" max="262" width="8.1640625" style="265" customWidth="1"/>
    <col min="263" max="263" width="9.83203125" style="265" customWidth="1"/>
    <col min="264" max="264" width="11.33203125" style="265" customWidth="1"/>
    <col min="265" max="265" width="15.83203125" style="265" customWidth="1"/>
    <col min="266" max="272" width="0" style="265" hidden="1" customWidth="1"/>
    <col min="273" max="512" width="9.33203125" style="265"/>
    <col min="513" max="513" width="6.5" style="265" customWidth="1"/>
    <col min="514" max="514" width="5.1640625" style="265" customWidth="1"/>
    <col min="515" max="515" width="5.5" style="265" customWidth="1"/>
    <col min="516" max="516" width="14.83203125" style="265" customWidth="1"/>
    <col min="517" max="517" width="64.83203125" style="265" customWidth="1"/>
    <col min="518" max="518" width="8.1640625" style="265" customWidth="1"/>
    <col min="519" max="519" width="9.83203125" style="265" customWidth="1"/>
    <col min="520" max="520" width="11.33203125" style="265" customWidth="1"/>
    <col min="521" max="521" width="15.83203125" style="265" customWidth="1"/>
    <col min="522" max="528" width="0" style="265" hidden="1" customWidth="1"/>
    <col min="529" max="768" width="9.33203125" style="265"/>
    <col min="769" max="769" width="6.5" style="265" customWidth="1"/>
    <col min="770" max="770" width="5.1640625" style="265" customWidth="1"/>
    <col min="771" max="771" width="5.5" style="265" customWidth="1"/>
    <col min="772" max="772" width="14.83203125" style="265" customWidth="1"/>
    <col min="773" max="773" width="64.83203125" style="265" customWidth="1"/>
    <col min="774" max="774" width="8.1640625" style="265" customWidth="1"/>
    <col min="775" max="775" width="9.83203125" style="265" customWidth="1"/>
    <col min="776" max="776" width="11.33203125" style="265" customWidth="1"/>
    <col min="777" max="777" width="15.83203125" style="265" customWidth="1"/>
    <col min="778" max="784" width="0" style="265" hidden="1" customWidth="1"/>
    <col min="785" max="1024" width="9.33203125" style="265"/>
    <col min="1025" max="1025" width="6.5" style="265" customWidth="1"/>
    <col min="1026" max="1026" width="5.1640625" style="265" customWidth="1"/>
    <col min="1027" max="1027" width="5.5" style="265" customWidth="1"/>
    <col min="1028" max="1028" width="14.83203125" style="265" customWidth="1"/>
    <col min="1029" max="1029" width="64.83203125" style="265" customWidth="1"/>
    <col min="1030" max="1030" width="8.1640625" style="265" customWidth="1"/>
    <col min="1031" max="1031" width="9.83203125" style="265" customWidth="1"/>
    <col min="1032" max="1032" width="11.33203125" style="265" customWidth="1"/>
    <col min="1033" max="1033" width="15.83203125" style="265" customWidth="1"/>
    <col min="1034" max="1040" width="0" style="265" hidden="1" customWidth="1"/>
    <col min="1041" max="1280" width="9.33203125" style="265"/>
    <col min="1281" max="1281" width="6.5" style="265" customWidth="1"/>
    <col min="1282" max="1282" width="5.1640625" style="265" customWidth="1"/>
    <col min="1283" max="1283" width="5.5" style="265" customWidth="1"/>
    <col min="1284" max="1284" width="14.83203125" style="265" customWidth="1"/>
    <col min="1285" max="1285" width="64.83203125" style="265" customWidth="1"/>
    <col min="1286" max="1286" width="8.1640625" style="265" customWidth="1"/>
    <col min="1287" max="1287" width="9.83203125" style="265" customWidth="1"/>
    <col min="1288" max="1288" width="11.33203125" style="265" customWidth="1"/>
    <col min="1289" max="1289" width="15.83203125" style="265" customWidth="1"/>
    <col min="1290" max="1296" width="0" style="265" hidden="1" customWidth="1"/>
    <col min="1297" max="1536" width="9.33203125" style="265"/>
    <col min="1537" max="1537" width="6.5" style="265" customWidth="1"/>
    <col min="1538" max="1538" width="5.1640625" style="265" customWidth="1"/>
    <col min="1539" max="1539" width="5.5" style="265" customWidth="1"/>
    <col min="1540" max="1540" width="14.83203125" style="265" customWidth="1"/>
    <col min="1541" max="1541" width="64.83203125" style="265" customWidth="1"/>
    <col min="1542" max="1542" width="8.1640625" style="265" customWidth="1"/>
    <col min="1543" max="1543" width="9.83203125" style="265" customWidth="1"/>
    <col min="1544" max="1544" width="11.33203125" style="265" customWidth="1"/>
    <col min="1545" max="1545" width="15.83203125" style="265" customWidth="1"/>
    <col min="1546" max="1552" width="0" style="265" hidden="1" customWidth="1"/>
    <col min="1553" max="1792" width="9.33203125" style="265"/>
    <col min="1793" max="1793" width="6.5" style="265" customWidth="1"/>
    <col min="1794" max="1794" width="5.1640625" style="265" customWidth="1"/>
    <col min="1795" max="1795" width="5.5" style="265" customWidth="1"/>
    <col min="1796" max="1796" width="14.83203125" style="265" customWidth="1"/>
    <col min="1797" max="1797" width="64.83203125" style="265" customWidth="1"/>
    <col min="1798" max="1798" width="8.1640625" style="265" customWidth="1"/>
    <col min="1799" max="1799" width="9.83203125" style="265" customWidth="1"/>
    <col min="1800" max="1800" width="11.33203125" style="265" customWidth="1"/>
    <col min="1801" max="1801" width="15.83203125" style="265" customWidth="1"/>
    <col min="1802" max="1808" width="0" style="265" hidden="1" customWidth="1"/>
    <col min="1809" max="2048" width="9.33203125" style="265"/>
    <col min="2049" max="2049" width="6.5" style="265" customWidth="1"/>
    <col min="2050" max="2050" width="5.1640625" style="265" customWidth="1"/>
    <col min="2051" max="2051" width="5.5" style="265" customWidth="1"/>
    <col min="2052" max="2052" width="14.83203125" style="265" customWidth="1"/>
    <col min="2053" max="2053" width="64.83203125" style="265" customWidth="1"/>
    <col min="2054" max="2054" width="8.1640625" style="265" customWidth="1"/>
    <col min="2055" max="2055" width="9.83203125" style="265" customWidth="1"/>
    <col min="2056" max="2056" width="11.33203125" style="265" customWidth="1"/>
    <col min="2057" max="2057" width="15.83203125" style="265" customWidth="1"/>
    <col min="2058" max="2064" width="0" style="265" hidden="1" customWidth="1"/>
    <col min="2065" max="2304" width="9.33203125" style="265"/>
    <col min="2305" max="2305" width="6.5" style="265" customWidth="1"/>
    <col min="2306" max="2306" width="5.1640625" style="265" customWidth="1"/>
    <col min="2307" max="2307" width="5.5" style="265" customWidth="1"/>
    <col min="2308" max="2308" width="14.83203125" style="265" customWidth="1"/>
    <col min="2309" max="2309" width="64.83203125" style="265" customWidth="1"/>
    <col min="2310" max="2310" width="8.1640625" style="265" customWidth="1"/>
    <col min="2311" max="2311" width="9.83203125" style="265" customWidth="1"/>
    <col min="2312" max="2312" width="11.33203125" style="265" customWidth="1"/>
    <col min="2313" max="2313" width="15.83203125" style="265" customWidth="1"/>
    <col min="2314" max="2320" width="0" style="265" hidden="1" customWidth="1"/>
    <col min="2321" max="2560" width="9.33203125" style="265"/>
    <col min="2561" max="2561" width="6.5" style="265" customWidth="1"/>
    <col min="2562" max="2562" width="5.1640625" style="265" customWidth="1"/>
    <col min="2563" max="2563" width="5.5" style="265" customWidth="1"/>
    <col min="2564" max="2564" width="14.83203125" style="265" customWidth="1"/>
    <col min="2565" max="2565" width="64.83203125" style="265" customWidth="1"/>
    <col min="2566" max="2566" width="8.1640625" style="265" customWidth="1"/>
    <col min="2567" max="2567" width="9.83203125" style="265" customWidth="1"/>
    <col min="2568" max="2568" width="11.33203125" style="265" customWidth="1"/>
    <col min="2569" max="2569" width="15.83203125" style="265" customWidth="1"/>
    <col min="2570" max="2576" width="0" style="265" hidden="1" customWidth="1"/>
    <col min="2577" max="2816" width="9.33203125" style="265"/>
    <col min="2817" max="2817" width="6.5" style="265" customWidth="1"/>
    <col min="2818" max="2818" width="5.1640625" style="265" customWidth="1"/>
    <col min="2819" max="2819" width="5.5" style="265" customWidth="1"/>
    <col min="2820" max="2820" width="14.83203125" style="265" customWidth="1"/>
    <col min="2821" max="2821" width="64.83203125" style="265" customWidth="1"/>
    <col min="2822" max="2822" width="8.1640625" style="265" customWidth="1"/>
    <col min="2823" max="2823" width="9.83203125" style="265" customWidth="1"/>
    <col min="2824" max="2824" width="11.33203125" style="265" customWidth="1"/>
    <col min="2825" max="2825" width="15.83203125" style="265" customWidth="1"/>
    <col min="2826" max="2832" width="0" style="265" hidden="1" customWidth="1"/>
    <col min="2833" max="3072" width="9.33203125" style="265"/>
    <col min="3073" max="3073" width="6.5" style="265" customWidth="1"/>
    <col min="3074" max="3074" width="5.1640625" style="265" customWidth="1"/>
    <col min="3075" max="3075" width="5.5" style="265" customWidth="1"/>
    <col min="3076" max="3076" width="14.83203125" style="265" customWidth="1"/>
    <col min="3077" max="3077" width="64.83203125" style="265" customWidth="1"/>
    <col min="3078" max="3078" width="8.1640625" style="265" customWidth="1"/>
    <col min="3079" max="3079" width="9.83203125" style="265" customWidth="1"/>
    <col min="3080" max="3080" width="11.33203125" style="265" customWidth="1"/>
    <col min="3081" max="3081" width="15.83203125" style="265" customWidth="1"/>
    <col min="3082" max="3088" width="0" style="265" hidden="1" customWidth="1"/>
    <col min="3089" max="3328" width="9.33203125" style="265"/>
    <col min="3329" max="3329" width="6.5" style="265" customWidth="1"/>
    <col min="3330" max="3330" width="5.1640625" style="265" customWidth="1"/>
    <col min="3331" max="3331" width="5.5" style="265" customWidth="1"/>
    <col min="3332" max="3332" width="14.83203125" style="265" customWidth="1"/>
    <col min="3333" max="3333" width="64.83203125" style="265" customWidth="1"/>
    <col min="3334" max="3334" width="8.1640625" style="265" customWidth="1"/>
    <col min="3335" max="3335" width="9.83203125" style="265" customWidth="1"/>
    <col min="3336" max="3336" width="11.33203125" style="265" customWidth="1"/>
    <col min="3337" max="3337" width="15.83203125" style="265" customWidth="1"/>
    <col min="3338" max="3344" width="0" style="265" hidden="1" customWidth="1"/>
    <col min="3345" max="3584" width="9.33203125" style="265"/>
    <col min="3585" max="3585" width="6.5" style="265" customWidth="1"/>
    <col min="3586" max="3586" width="5.1640625" style="265" customWidth="1"/>
    <col min="3587" max="3587" width="5.5" style="265" customWidth="1"/>
    <col min="3588" max="3588" width="14.83203125" style="265" customWidth="1"/>
    <col min="3589" max="3589" width="64.83203125" style="265" customWidth="1"/>
    <col min="3590" max="3590" width="8.1640625" style="265" customWidth="1"/>
    <col min="3591" max="3591" width="9.83203125" style="265" customWidth="1"/>
    <col min="3592" max="3592" width="11.33203125" style="265" customWidth="1"/>
    <col min="3593" max="3593" width="15.83203125" style="265" customWidth="1"/>
    <col min="3594" max="3600" width="0" style="265" hidden="1" customWidth="1"/>
    <col min="3601" max="3840" width="9.33203125" style="265"/>
    <col min="3841" max="3841" width="6.5" style="265" customWidth="1"/>
    <col min="3842" max="3842" width="5.1640625" style="265" customWidth="1"/>
    <col min="3843" max="3843" width="5.5" style="265" customWidth="1"/>
    <col min="3844" max="3844" width="14.83203125" style="265" customWidth="1"/>
    <col min="3845" max="3845" width="64.83203125" style="265" customWidth="1"/>
    <col min="3846" max="3846" width="8.1640625" style="265" customWidth="1"/>
    <col min="3847" max="3847" width="9.83203125" style="265" customWidth="1"/>
    <col min="3848" max="3848" width="11.33203125" style="265" customWidth="1"/>
    <col min="3849" max="3849" width="15.83203125" style="265" customWidth="1"/>
    <col min="3850" max="3856" width="0" style="265" hidden="1" customWidth="1"/>
    <col min="3857" max="4096" width="9.33203125" style="265"/>
    <col min="4097" max="4097" width="6.5" style="265" customWidth="1"/>
    <col min="4098" max="4098" width="5.1640625" style="265" customWidth="1"/>
    <col min="4099" max="4099" width="5.5" style="265" customWidth="1"/>
    <col min="4100" max="4100" width="14.83203125" style="265" customWidth="1"/>
    <col min="4101" max="4101" width="64.83203125" style="265" customWidth="1"/>
    <col min="4102" max="4102" width="8.1640625" style="265" customWidth="1"/>
    <col min="4103" max="4103" width="9.83203125" style="265" customWidth="1"/>
    <col min="4104" max="4104" width="11.33203125" style="265" customWidth="1"/>
    <col min="4105" max="4105" width="15.83203125" style="265" customWidth="1"/>
    <col min="4106" max="4112" width="0" style="265" hidden="1" customWidth="1"/>
    <col min="4113" max="4352" width="9.33203125" style="265"/>
    <col min="4353" max="4353" width="6.5" style="265" customWidth="1"/>
    <col min="4354" max="4354" width="5.1640625" style="265" customWidth="1"/>
    <col min="4355" max="4355" width="5.5" style="265" customWidth="1"/>
    <col min="4356" max="4356" width="14.83203125" style="265" customWidth="1"/>
    <col min="4357" max="4357" width="64.83203125" style="265" customWidth="1"/>
    <col min="4358" max="4358" width="8.1640625" style="265" customWidth="1"/>
    <col min="4359" max="4359" width="9.83203125" style="265" customWidth="1"/>
    <col min="4360" max="4360" width="11.33203125" style="265" customWidth="1"/>
    <col min="4361" max="4361" width="15.83203125" style="265" customWidth="1"/>
    <col min="4362" max="4368" width="0" style="265" hidden="1" customWidth="1"/>
    <col min="4369" max="4608" width="9.33203125" style="265"/>
    <col min="4609" max="4609" width="6.5" style="265" customWidth="1"/>
    <col min="4610" max="4610" width="5.1640625" style="265" customWidth="1"/>
    <col min="4611" max="4611" width="5.5" style="265" customWidth="1"/>
    <col min="4612" max="4612" width="14.83203125" style="265" customWidth="1"/>
    <col min="4613" max="4613" width="64.83203125" style="265" customWidth="1"/>
    <col min="4614" max="4614" width="8.1640625" style="265" customWidth="1"/>
    <col min="4615" max="4615" width="9.83203125" style="265" customWidth="1"/>
    <col min="4616" max="4616" width="11.33203125" style="265" customWidth="1"/>
    <col min="4617" max="4617" width="15.83203125" style="265" customWidth="1"/>
    <col min="4618" max="4624" width="0" style="265" hidden="1" customWidth="1"/>
    <col min="4625" max="4864" width="9.33203125" style="265"/>
    <col min="4865" max="4865" width="6.5" style="265" customWidth="1"/>
    <col min="4866" max="4866" width="5.1640625" style="265" customWidth="1"/>
    <col min="4867" max="4867" width="5.5" style="265" customWidth="1"/>
    <col min="4868" max="4868" width="14.83203125" style="265" customWidth="1"/>
    <col min="4869" max="4869" width="64.83203125" style="265" customWidth="1"/>
    <col min="4870" max="4870" width="8.1640625" style="265" customWidth="1"/>
    <col min="4871" max="4871" width="9.83203125" style="265" customWidth="1"/>
    <col min="4872" max="4872" width="11.33203125" style="265" customWidth="1"/>
    <col min="4873" max="4873" width="15.83203125" style="265" customWidth="1"/>
    <col min="4874" max="4880" width="0" style="265" hidden="1" customWidth="1"/>
    <col min="4881" max="5120" width="9.33203125" style="265"/>
    <col min="5121" max="5121" width="6.5" style="265" customWidth="1"/>
    <col min="5122" max="5122" width="5.1640625" style="265" customWidth="1"/>
    <col min="5123" max="5123" width="5.5" style="265" customWidth="1"/>
    <col min="5124" max="5124" width="14.83203125" style="265" customWidth="1"/>
    <col min="5125" max="5125" width="64.83203125" style="265" customWidth="1"/>
    <col min="5126" max="5126" width="8.1640625" style="265" customWidth="1"/>
    <col min="5127" max="5127" width="9.83203125" style="265" customWidth="1"/>
    <col min="5128" max="5128" width="11.33203125" style="265" customWidth="1"/>
    <col min="5129" max="5129" width="15.83203125" style="265" customWidth="1"/>
    <col min="5130" max="5136" width="0" style="265" hidden="1" customWidth="1"/>
    <col min="5137" max="5376" width="9.33203125" style="265"/>
    <col min="5377" max="5377" width="6.5" style="265" customWidth="1"/>
    <col min="5378" max="5378" width="5.1640625" style="265" customWidth="1"/>
    <col min="5379" max="5379" width="5.5" style="265" customWidth="1"/>
    <col min="5380" max="5380" width="14.83203125" style="265" customWidth="1"/>
    <col min="5381" max="5381" width="64.83203125" style="265" customWidth="1"/>
    <col min="5382" max="5382" width="8.1640625" style="265" customWidth="1"/>
    <col min="5383" max="5383" width="9.83203125" style="265" customWidth="1"/>
    <col min="5384" max="5384" width="11.33203125" style="265" customWidth="1"/>
    <col min="5385" max="5385" width="15.83203125" style="265" customWidth="1"/>
    <col min="5386" max="5392" width="0" style="265" hidden="1" customWidth="1"/>
    <col min="5393" max="5632" width="9.33203125" style="265"/>
    <col min="5633" max="5633" width="6.5" style="265" customWidth="1"/>
    <col min="5634" max="5634" width="5.1640625" style="265" customWidth="1"/>
    <col min="5635" max="5635" width="5.5" style="265" customWidth="1"/>
    <col min="5636" max="5636" width="14.83203125" style="265" customWidth="1"/>
    <col min="5637" max="5637" width="64.83203125" style="265" customWidth="1"/>
    <col min="5638" max="5638" width="8.1640625" style="265" customWidth="1"/>
    <col min="5639" max="5639" width="9.83203125" style="265" customWidth="1"/>
    <col min="5640" max="5640" width="11.33203125" style="265" customWidth="1"/>
    <col min="5641" max="5641" width="15.83203125" style="265" customWidth="1"/>
    <col min="5642" max="5648" width="0" style="265" hidden="1" customWidth="1"/>
    <col min="5649" max="5888" width="9.33203125" style="265"/>
    <col min="5889" max="5889" width="6.5" style="265" customWidth="1"/>
    <col min="5890" max="5890" width="5.1640625" style="265" customWidth="1"/>
    <col min="5891" max="5891" width="5.5" style="265" customWidth="1"/>
    <col min="5892" max="5892" width="14.83203125" style="265" customWidth="1"/>
    <col min="5893" max="5893" width="64.83203125" style="265" customWidth="1"/>
    <col min="5894" max="5894" width="8.1640625" style="265" customWidth="1"/>
    <col min="5895" max="5895" width="9.83203125" style="265" customWidth="1"/>
    <col min="5896" max="5896" width="11.33203125" style="265" customWidth="1"/>
    <col min="5897" max="5897" width="15.83203125" style="265" customWidth="1"/>
    <col min="5898" max="5904" width="0" style="265" hidden="1" customWidth="1"/>
    <col min="5905" max="6144" width="9.33203125" style="265"/>
    <col min="6145" max="6145" width="6.5" style="265" customWidth="1"/>
    <col min="6146" max="6146" width="5.1640625" style="265" customWidth="1"/>
    <col min="6147" max="6147" width="5.5" style="265" customWidth="1"/>
    <col min="6148" max="6148" width="14.83203125" style="265" customWidth="1"/>
    <col min="6149" max="6149" width="64.83203125" style="265" customWidth="1"/>
    <col min="6150" max="6150" width="8.1640625" style="265" customWidth="1"/>
    <col min="6151" max="6151" width="9.83203125" style="265" customWidth="1"/>
    <col min="6152" max="6152" width="11.33203125" style="265" customWidth="1"/>
    <col min="6153" max="6153" width="15.83203125" style="265" customWidth="1"/>
    <col min="6154" max="6160" width="0" style="265" hidden="1" customWidth="1"/>
    <col min="6161" max="6400" width="9.33203125" style="265"/>
    <col min="6401" max="6401" width="6.5" style="265" customWidth="1"/>
    <col min="6402" max="6402" width="5.1640625" style="265" customWidth="1"/>
    <col min="6403" max="6403" width="5.5" style="265" customWidth="1"/>
    <col min="6404" max="6404" width="14.83203125" style="265" customWidth="1"/>
    <col min="6405" max="6405" width="64.83203125" style="265" customWidth="1"/>
    <col min="6406" max="6406" width="8.1640625" style="265" customWidth="1"/>
    <col min="6407" max="6407" width="9.83203125" style="265" customWidth="1"/>
    <col min="6408" max="6408" width="11.33203125" style="265" customWidth="1"/>
    <col min="6409" max="6409" width="15.83203125" style="265" customWidth="1"/>
    <col min="6410" max="6416" width="0" style="265" hidden="1" customWidth="1"/>
    <col min="6417" max="6656" width="9.33203125" style="265"/>
    <col min="6657" max="6657" width="6.5" style="265" customWidth="1"/>
    <col min="6658" max="6658" width="5.1640625" style="265" customWidth="1"/>
    <col min="6659" max="6659" width="5.5" style="265" customWidth="1"/>
    <col min="6660" max="6660" width="14.83203125" style="265" customWidth="1"/>
    <col min="6661" max="6661" width="64.83203125" style="265" customWidth="1"/>
    <col min="6662" max="6662" width="8.1640625" style="265" customWidth="1"/>
    <col min="6663" max="6663" width="9.83203125" style="265" customWidth="1"/>
    <col min="6664" max="6664" width="11.33203125" style="265" customWidth="1"/>
    <col min="6665" max="6665" width="15.83203125" style="265" customWidth="1"/>
    <col min="6666" max="6672" width="0" style="265" hidden="1" customWidth="1"/>
    <col min="6673" max="6912" width="9.33203125" style="265"/>
    <col min="6913" max="6913" width="6.5" style="265" customWidth="1"/>
    <col min="6914" max="6914" width="5.1640625" style="265" customWidth="1"/>
    <col min="6915" max="6915" width="5.5" style="265" customWidth="1"/>
    <col min="6916" max="6916" width="14.83203125" style="265" customWidth="1"/>
    <col min="6917" max="6917" width="64.83203125" style="265" customWidth="1"/>
    <col min="6918" max="6918" width="8.1640625" style="265" customWidth="1"/>
    <col min="6919" max="6919" width="9.83203125" style="265" customWidth="1"/>
    <col min="6920" max="6920" width="11.33203125" style="265" customWidth="1"/>
    <col min="6921" max="6921" width="15.83203125" style="265" customWidth="1"/>
    <col min="6922" max="6928" width="0" style="265" hidden="1" customWidth="1"/>
    <col min="6929" max="7168" width="9.33203125" style="265"/>
    <col min="7169" max="7169" width="6.5" style="265" customWidth="1"/>
    <col min="7170" max="7170" width="5.1640625" style="265" customWidth="1"/>
    <col min="7171" max="7171" width="5.5" style="265" customWidth="1"/>
    <col min="7172" max="7172" width="14.83203125" style="265" customWidth="1"/>
    <col min="7173" max="7173" width="64.83203125" style="265" customWidth="1"/>
    <col min="7174" max="7174" width="8.1640625" style="265" customWidth="1"/>
    <col min="7175" max="7175" width="9.83203125" style="265" customWidth="1"/>
    <col min="7176" max="7176" width="11.33203125" style="265" customWidth="1"/>
    <col min="7177" max="7177" width="15.83203125" style="265" customWidth="1"/>
    <col min="7178" max="7184" width="0" style="265" hidden="1" customWidth="1"/>
    <col min="7185" max="7424" width="9.33203125" style="265"/>
    <col min="7425" max="7425" width="6.5" style="265" customWidth="1"/>
    <col min="7426" max="7426" width="5.1640625" style="265" customWidth="1"/>
    <col min="7427" max="7427" width="5.5" style="265" customWidth="1"/>
    <col min="7428" max="7428" width="14.83203125" style="265" customWidth="1"/>
    <col min="7429" max="7429" width="64.83203125" style="265" customWidth="1"/>
    <col min="7430" max="7430" width="8.1640625" style="265" customWidth="1"/>
    <col min="7431" max="7431" width="9.83203125" style="265" customWidth="1"/>
    <col min="7432" max="7432" width="11.33203125" style="265" customWidth="1"/>
    <col min="7433" max="7433" width="15.83203125" style="265" customWidth="1"/>
    <col min="7434" max="7440" width="0" style="265" hidden="1" customWidth="1"/>
    <col min="7441" max="7680" width="9.33203125" style="265"/>
    <col min="7681" max="7681" width="6.5" style="265" customWidth="1"/>
    <col min="7682" max="7682" width="5.1640625" style="265" customWidth="1"/>
    <col min="7683" max="7683" width="5.5" style="265" customWidth="1"/>
    <col min="7684" max="7684" width="14.83203125" style="265" customWidth="1"/>
    <col min="7685" max="7685" width="64.83203125" style="265" customWidth="1"/>
    <col min="7686" max="7686" width="8.1640625" style="265" customWidth="1"/>
    <col min="7687" max="7687" width="9.83203125" style="265" customWidth="1"/>
    <col min="7688" max="7688" width="11.33203125" style="265" customWidth="1"/>
    <col min="7689" max="7689" width="15.83203125" style="265" customWidth="1"/>
    <col min="7690" max="7696" width="0" style="265" hidden="1" customWidth="1"/>
    <col min="7697" max="7936" width="9.33203125" style="265"/>
    <col min="7937" max="7937" width="6.5" style="265" customWidth="1"/>
    <col min="7938" max="7938" width="5.1640625" style="265" customWidth="1"/>
    <col min="7939" max="7939" width="5.5" style="265" customWidth="1"/>
    <col min="7940" max="7940" width="14.83203125" style="265" customWidth="1"/>
    <col min="7941" max="7941" width="64.83203125" style="265" customWidth="1"/>
    <col min="7942" max="7942" width="8.1640625" style="265" customWidth="1"/>
    <col min="7943" max="7943" width="9.83203125" style="265" customWidth="1"/>
    <col min="7944" max="7944" width="11.33203125" style="265" customWidth="1"/>
    <col min="7945" max="7945" width="15.83203125" style="265" customWidth="1"/>
    <col min="7946" max="7952" width="0" style="265" hidden="1" customWidth="1"/>
    <col min="7953" max="8192" width="9.33203125" style="265"/>
    <col min="8193" max="8193" width="6.5" style="265" customWidth="1"/>
    <col min="8194" max="8194" width="5.1640625" style="265" customWidth="1"/>
    <col min="8195" max="8195" width="5.5" style="265" customWidth="1"/>
    <col min="8196" max="8196" width="14.83203125" style="265" customWidth="1"/>
    <col min="8197" max="8197" width="64.83203125" style="265" customWidth="1"/>
    <col min="8198" max="8198" width="8.1640625" style="265" customWidth="1"/>
    <col min="8199" max="8199" width="9.83203125" style="265" customWidth="1"/>
    <col min="8200" max="8200" width="11.33203125" style="265" customWidth="1"/>
    <col min="8201" max="8201" width="15.83203125" style="265" customWidth="1"/>
    <col min="8202" max="8208" width="0" style="265" hidden="1" customWidth="1"/>
    <col min="8209" max="8448" width="9.33203125" style="265"/>
    <col min="8449" max="8449" width="6.5" style="265" customWidth="1"/>
    <col min="8450" max="8450" width="5.1640625" style="265" customWidth="1"/>
    <col min="8451" max="8451" width="5.5" style="265" customWidth="1"/>
    <col min="8452" max="8452" width="14.83203125" style="265" customWidth="1"/>
    <col min="8453" max="8453" width="64.83203125" style="265" customWidth="1"/>
    <col min="8454" max="8454" width="8.1640625" style="265" customWidth="1"/>
    <col min="8455" max="8455" width="9.83203125" style="265" customWidth="1"/>
    <col min="8456" max="8456" width="11.33203125" style="265" customWidth="1"/>
    <col min="8457" max="8457" width="15.83203125" style="265" customWidth="1"/>
    <col min="8458" max="8464" width="0" style="265" hidden="1" customWidth="1"/>
    <col min="8465" max="8704" width="9.33203125" style="265"/>
    <col min="8705" max="8705" width="6.5" style="265" customWidth="1"/>
    <col min="8706" max="8706" width="5.1640625" style="265" customWidth="1"/>
    <col min="8707" max="8707" width="5.5" style="265" customWidth="1"/>
    <col min="8708" max="8708" width="14.83203125" style="265" customWidth="1"/>
    <col min="8709" max="8709" width="64.83203125" style="265" customWidth="1"/>
    <col min="8710" max="8710" width="8.1640625" style="265" customWidth="1"/>
    <col min="8711" max="8711" width="9.83203125" style="265" customWidth="1"/>
    <col min="8712" max="8712" width="11.33203125" style="265" customWidth="1"/>
    <col min="8713" max="8713" width="15.83203125" style="265" customWidth="1"/>
    <col min="8714" max="8720" width="0" style="265" hidden="1" customWidth="1"/>
    <col min="8721" max="8960" width="9.33203125" style="265"/>
    <col min="8961" max="8961" width="6.5" style="265" customWidth="1"/>
    <col min="8962" max="8962" width="5.1640625" style="265" customWidth="1"/>
    <col min="8963" max="8963" width="5.5" style="265" customWidth="1"/>
    <col min="8964" max="8964" width="14.83203125" style="265" customWidth="1"/>
    <col min="8965" max="8965" width="64.83203125" style="265" customWidth="1"/>
    <col min="8966" max="8966" width="8.1640625" style="265" customWidth="1"/>
    <col min="8967" max="8967" width="9.83203125" style="265" customWidth="1"/>
    <col min="8968" max="8968" width="11.33203125" style="265" customWidth="1"/>
    <col min="8969" max="8969" width="15.83203125" style="265" customWidth="1"/>
    <col min="8970" max="8976" width="0" style="265" hidden="1" customWidth="1"/>
    <col min="8977" max="9216" width="9.33203125" style="265"/>
    <col min="9217" max="9217" width="6.5" style="265" customWidth="1"/>
    <col min="9218" max="9218" width="5.1640625" style="265" customWidth="1"/>
    <col min="9219" max="9219" width="5.5" style="265" customWidth="1"/>
    <col min="9220" max="9220" width="14.83203125" style="265" customWidth="1"/>
    <col min="9221" max="9221" width="64.83203125" style="265" customWidth="1"/>
    <col min="9222" max="9222" width="8.1640625" style="265" customWidth="1"/>
    <col min="9223" max="9223" width="9.83203125" style="265" customWidth="1"/>
    <col min="9224" max="9224" width="11.33203125" style="265" customWidth="1"/>
    <col min="9225" max="9225" width="15.83203125" style="265" customWidth="1"/>
    <col min="9226" max="9232" width="0" style="265" hidden="1" customWidth="1"/>
    <col min="9233" max="9472" width="9.33203125" style="265"/>
    <col min="9473" max="9473" width="6.5" style="265" customWidth="1"/>
    <col min="9474" max="9474" width="5.1640625" style="265" customWidth="1"/>
    <col min="9475" max="9475" width="5.5" style="265" customWidth="1"/>
    <col min="9476" max="9476" width="14.83203125" style="265" customWidth="1"/>
    <col min="9477" max="9477" width="64.83203125" style="265" customWidth="1"/>
    <col min="9478" max="9478" width="8.1640625" style="265" customWidth="1"/>
    <col min="9479" max="9479" width="9.83203125" style="265" customWidth="1"/>
    <col min="9480" max="9480" width="11.33203125" style="265" customWidth="1"/>
    <col min="9481" max="9481" width="15.83203125" style="265" customWidth="1"/>
    <col min="9482" max="9488" width="0" style="265" hidden="1" customWidth="1"/>
    <col min="9489" max="9728" width="9.33203125" style="265"/>
    <col min="9729" max="9729" width="6.5" style="265" customWidth="1"/>
    <col min="9730" max="9730" width="5.1640625" style="265" customWidth="1"/>
    <col min="9731" max="9731" width="5.5" style="265" customWidth="1"/>
    <col min="9732" max="9732" width="14.83203125" style="265" customWidth="1"/>
    <col min="9733" max="9733" width="64.83203125" style="265" customWidth="1"/>
    <col min="9734" max="9734" width="8.1640625" style="265" customWidth="1"/>
    <col min="9735" max="9735" width="9.83203125" style="265" customWidth="1"/>
    <col min="9736" max="9736" width="11.33203125" style="265" customWidth="1"/>
    <col min="9737" max="9737" width="15.83203125" style="265" customWidth="1"/>
    <col min="9738" max="9744" width="0" style="265" hidden="1" customWidth="1"/>
    <col min="9745" max="9984" width="9.33203125" style="265"/>
    <col min="9985" max="9985" width="6.5" style="265" customWidth="1"/>
    <col min="9986" max="9986" width="5.1640625" style="265" customWidth="1"/>
    <col min="9987" max="9987" width="5.5" style="265" customWidth="1"/>
    <col min="9988" max="9988" width="14.83203125" style="265" customWidth="1"/>
    <col min="9989" max="9989" width="64.83203125" style="265" customWidth="1"/>
    <col min="9990" max="9990" width="8.1640625" style="265" customWidth="1"/>
    <col min="9991" max="9991" width="9.83203125" style="265" customWidth="1"/>
    <col min="9992" max="9992" width="11.33203125" style="265" customWidth="1"/>
    <col min="9993" max="9993" width="15.83203125" style="265" customWidth="1"/>
    <col min="9994" max="10000" width="0" style="265" hidden="1" customWidth="1"/>
    <col min="10001" max="10240" width="9.33203125" style="265"/>
    <col min="10241" max="10241" width="6.5" style="265" customWidth="1"/>
    <col min="10242" max="10242" width="5.1640625" style="265" customWidth="1"/>
    <col min="10243" max="10243" width="5.5" style="265" customWidth="1"/>
    <col min="10244" max="10244" width="14.83203125" style="265" customWidth="1"/>
    <col min="10245" max="10245" width="64.83203125" style="265" customWidth="1"/>
    <col min="10246" max="10246" width="8.1640625" style="265" customWidth="1"/>
    <col min="10247" max="10247" width="9.83203125" style="265" customWidth="1"/>
    <col min="10248" max="10248" width="11.33203125" style="265" customWidth="1"/>
    <col min="10249" max="10249" width="15.83203125" style="265" customWidth="1"/>
    <col min="10250" max="10256" width="0" style="265" hidden="1" customWidth="1"/>
    <col min="10257" max="10496" width="9.33203125" style="265"/>
    <col min="10497" max="10497" width="6.5" style="265" customWidth="1"/>
    <col min="10498" max="10498" width="5.1640625" style="265" customWidth="1"/>
    <col min="10499" max="10499" width="5.5" style="265" customWidth="1"/>
    <col min="10500" max="10500" width="14.83203125" style="265" customWidth="1"/>
    <col min="10501" max="10501" width="64.83203125" style="265" customWidth="1"/>
    <col min="10502" max="10502" width="8.1640625" style="265" customWidth="1"/>
    <col min="10503" max="10503" width="9.83203125" style="265" customWidth="1"/>
    <col min="10504" max="10504" width="11.33203125" style="265" customWidth="1"/>
    <col min="10505" max="10505" width="15.83203125" style="265" customWidth="1"/>
    <col min="10506" max="10512" width="0" style="265" hidden="1" customWidth="1"/>
    <col min="10513" max="10752" width="9.33203125" style="265"/>
    <col min="10753" max="10753" width="6.5" style="265" customWidth="1"/>
    <col min="10754" max="10754" width="5.1640625" style="265" customWidth="1"/>
    <col min="10755" max="10755" width="5.5" style="265" customWidth="1"/>
    <col min="10756" max="10756" width="14.83203125" style="265" customWidth="1"/>
    <col min="10757" max="10757" width="64.83203125" style="265" customWidth="1"/>
    <col min="10758" max="10758" width="8.1640625" style="265" customWidth="1"/>
    <col min="10759" max="10759" width="9.83203125" style="265" customWidth="1"/>
    <col min="10760" max="10760" width="11.33203125" style="265" customWidth="1"/>
    <col min="10761" max="10761" width="15.83203125" style="265" customWidth="1"/>
    <col min="10762" max="10768" width="0" style="265" hidden="1" customWidth="1"/>
    <col min="10769" max="11008" width="9.33203125" style="265"/>
    <col min="11009" max="11009" width="6.5" style="265" customWidth="1"/>
    <col min="11010" max="11010" width="5.1640625" style="265" customWidth="1"/>
    <col min="11011" max="11011" width="5.5" style="265" customWidth="1"/>
    <col min="11012" max="11012" width="14.83203125" style="265" customWidth="1"/>
    <col min="11013" max="11013" width="64.83203125" style="265" customWidth="1"/>
    <col min="11014" max="11014" width="8.1640625" style="265" customWidth="1"/>
    <col min="11015" max="11015" width="9.83203125" style="265" customWidth="1"/>
    <col min="11016" max="11016" width="11.33203125" style="265" customWidth="1"/>
    <col min="11017" max="11017" width="15.83203125" style="265" customWidth="1"/>
    <col min="11018" max="11024" width="0" style="265" hidden="1" customWidth="1"/>
    <col min="11025" max="11264" width="9.33203125" style="265"/>
    <col min="11265" max="11265" width="6.5" style="265" customWidth="1"/>
    <col min="11266" max="11266" width="5.1640625" style="265" customWidth="1"/>
    <col min="11267" max="11267" width="5.5" style="265" customWidth="1"/>
    <col min="11268" max="11268" width="14.83203125" style="265" customWidth="1"/>
    <col min="11269" max="11269" width="64.83203125" style="265" customWidth="1"/>
    <col min="11270" max="11270" width="8.1640625" style="265" customWidth="1"/>
    <col min="11271" max="11271" width="9.83203125" style="265" customWidth="1"/>
    <col min="11272" max="11272" width="11.33203125" style="265" customWidth="1"/>
    <col min="11273" max="11273" width="15.83203125" style="265" customWidth="1"/>
    <col min="11274" max="11280" width="0" style="265" hidden="1" customWidth="1"/>
    <col min="11281" max="11520" width="9.33203125" style="265"/>
    <col min="11521" max="11521" width="6.5" style="265" customWidth="1"/>
    <col min="11522" max="11522" width="5.1640625" style="265" customWidth="1"/>
    <col min="11523" max="11523" width="5.5" style="265" customWidth="1"/>
    <col min="11524" max="11524" width="14.83203125" style="265" customWidth="1"/>
    <col min="11525" max="11525" width="64.83203125" style="265" customWidth="1"/>
    <col min="11526" max="11526" width="8.1640625" style="265" customWidth="1"/>
    <col min="11527" max="11527" width="9.83203125" style="265" customWidth="1"/>
    <col min="11528" max="11528" width="11.33203125" style="265" customWidth="1"/>
    <col min="11529" max="11529" width="15.83203125" style="265" customWidth="1"/>
    <col min="11530" max="11536" width="0" style="265" hidden="1" customWidth="1"/>
    <col min="11537" max="11776" width="9.33203125" style="265"/>
    <col min="11777" max="11777" width="6.5" style="265" customWidth="1"/>
    <col min="11778" max="11778" width="5.1640625" style="265" customWidth="1"/>
    <col min="11779" max="11779" width="5.5" style="265" customWidth="1"/>
    <col min="11780" max="11780" width="14.83203125" style="265" customWidth="1"/>
    <col min="11781" max="11781" width="64.83203125" style="265" customWidth="1"/>
    <col min="11782" max="11782" width="8.1640625" style="265" customWidth="1"/>
    <col min="11783" max="11783" width="9.83203125" style="265" customWidth="1"/>
    <col min="11784" max="11784" width="11.33203125" style="265" customWidth="1"/>
    <col min="11785" max="11785" width="15.83203125" style="265" customWidth="1"/>
    <col min="11786" max="11792" width="0" style="265" hidden="1" customWidth="1"/>
    <col min="11793" max="12032" width="9.33203125" style="265"/>
    <col min="12033" max="12033" width="6.5" style="265" customWidth="1"/>
    <col min="12034" max="12034" width="5.1640625" style="265" customWidth="1"/>
    <col min="12035" max="12035" width="5.5" style="265" customWidth="1"/>
    <col min="12036" max="12036" width="14.83203125" style="265" customWidth="1"/>
    <col min="12037" max="12037" width="64.83203125" style="265" customWidth="1"/>
    <col min="12038" max="12038" width="8.1640625" style="265" customWidth="1"/>
    <col min="12039" max="12039" width="9.83203125" style="265" customWidth="1"/>
    <col min="12040" max="12040" width="11.33203125" style="265" customWidth="1"/>
    <col min="12041" max="12041" width="15.83203125" style="265" customWidth="1"/>
    <col min="12042" max="12048" width="0" style="265" hidden="1" customWidth="1"/>
    <col min="12049" max="12288" width="9.33203125" style="265"/>
    <col min="12289" max="12289" width="6.5" style="265" customWidth="1"/>
    <col min="12290" max="12290" width="5.1640625" style="265" customWidth="1"/>
    <col min="12291" max="12291" width="5.5" style="265" customWidth="1"/>
    <col min="12292" max="12292" width="14.83203125" style="265" customWidth="1"/>
    <col min="12293" max="12293" width="64.83203125" style="265" customWidth="1"/>
    <col min="12294" max="12294" width="8.1640625" style="265" customWidth="1"/>
    <col min="12295" max="12295" width="9.83203125" style="265" customWidth="1"/>
    <col min="12296" max="12296" width="11.33203125" style="265" customWidth="1"/>
    <col min="12297" max="12297" width="15.83203125" style="265" customWidth="1"/>
    <col min="12298" max="12304" width="0" style="265" hidden="1" customWidth="1"/>
    <col min="12305" max="12544" width="9.33203125" style="265"/>
    <col min="12545" max="12545" width="6.5" style="265" customWidth="1"/>
    <col min="12546" max="12546" width="5.1640625" style="265" customWidth="1"/>
    <col min="12547" max="12547" width="5.5" style="265" customWidth="1"/>
    <col min="12548" max="12548" width="14.83203125" style="265" customWidth="1"/>
    <col min="12549" max="12549" width="64.83203125" style="265" customWidth="1"/>
    <col min="12550" max="12550" width="8.1640625" style="265" customWidth="1"/>
    <col min="12551" max="12551" width="9.83203125" style="265" customWidth="1"/>
    <col min="12552" max="12552" width="11.33203125" style="265" customWidth="1"/>
    <col min="12553" max="12553" width="15.83203125" style="265" customWidth="1"/>
    <col min="12554" max="12560" width="0" style="265" hidden="1" customWidth="1"/>
    <col min="12561" max="12800" width="9.33203125" style="265"/>
    <col min="12801" max="12801" width="6.5" style="265" customWidth="1"/>
    <col min="12802" max="12802" width="5.1640625" style="265" customWidth="1"/>
    <col min="12803" max="12803" width="5.5" style="265" customWidth="1"/>
    <col min="12804" max="12804" width="14.83203125" style="265" customWidth="1"/>
    <col min="12805" max="12805" width="64.83203125" style="265" customWidth="1"/>
    <col min="12806" max="12806" width="8.1640625" style="265" customWidth="1"/>
    <col min="12807" max="12807" width="9.83203125" style="265" customWidth="1"/>
    <col min="12808" max="12808" width="11.33203125" style="265" customWidth="1"/>
    <col min="12809" max="12809" width="15.83203125" style="265" customWidth="1"/>
    <col min="12810" max="12816" width="0" style="265" hidden="1" customWidth="1"/>
    <col min="12817" max="13056" width="9.33203125" style="265"/>
    <col min="13057" max="13057" width="6.5" style="265" customWidth="1"/>
    <col min="13058" max="13058" width="5.1640625" style="265" customWidth="1"/>
    <col min="13059" max="13059" width="5.5" style="265" customWidth="1"/>
    <col min="13060" max="13060" width="14.83203125" style="265" customWidth="1"/>
    <col min="13061" max="13061" width="64.83203125" style="265" customWidth="1"/>
    <col min="13062" max="13062" width="8.1640625" style="265" customWidth="1"/>
    <col min="13063" max="13063" width="9.83203125" style="265" customWidth="1"/>
    <col min="13064" max="13064" width="11.33203125" style="265" customWidth="1"/>
    <col min="13065" max="13065" width="15.83203125" style="265" customWidth="1"/>
    <col min="13066" max="13072" width="0" style="265" hidden="1" customWidth="1"/>
    <col min="13073" max="13312" width="9.33203125" style="265"/>
    <col min="13313" max="13313" width="6.5" style="265" customWidth="1"/>
    <col min="13314" max="13314" width="5.1640625" style="265" customWidth="1"/>
    <col min="13315" max="13315" width="5.5" style="265" customWidth="1"/>
    <col min="13316" max="13316" width="14.83203125" style="265" customWidth="1"/>
    <col min="13317" max="13317" width="64.83203125" style="265" customWidth="1"/>
    <col min="13318" max="13318" width="8.1640625" style="265" customWidth="1"/>
    <col min="13319" max="13319" width="9.83203125" style="265" customWidth="1"/>
    <col min="13320" max="13320" width="11.33203125" style="265" customWidth="1"/>
    <col min="13321" max="13321" width="15.83203125" style="265" customWidth="1"/>
    <col min="13322" max="13328" width="0" style="265" hidden="1" customWidth="1"/>
    <col min="13329" max="13568" width="9.33203125" style="265"/>
    <col min="13569" max="13569" width="6.5" style="265" customWidth="1"/>
    <col min="13570" max="13570" width="5.1640625" style="265" customWidth="1"/>
    <col min="13571" max="13571" width="5.5" style="265" customWidth="1"/>
    <col min="13572" max="13572" width="14.83203125" style="265" customWidth="1"/>
    <col min="13573" max="13573" width="64.83203125" style="265" customWidth="1"/>
    <col min="13574" max="13574" width="8.1640625" style="265" customWidth="1"/>
    <col min="13575" max="13575" width="9.83203125" style="265" customWidth="1"/>
    <col min="13576" max="13576" width="11.33203125" style="265" customWidth="1"/>
    <col min="13577" max="13577" width="15.83203125" style="265" customWidth="1"/>
    <col min="13578" max="13584" width="0" style="265" hidden="1" customWidth="1"/>
    <col min="13585" max="13824" width="9.33203125" style="265"/>
    <col min="13825" max="13825" width="6.5" style="265" customWidth="1"/>
    <col min="13826" max="13826" width="5.1640625" style="265" customWidth="1"/>
    <col min="13827" max="13827" width="5.5" style="265" customWidth="1"/>
    <col min="13828" max="13828" width="14.83203125" style="265" customWidth="1"/>
    <col min="13829" max="13829" width="64.83203125" style="265" customWidth="1"/>
    <col min="13830" max="13830" width="8.1640625" style="265" customWidth="1"/>
    <col min="13831" max="13831" width="9.83203125" style="265" customWidth="1"/>
    <col min="13832" max="13832" width="11.33203125" style="265" customWidth="1"/>
    <col min="13833" max="13833" width="15.83203125" style="265" customWidth="1"/>
    <col min="13834" max="13840" width="0" style="265" hidden="1" customWidth="1"/>
    <col min="13841" max="14080" width="9.33203125" style="265"/>
    <col min="14081" max="14081" width="6.5" style="265" customWidth="1"/>
    <col min="14082" max="14082" width="5.1640625" style="265" customWidth="1"/>
    <col min="14083" max="14083" width="5.5" style="265" customWidth="1"/>
    <col min="14084" max="14084" width="14.83203125" style="265" customWidth="1"/>
    <col min="14085" max="14085" width="64.83203125" style="265" customWidth="1"/>
    <col min="14086" max="14086" width="8.1640625" style="265" customWidth="1"/>
    <col min="14087" max="14087" width="9.83203125" style="265" customWidth="1"/>
    <col min="14088" max="14088" width="11.33203125" style="265" customWidth="1"/>
    <col min="14089" max="14089" width="15.83203125" style="265" customWidth="1"/>
    <col min="14090" max="14096" width="0" style="265" hidden="1" customWidth="1"/>
    <col min="14097" max="14336" width="9.33203125" style="265"/>
    <col min="14337" max="14337" width="6.5" style="265" customWidth="1"/>
    <col min="14338" max="14338" width="5.1640625" style="265" customWidth="1"/>
    <col min="14339" max="14339" width="5.5" style="265" customWidth="1"/>
    <col min="14340" max="14340" width="14.83203125" style="265" customWidth="1"/>
    <col min="14341" max="14341" width="64.83203125" style="265" customWidth="1"/>
    <col min="14342" max="14342" width="8.1640625" style="265" customWidth="1"/>
    <col min="14343" max="14343" width="9.83203125" style="265" customWidth="1"/>
    <col min="14344" max="14344" width="11.33203125" style="265" customWidth="1"/>
    <col min="14345" max="14345" width="15.83203125" style="265" customWidth="1"/>
    <col min="14346" max="14352" width="0" style="265" hidden="1" customWidth="1"/>
    <col min="14353" max="14592" width="9.33203125" style="265"/>
    <col min="14593" max="14593" width="6.5" style="265" customWidth="1"/>
    <col min="14594" max="14594" width="5.1640625" style="265" customWidth="1"/>
    <col min="14595" max="14595" width="5.5" style="265" customWidth="1"/>
    <col min="14596" max="14596" width="14.83203125" style="265" customWidth="1"/>
    <col min="14597" max="14597" width="64.83203125" style="265" customWidth="1"/>
    <col min="14598" max="14598" width="8.1640625" style="265" customWidth="1"/>
    <col min="14599" max="14599" width="9.83203125" style="265" customWidth="1"/>
    <col min="14600" max="14600" width="11.33203125" style="265" customWidth="1"/>
    <col min="14601" max="14601" width="15.83203125" style="265" customWidth="1"/>
    <col min="14602" max="14608" width="0" style="265" hidden="1" customWidth="1"/>
    <col min="14609" max="14848" width="9.33203125" style="265"/>
    <col min="14849" max="14849" width="6.5" style="265" customWidth="1"/>
    <col min="14850" max="14850" width="5.1640625" style="265" customWidth="1"/>
    <col min="14851" max="14851" width="5.5" style="265" customWidth="1"/>
    <col min="14852" max="14852" width="14.83203125" style="265" customWidth="1"/>
    <col min="14853" max="14853" width="64.83203125" style="265" customWidth="1"/>
    <col min="14854" max="14854" width="8.1640625" style="265" customWidth="1"/>
    <col min="14855" max="14855" width="9.83203125" style="265" customWidth="1"/>
    <col min="14856" max="14856" width="11.33203125" style="265" customWidth="1"/>
    <col min="14857" max="14857" width="15.83203125" style="265" customWidth="1"/>
    <col min="14858" max="14864" width="0" style="265" hidden="1" customWidth="1"/>
    <col min="14865" max="15104" width="9.33203125" style="265"/>
    <col min="15105" max="15105" width="6.5" style="265" customWidth="1"/>
    <col min="15106" max="15106" width="5.1640625" style="265" customWidth="1"/>
    <col min="15107" max="15107" width="5.5" style="265" customWidth="1"/>
    <col min="15108" max="15108" width="14.83203125" style="265" customWidth="1"/>
    <col min="15109" max="15109" width="64.83203125" style="265" customWidth="1"/>
    <col min="15110" max="15110" width="8.1640625" style="265" customWidth="1"/>
    <col min="15111" max="15111" width="9.83203125" style="265" customWidth="1"/>
    <col min="15112" max="15112" width="11.33203125" style="265" customWidth="1"/>
    <col min="15113" max="15113" width="15.83203125" style="265" customWidth="1"/>
    <col min="15114" max="15120" width="0" style="265" hidden="1" customWidth="1"/>
    <col min="15121" max="15360" width="9.33203125" style="265"/>
    <col min="15361" max="15361" width="6.5" style="265" customWidth="1"/>
    <col min="15362" max="15362" width="5.1640625" style="265" customWidth="1"/>
    <col min="15363" max="15363" width="5.5" style="265" customWidth="1"/>
    <col min="15364" max="15364" width="14.83203125" style="265" customWidth="1"/>
    <col min="15365" max="15365" width="64.83203125" style="265" customWidth="1"/>
    <col min="15366" max="15366" width="8.1640625" style="265" customWidth="1"/>
    <col min="15367" max="15367" width="9.83203125" style="265" customWidth="1"/>
    <col min="15368" max="15368" width="11.33203125" style="265" customWidth="1"/>
    <col min="15369" max="15369" width="15.83203125" style="265" customWidth="1"/>
    <col min="15370" max="15376" width="0" style="265" hidden="1" customWidth="1"/>
    <col min="15377" max="15616" width="9.33203125" style="265"/>
    <col min="15617" max="15617" width="6.5" style="265" customWidth="1"/>
    <col min="15618" max="15618" width="5.1640625" style="265" customWidth="1"/>
    <col min="15619" max="15619" width="5.5" style="265" customWidth="1"/>
    <col min="15620" max="15620" width="14.83203125" style="265" customWidth="1"/>
    <col min="15621" max="15621" width="64.83203125" style="265" customWidth="1"/>
    <col min="15622" max="15622" width="8.1640625" style="265" customWidth="1"/>
    <col min="15623" max="15623" width="9.83203125" style="265" customWidth="1"/>
    <col min="15624" max="15624" width="11.33203125" style="265" customWidth="1"/>
    <col min="15625" max="15625" width="15.83203125" style="265" customWidth="1"/>
    <col min="15626" max="15632" width="0" style="265" hidden="1" customWidth="1"/>
    <col min="15633" max="15872" width="9.33203125" style="265"/>
    <col min="15873" max="15873" width="6.5" style="265" customWidth="1"/>
    <col min="15874" max="15874" width="5.1640625" style="265" customWidth="1"/>
    <col min="15875" max="15875" width="5.5" style="265" customWidth="1"/>
    <col min="15876" max="15876" width="14.83203125" style="265" customWidth="1"/>
    <col min="15877" max="15877" width="64.83203125" style="265" customWidth="1"/>
    <col min="15878" max="15878" width="8.1640625" style="265" customWidth="1"/>
    <col min="15879" max="15879" width="9.83203125" style="265" customWidth="1"/>
    <col min="15880" max="15880" width="11.33203125" style="265" customWidth="1"/>
    <col min="15881" max="15881" width="15.83203125" style="265" customWidth="1"/>
    <col min="15882" max="15888" width="0" style="265" hidden="1" customWidth="1"/>
    <col min="15889" max="16128" width="9.33203125" style="265"/>
    <col min="16129" max="16129" width="6.5" style="265" customWidth="1"/>
    <col min="16130" max="16130" width="5.1640625" style="265" customWidth="1"/>
    <col min="16131" max="16131" width="5.5" style="265" customWidth="1"/>
    <col min="16132" max="16132" width="14.83203125" style="265" customWidth="1"/>
    <col min="16133" max="16133" width="64.83203125" style="265" customWidth="1"/>
    <col min="16134" max="16134" width="8.1640625" style="265" customWidth="1"/>
    <col min="16135" max="16135" width="9.83203125" style="265" customWidth="1"/>
    <col min="16136" max="16136" width="11.33203125" style="265" customWidth="1"/>
    <col min="16137" max="16137" width="15.83203125" style="265" customWidth="1"/>
    <col min="16138" max="16144" width="0" style="265" hidden="1" customWidth="1"/>
    <col min="16145" max="16384" width="9.33203125" style="265"/>
  </cols>
  <sheetData>
    <row r="1" spans="1:16" ht="18" customHeight="1">
      <c r="A1" s="262" t="s">
        <v>1170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  <c r="P1" s="264"/>
    </row>
    <row r="2" spans="1:16" ht="11.25" customHeight="1">
      <c r="A2" s="266" t="s">
        <v>17</v>
      </c>
      <c r="B2" s="267"/>
      <c r="C2" s="267" t="s">
        <v>1171</v>
      </c>
      <c r="D2" s="267"/>
      <c r="E2" s="267"/>
      <c r="F2" s="267"/>
      <c r="G2" s="267"/>
      <c r="H2" s="267"/>
      <c r="I2" s="267"/>
      <c r="J2" s="267"/>
      <c r="K2" s="267"/>
      <c r="L2" s="263"/>
      <c r="M2" s="263"/>
      <c r="N2" s="263"/>
      <c r="O2" s="264"/>
      <c r="P2" s="264"/>
    </row>
    <row r="3" spans="1:16" ht="11.25" customHeight="1">
      <c r="A3" s="266" t="s">
        <v>923</v>
      </c>
      <c r="B3" s="267"/>
      <c r="C3" s="267" t="s">
        <v>1172</v>
      </c>
      <c r="D3" s="267"/>
      <c r="E3" s="267"/>
      <c r="F3" s="267"/>
      <c r="G3" s="267"/>
      <c r="H3" s="267"/>
      <c r="I3" s="267"/>
      <c r="J3" s="267"/>
      <c r="K3" s="267"/>
      <c r="L3" s="263"/>
      <c r="M3" s="263"/>
      <c r="N3" s="263"/>
      <c r="O3" s="264"/>
      <c r="P3" s="264"/>
    </row>
    <row r="4" spans="1:16" ht="11.25" customHeight="1">
      <c r="A4" s="266" t="s">
        <v>1173</v>
      </c>
      <c r="B4" s="267"/>
      <c r="C4" s="267" t="s">
        <v>1281</v>
      </c>
      <c r="D4" s="267"/>
      <c r="E4" s="267"/>
      <c r="F4" s="267"/>
      <c r="G4" s="267"/>
      <c r="H4" s="267"/>
      <c r="I4" s="267"/>
      <c r="J4" s="267"/>
      <c r="K4" s="267"/>
      <c r="L4" s="263"/>
      <c r="M4" s="263"/>
      <c r="N4" s="263"/>
      <c r="O4" s="264"/>
      <c r="P4" s="264"/>
    </row>
    <row r="5" spans="1:16" ht="11.25" customHeight="1">
      <c r="A5" s="268" t="s">
        <v>1176</v>
      </c>
      <c r="B5" s="267"/>
      <c r="C5" s="267" t="s">
        <v>1174</v>
      </c>
      <c r="D5" s="267"/>
      <c r="E5" s="267"/>
      <c r="F5" s="267"/>
      <c r="G5" s="267"/>
      <c r="H5" s="267"/>
      <c r="I5" s="267"/>
      <c r="J5" s="267"/>
      <c r="K5" s="267"/>
      <c r="L5" s="263"/>
      <c r="M5" s="263"/>
      <c r="N5" s="263"/>
      <c r="O5" s="264"/>
      <c r="P5" s="264"/>
    </row>
    <row r="6" spans="1:16" ht="11.25" customHeight="1">
      <c r="A6" s="267" t="s">
        <v>1178</v>
      </c>
      <c r="B6" s="267"/>
      <c r="C6" s="267" t="s">
        <v>1179</v>
      </c>
      <c r="D6" s="267"/>
      <c r="E6" s="267"/>
      <c r="F6" s="267"/>
      <c r="G6" s="267"/>
      <c r="H6" s="267"/>
      <c r="I6" s="267"/>
      <c r="J6" s="267"/>
      <c r="K6" s="267"/>
      <c r="L6" s="263"/>
      <c r="M6" s="263"/>
      <c r="N6" s="263"/>
      <c r="O6" s="264"/>
      <c r="P6" s="264"/>
    </row>
    <row r="7" spans="1:16" ht="11.25" customHeight="1">
      <c r="A7" s="267" t="s">
        <v>1180</v>
      </c>
      <c r="B7" s="267"/>
      <c r="C7" s="267" t="s">
        <v>1181</v>
      </c>
      <c r="D7" s="267"/>
      <c r="E7" s="267"/>
      <c r="F7" s="267"/>
      <c r="G7" s="267"/>
      <c r="H7" s="267"/>
      <c r="I7" s="267"/>
      <c r="J7" s="267"/>
      <c r="K7" s="267"/>
      <c r="L7" s="263"/>
      <c r="M7" s="263"/>
      <c r="N7" s="263"/>
      <c r="O7" s="264"/>
      <c r="P7" s="264"/>
    </row>
    <row r="8" spans="1:16" ht="11.25" customHeight="1">
      <c r="A8" s="267" t="s">
        <v>1182</v>
      </c>
      <c r="B8" s="267"/>
      <c r="C8" s="267" t="s">
        <v>1183</v>
      </c>
      <c r="D8" s="267"/>
      <c r="E8" s="267"/>
      <c r="F8" s="267"/>
      <c r="G8" s="267"/>
      <c r="H8" s="267"/>
      <c r="I8" s="267"/>
      <c r="J8" s="267"/>
      <c r="K8" s="267"/>
      <c r="L8" s="263"/>
      <c r="M8" s="263"/>
      <c r="N8" s="263"/>
      <c r="O8" s="264"/>
      <c r="P8" s="264"/>
    </row>
    <row r="9" spans="1:16" ht="11.25" customHeight="1">
      <c r="A9" s="267" t="s">
        <v>23</v>
      </c>
      <c r="B9" s="267"/>
      <c r="C9" s="486">
        <v>44572</v>
      </c>
      <c r="D9" s="486"/>
      <c r="E9" s="267"/>
      <c r="F9" s="267"/>
      <c r="G9" s="267"/>
      <c r="H9" s="267"/>
      <c r="I9" s="267"/>
      <c r="J9" s="267"/>
      <c r="K9" s="267"/>
      <c r="L9" s="263"/>
      <c r="M9" s="263"/>
      <c r="N9" s="263"/>
      <c r="O9" s="264"/>
      <c r="P9" s="264"/>
    </row>
    <row r="10" spans="1:16" ht="5.2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4"/>
      <c r="P10" s="264"/>
    </row>
    <row r="11" spans="1:16" ht="21.75" customHeight="1">
      <c r="A11" s="269" t="s">
        <v>1184</v>
      </c>
      <c r="B11" s="270" t="s">
        <v>1185</v>
      </c>
      <c r="C11" s="270" t="s">
        <v>1186</v>
      </c>
      <c r="D11" s="270" t="s">
        <v>1018</v>
      </c>
      <c r="E11" s="270" t="s">
        <v>55</v>
      </c>
      <c r="F11" s="270" t="s">
        <v>115</v>
      </c>
      <c r="G11" s="270" t="s">
        <v>1187</v>
      </c>
      <c r="H11" s="270" t="s">
        <v>1188</v>
      </c>
      <c r="I11" s="270" t="s">
        <v>1120</v>
      </c>
      <c r="J11" s="270" t="s">
        <v>1148</v>
      </c>
      <c r="K11" s="270" t="s">
        <v>1189</v>
      </c>
      <c r="L11" s="270" t="s">
        <v>1190</v>
      </c>
      <c r="M11" s="270" t="s">
        <v>1191</v>
      </c>
      <c r="N11" s="271" t="s">
        <v>1086</v>
      </c>
      <c r="O11" s="272" t="s">
        <v>1192</v>
      </c>
      <c r="P11" s="273" t="s">
        <v>1193</v>
      </c>
    </row>
    <row r="12" spans="1:16" ht="11.25" customHeight="1">
      <c r="A12" s="274">
        <v>1</v>
      </c>
      <c r="B12" s="275">
        <v>2</v>
      </c>
      <c r="C12" s="275">
        <v>3</v>
      </c>
      <c r="D12" s="275">
        <v>4</v>
      </c>
      <c r="E12" s="275">
        <v>5</v>
      </c>
      <c r="F12" s="275">
        <v>6</v>
      </c>
      <c r="G12" s="275">
        <v>7</v>
      </c>
      <c r="H12" s="275">
        <v>8</v>
      </c>
      <c r="I12" s="275">
        <v>9</v>
      </c>
      <c r="J12" s="275"/>
      <c r="K12" s="275"/>
      <c r="L12" s="275"/>
      <c r="M12" s="275"/>
      <c r="N12" s="276">
        <v>10</v>
      </c>
      <c r="O12" s="277">
        <v>11</v>
      </c>
      <c r="P12" s="278">
        <v>12</v>
      </c>
    </row>
    <row r="13" spans="1:16" ht="3.75" customHeight="1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4"/>
      <c r="P13" s="279"/>
    </row>
    <row r="14" spans="1:16" s="285" customFormat="1" ht="20.100000000000001" customHeight="1">
      <c r="A14" s="280"/>
      <c r="B14" s="281"/>
      <c r="C14" s="280"/>
      <c r="D14" s="280"/>
      <c r="E14" s="282"/>
      <c r="F14" s="280"/>
      <c r="G14" s="280"/>
      <c r="H14" s="280"/>
      <c r="I14" s="283"/>
      <c r="J14" s="280"/>
      <c r="K14" s="284"/>
      <c r="L14" s="280"/>
      <c r="M14" s="284"/>
      <c r="N14" s="280"/>
      <c r="P14" s="286" t="s">
        <v>73</v>
      </c>
    </row>
    <row r="15" spans="1:16" s="285" customFormat="1" ht="12.75" customHeight="1">
      <c r="A15" s="287"/>
      <c r="B15" s="287"/>
      <c r="C15" s="287"/>
      <c r="D15" s="287"/>
      <c r="E15" s="288" t="s">
        <v>1194</v>
      </c>
      <c r="F15" s="287"/>
      <c r="G15" s="287"/>
      <c r="H15" s="287"/>
      <c r="I15" s="289"/>
      <c r="K15" s="290"/>
      <c r="M15" s="290"/>
      <c r="N15" s="291"/>
      <c r="P15" s="292"/>
    </row>
    <row r="16" spans="1:16" s="285" customFormat="1" ht="12.75" customHeight="1">
      <c r="A16" s="287"/>
      <c r="B16" s="287"/>
      <c r="C16" s="287"/>
      <c r="D16" s="287">
        <v>723</v>
      </c>
      <c r="E16" s="287" t="s">
        <v>1282</v>
      </c>
      <c r="F16" s="287"/>
      <c r="G16" s="287"/>
      <c r="H16" s="287"/>
      <c r="I16" s="293">
        <f>I37</f>
        <v>0</v>
      </c>
      <c r="K16" s="290"/>
      <c r="M16" s="290"/>
      <c r="N16" s="291"/>
      <c r="P16" s="292"/>
    </row>
    <row r="17" spans="1:16" s="285" customFormat="1" ht="12.75" customHeight="1">
      <c r="A17" s="287"/>
      <c r="B17" s="287"/>
      <c r="C17" s="287"/>
      <c r="D17" s="287"/>
      <c r="E17" s="294" t="s">
        <v>1196</v>
      </c>
      <c r="F17" s="294"/>
      <c r="G17" s="294"/>
      <c r="H17" s="294"/>
      <c r="I17" s="295">
        <f>SUM(I16)</f>
        <v>0</v>
      </c>
      <c r="K17" s="290"/>
      <c r="M17" s="290"/>
      <c r="N17" s="291"/>
      <c r="P17" s="292"/>
    </row>
    <row r="18" spans="1:16" s="285" customFormat="1" ht="12.75" customHeight="1">
      <c r="A18" s="287"/>
      <c r="B18" s="287"/>
      <c r="C18" s="287"/>
      <c r="D18" s="287"/>
      <c r="E18" s="287"/>
      <c r="F18" s="287"/>
      <c r="G18" s="287"/>
      <c r="H18" s="287"/>
      <c r="I18" s="287"/>
      <c r="K18" s="290"/>
      <c r="M18" s="290"/>
      <c r="N18" s="291"/>
      <c r="P18" s="292"/>
    </row>
    <row r="19" spans="1:16" s="285" customFormat="1" ht="12.75" customHeight="1">
      <c r="A19" s="323"/>
      <c r="B19" s="323"/>
      <c r="C19" s="323"/>
      <c r="D19" s="323"/>
      <c r="E19" s="324" t="s">
        <v>1283</v>
      </c>
      <c r="F19" s="323"/>
      <c r="G19" s="323"/>
      <c r="H19" s="323"/>
      <c r="I19" s="323"/>
      <c r="K19" s="290"/>
      <c r="M19" s="290"/>
      <c r="N19" s="291"/>
      <c r="P19" s="292"/>
    </row>
    <row r="20" spans="1:16" s="285" customFormat="1" ht="12.75" customHeight="1">
      <c r="A20" s="296" t="str">
        <f>"Z "&amp;TEXT(ROW()-ROW($A$19),"00")</f>
        <v>Z 01</v>
      </c>
      <c r="B20" s="318"/>
      <c r="C20" s="319"/>
      <c r="D20" s="319" t="s">
        <v>1284</v>
      </c>
      <c r="E20" s="298" t="s">
        <v>1285</v>
      </c>
      <c r="F20" s="299" t="s">
        <v>415</v>
      </c>
      <c r="G20" s="300">
        <v>4</v>
      </c>
      <c r="H20" s="504"/>
      <c r="I20" s="301">
        <f t="shared" ref="I20:I35" si="0">ROUND(G20*H20,2)</f>
        <v>0</v>
      </c>
      <c r="K20" s="290"/>
      <c r="M20" s="290"/>
      <c r="N20" s="291"/>
      <c r="P20" s="292"/>
    </row>
    <row r="21" spans="1:16" s="285" customFormat="1" ht="12.75" customHeight="1">
      <c r="A21" s="296" t="str">
        <f t="shared" ref="A21:A36" si="1">"Z "&amp;TEXT(ROW()-ROW($A$19),"00")</f>
        <v>Z 02</v>
      </c>
      <c r="B21" s="318"/>
      <c r="C21" s="319"/>
      <c r="D21" s="325" t="s">
        <v>1286</v>
      </c>
      <c r="E21" s="298" t="s">
        <v>1287</v>
      </c>
      <c r="F21" s="299" t="s">
        <v>415</v>
      </c>
      <c r="G21" s="300">
        <v>4</v>
      </c>
      <c r="H21" s="504"/>
      <c r="I21" s="301">
        <f t="shared" si="0"/>
        <v>0</v>
      </c>
      <c r="K21" s="290"/>
      <c r="M21" s="290"/>
      <c r="N21" s="291"/>
      <c r="P21" s="292"/>
    </row>
    <row r="22" spans="1:16" s="285" customFormat="1" ht="24.95" customHeight="1">
      <c r="A22" s="296" t="str">
        <f t="shared" si="1"/>
        <v>Z 03</v>
      </c>
      <c r="B22" s="318"/>
      <c r="C22" s="319"/>
      <c r="D22" s="319" t="s">
        <v>1288</v>
      </c>
      <c r="E22" s="298" t="s">
        <v>1289</v>
      </c>
      <c r="F22" s="299" t="s">
        <v>415</v>
      </c>
      <c r="G22" s="300">
        <v>4</v>
      </c>
      <c r="H22" s="504"/>
      <c r="I22" s="301">
        <f t="shared" si="0"/>
        <v>0</v>
      </c>
      <c r="K22" s="290"/>
      <c r="M22" s="290"/>
      <c r="N22" s="291"/>
      <c r="P22" s="292"/>
    </row>
    <row r="23" spans="1:16" s="285" customFormat="1" ht="12.75" customHeight="1">
      <c r="A23" s="296" t="str">
        <f t="shared" si="1"/>
        <v>Z 04</v>
      </c>
      <c r="B23" s="318"/>
      <c r="C23" s="319"/>
      <c r="D23" s="319" t="s">
        <v>1290</v>
      </c>
      <c r="E23" s="443" t="s">
        <v>1441</v>
      </c>
      <c r="F23" s="299" t="s">
        <v>415</v>
      </c>
      <c r="G23" s="300">
        <v>4</v>
      </c>
      <c r="H23" s="504"/>
      <c r="I23" s="301">
        <f t="shared" si="0"/>
        <v>0</v>
      </c>
      <c r="K23" s="290"/>
      <c r="M23" s="290"/>
      <c r="N23" s="291"/>
      <c r="P23" s="292"/>
    </row>
    <row r="24" spans="1:16" s="285" customFormat="1" ht="12.75" customHeight="1">
      <c r="A24" s="296" t="str">
        <f t="shared" si="1"/>
        <v>Z 05</v>
      </c>
      <c r="B24" s="318"/>
      <c r="C24" s="319"/>
      <c r="D24" s="319" t="s">
        <v>1291</v>
      </c>
      <c r="E24" s="298" t="s">
        <v>1292</v>
      </c>
      <c r="F24" s="299" t="s">
        <v>415</v>
      </c>
      <c r="G24" s="300">
        <v>4</v>
      </c>
      <c r="H24" s="504"/>
      <c r="I24" s="301">
        <f>ROUND(G24*H24,2)</f>
        <v>0</v>
      </c>
      <c r="K24" s="290"/>
      <c r="M24" s="290"/>
      <c r="N24" s="291"/>
      <c r="P24" s="292"/>
    </row>
    <row r="25" spans="1:16" s="285" customFormat="1" ht="12.75" customHeight="1">
      <c r="A25" s="296" t="str">
        <f>"Z "&amp;TEXT(ROW()-ROW($A$19),"00")</f>
        <v>Z 06</v>
      </c>
      <c r="B25" s="318"/>
      <c r="C25" s="319"/>
      <c r="D25" s="319" t="s">
        <v>1446</v>
      </c>
      <c r="E25" s="443" t="s">
        <v>1447</v>
      </c>
      <c r="F25" s="505" t="s">
        <v>415</v>
      </c>
      <c r="G25" s="300">
        <v>1</v>
      </c>
      <c r="H25" s="504"/>
      <c r="I25" s="301">
        <f>ROUND(G25*H25,2)</f>
        <v>0</v>
      </c>
      <c r="K25" s="290"/>
      <c r="M25" s="290"/>
      <c r="N25" s="291"/>
      <c r="P25" s="292"/>
    </row>
    <row r="26" spans="1:16" s="285" customFormat="1" ht="12.75" customHeight="1">
      <c r="A26" s="296" t="str">
        <f t="shared" si="1"/>
        <v>Z 07</v>
      </c>
      <c r="B26" s="318"/>
      <c r="C26" s="319"/>
      <c r="D26" s="319" t="s">
        <v>1293</v>
      </c>
      <c r="E26" s="443" t="s">
        <v>1443</v>
      </c>
      <c r="F26" s="299" t="s">
        <v>415</v>
      </c>
      <c r="G26" s="300">
        <v>6</v>
      </c>
      <c r="H26" s="504"/>
      <c r="I26" s="301">
        <f>ROUND(G26*H26,2)</f>
        <v>0</v>
      </c>
      <c r="K26" s="290"/>
      <c r="M26" s="290"/>
      <c r="N26" s="291"/>
      <c r="P26" s="292"/>
    </row>
    <row r="27" spans="1:16" s="285" customFormat="1" ht="12.75" customHeight="1">
      <c r="A27" s="296" t="str">
        <f t="shared" si="1"/>
        <v>Z 08</v>
      </c>
      <c r="B27" s="318"/>
      <c r="C27" s="319"/>
      <c r="D27" s="319" t="s">
        <v>1442</v>
      </c>
      <c r="E27" s="443" t="s">
        <v>1444</v>
      </c>
      <c r="F27" s="299" t="s">
        <v>415</v>
      </c>
      <c r="G27" s="300">
        <v>1</v>
      </c>
      <c r="H27" s="504"/>
      <c r="I27" s="301">
        <f>ROUND(G27*H27,2)</f>
        <v>0</v>
      </c>
      <c r="K27" s="290"/>
      <c r="M27" s="290"/>
      <c r="N27" s="291"/>
      <c r="P27" s="292"/>
    </row>
    <row r="28" spans="1:16" s="285" customFormat="1" ht="12.75" customHeight="1">
      <c r="A28" s="296" t="str">
        <f t="shared" si="1"/>
        <v>Z 09</v>
      </c>
      <c r="B28" s="318"/>
      <c r="C28" s="319"/>
      <c r="D28" s="319" t="s">
        <v>1294</v>
      </c>
      <c r="E28" s="298" t="s">
        <v>1295</v>
      </c>
      <c r="F28" s="299" t="s">
        <v>415</v>
      </c>
      <c r="G28" s="300">
        <f>SUM(G26:G27)</f>
        <v>7</v>
      </c>
      <c r="H28" s="504"/>
      <c r="I28" s="301">
        <f>ROUND(G28*H28,2)</f>
        <v>0</v>
      </c>
      <c r="K28" s="290"/>
      <c r="M28" s="290"/>
      <c r="N28" s="291"/>
      <c r="P28" s="292"/>
    </row>
    <row r="29" spans="1:16" s="285" customFormat="1" ht="12.75" customHeight="1">
      <c r="A29" s="296" t="str">
        <f t="shared" si="1"/>
        <v>Z 10</v>
      </c>
      <c r="B29" s="318"/>
      <c r="C29" s="319"/>
      <c r="D29" s="319" t="s">
        <v>1448</v>
      </c>
      <c r="E29" s="443" t="s">
        <v>1449</v>
      </c>
      <c r="F29" s="505" t="s">
        <v>415</v>
      </c>
      <c r="G29" s="300">
        <v>1</v>
      </c>
      <c r="H29" s="504"/>
      <c r="I29" s="301">
        <f>ROUND(G29*H29,2)</f>
        <v>0</v>
      </c>
      <c r="K29" s="290"/>
      <c r="M29" s="290"/>
      <c r="N29" s="291"/>
      <c r="P29" s="292"/>
    </row>
    <row r="30" spans="1:16" s="285" customFormat="1" ht="22.5">
      <c r="A30" s="296" t="str">
        <f t="shared" si="1"/>
        <v>Z 11</v>
      </c>
      <c r="B30" s="318"/>
      <c r="C30" s="319"/>
      <c r="D30" s="319" t="s">
        <v>1450</v>
      </c>
      <c r="E30" s="443" t="s">
        <v>1452</v>
      </c>
      <c r="F30" s="505" t="s">
        <v>415</v>
      </c>
      <c r="G30" s="300">
        <v>1</v>
      </c>
      <c r="H30" s="504"/>
      <c r="I30" s="301">
        <f>ROUND(G30*H30,2)</f>
        <v>0</v>
      </c>
      <c r="K30" s="290"/>
      <c r="M30" s="290"/>
      <c r="N30" s="291"/>
      <c r="P30" s="292"/>
    </row>
    <row r="31" spans="1:16" s="285" customFormat="1" ht="22.5">
      <c r="A31" s="296" t="str">
        <f t="shared" si="1"/>
        <v>Z 12</v>
      </c>
      <c r="B31" s="318"/>
      <c r="C31" s="319"/>
      <c r="D31" s="319" t="s">
        <v>1451</v>
      </c>
      <c r="E31" s="443" t="s">
        <v>1453</v>
      </c>
      <c r="F31" s="505" t="s">
        <v>415</v>
      </c>
      <c r="G31" s="300">
        <v>2</v>
      </c>
      <c r="H31" s="504"/>
      <c r="I31" s="301">
        <f>ROUND(G31*H31,2)</f>
        <v>0</v>
      </c>
      <c r="K31" s="290"/>
      <c r="M31" s="290"/>
      <c r="N31" s="291"/>
      <c r="P31" s="292"/>
    </row>
    <row r="32" spans="1:16" s="285" customFormat="1" ht="12.75" customHeight="1">
      <c r="A32" s="296" t="str">
        <f t="shared" si="1"/>
        <v>Z 13</v>
      </c>
      <c r="B32" s="318"/>
      <c r="C32" s="319"/>
      <c r="D32" s="319" t="s">
        <v>1296</v>
      </c>
      <c r="E32" s="298" t="s">
        <v>1297</v>
      </c>
      <c r="F32" s="299" t="s">
        <v>415</v>
      </c>
      <c r="G32" s="300">
        <v>7</v>
      </c>
      <c r="H32" s="504"/>
      <c r="I32" s="301">
        <f>ROUND(G32*H32,2)</f>
        <v>0</v>
      </c>
      <c r="K32" s="290"/>
      <c r="M32" s="290"/>
      <c r="N32" s="291"/>
      <c r="P32" s="292"/>
    </row>
    <row r="33" spans="1:22" s="285" customFormat="1" ht="12.75" customHeight="1">
      <c r="A33" s="296" t="str">
        <f t="shared" si="1"/>
        <v>Z 14</v>
      </c>
      <c r="B33" s="318"/>
      <c r="C33" s="319"/>
      <c r="D33" s="319" t="s">
        <v>1298</v>
      </c>
      <c r="E33" s="443" t="s">
        <v>1445</v>
      </c>
      <c r="F33" s="299" t="s">
        <v>415</v>
      </c>
      <c r="G33" s="300">
        <v>1</v>
      </c>
      <c r="H33" s="504"/>
      <c r="I33" s="301">
        <f>ROUND(G33*H33,2)</f>
        <v>0</v>
      </c>
      <c r="K33" s="290"/>
      <c r="M33" s="290"/>
      <c r="N33" s="291"/>
      <c r="P33" s="292"/>
    </row>
    <row r="34" spans="1:22" s="285" customFormat="1" ht="12.75" customHeight="1">
      <c r="A34" s="296" t="str">
        <f t="shared" si="1"/>
        <v>Z 15</v>
      </c>
      <c r="B34" s="318"/>
      <c r="C34" s="319"/>
      <c r="D34" s="319" t="s">
        <v>1299</v>
      </c>
      <c r="E34" s="298" t="s">
        <v>1300</v>
      </c>
      <c r="F34" s="299" t="s">
        <v>415</v>
      </c>
      <c r="G34" s="300">
        <v>4</v>
      </c>
      <c r="H34" s="504"/>
      <c r="I34" s="301">
        <f t="shared" si="0"/>
        <v>0</v>
      </c>
      <c r="K34" s="290"/>
      <c r="M34" s="290"/>
      <c r="N34" s="291"/>
      <c r="P34" s="292"/>
    </row>
    <row r="35" spans="1:22" s="285" customFormat="1" ht="12.75" customHeight="1">
      <c r="A35" s="296" t="str">
        <f t="shared" si="1"/>
        <v>Z 16</v>
      </c>
      <c r="B35" s="318"/>
      <c r="C35" s="319"/>
      <c r="D35" s="319" t="s">
        <v>1301</v>
      </c>
      <c r="E35" s="298" t="s">
        <v>1302</v>
      </c>
      <c r="F35" s="299" t="s">
        <v>415</v>
      </c>
      <c r="G35" s="300">
        <f>SUM(G32:G34)</f>
        <v>12</v>
      </c>
      <c r="H35" s="504"/>
      <c r="I35" s="301">
        <f t="shared" si="0"/>
        <v>0</v>
      </c>
      <c r="K35" s="290"/>
      <c r="M35" s="290"/>
      <c r="N35" s="291"/>
      <c r="P35" s="292"/>
    </row>
    <row r="36" spans="1:22" s="329" customFormat="1" ht="12.75" customHeight="1">
      <c r="A36" s="296" t="str">
        <f t="shared" si="1"/>
        <v>Z 17</v>
      </c>
      <c r="B36" s="303"/>
      <c r="C36" s="303"/>
      <c r="D36" s="303" t="s">
        <v>1303</v>
      </c>
      <c r="E36" s="304" t="s">
        <v>1304</v>
      </c>
      <c r="F36" s="305" t="s">
        <v>360</v>
      </c>
      <c r="G36" s="306"/>
      <c r="H36" s="307"/>
      <c r="I36" s="308">
        <f>SUM(I20:I35)*0.0022</f>
        <v>0</v>
      </c>
      <c r="J36" s="326"/>
      <c r="K36" s="327"/>
      <c r="L36" s="326"/>
      <c r="M36" s="327"/>
      <c r="N36" s="291"/>
      <c r="O36" s="328"/>
    </row>
    <row r="37" spans="1:22" s="329" customFormat="1" ht="12.75" customHeight="1">
      <c r="A37" s="309"/>
      <c r="B37" s="321"/>
      <c r="C37" s="322"/>
      <c r="D37" s="322"/>
      <c r="E37" s="310" t="s">
        <v>1305</v>
      </c>
      <c r="F37" s="330"/>
      <c r="G37" s="331"/>
      <c r="H37" s="332"/>
      <c r="I37" s="333">
        <f>SUM(I20:I36)</f>
        <v>0</v>
      </c>
      <c r="J37" s="326"/>
      <c r="K37" s="327"/>
      <c r="L37" s="326"/>
      <c r="M37" s="327"/>
      <c r="N37" s="291"/>
      <c r="O37" s="328"/>
    </row>
    <row r="38" spans="1:22" s="329" customFormat="1" ht="12.75" customHeight="1">
      <c r="A38" s="334"/>
      <c r="B38" s="334"/>
      <c r="C38" s="334"/>
      <c r="E38" s="335"/>
      <c r="F38" s="336"/>
      <c r="G38" s="336"/>
      <c r="H38" s="337"/>
      <c r="I38" s="338"/>
      <c r="J38" s="326"/>
      <c r="K38" s="327"/>
      <c r="L38" s="326"/>
      <c r="M38" s="327"/>
      <c r="N38" s="291"/>
      <c r="O38" s="328"/>
    </row>
    <row r="39" spans="1:22" s="316" customFormat="1" ht="11.25" customHeight="1">
      <c r="A39" s="314" t="s">
        <v>1234</v>
      </c>
      <c r="B39" s="315"/>
      <c r="C39" s="315"/>
      <c r="D39" s="315"/>
      <c r="E39" s="315"/>
      <c r="F39" s="315"/>
      <c r="G39" s="315"/>
      <c r="H39" s="315"/>
    </row>
    <row r="40" spans="1:22" s="315" customFormat="1" ht="12" customHeight="1">
      <c r="A40" s="314" t="s">
        <v>1235</v>
      </c>
      <c r="I40" s="316"/>
      <c r="J40" s="316"/>
    </row>
    <row r="41" spans="1:22" s="315" customFormat="1" ht="11.25" customHeight="1">
      <c r="A41" s="314" t="s">
        <v>1236</v>
      </c>
      <c r="I41" s="316"/>
      <c r="J41" s="316"/>
    </row>
    <row r="42" spans="1:22" s="315" customFormat="1" ht="11.25" customHeight="1">
      <c r="A42" s="314" t="s">
        <v>1237</v>
      </c>
      <c r="U42" s="316"/>
      <c r="V42" s="316"/>
    </row>
  </sheetData>
  <mergeCells count="1">
    <mergeCell ref="C9:D9"/>
  </mergeCells>
  <printOptions horizontalCentered="1"/>
  <pageMargins left="0.78740155696868896" right="0.78740155696868896" top="0.59055119752883911" bottom="0.59055119752883911" header="0" footer="0"/>
  <pageSetup paperSize="9" scale="90" fitToHeight="99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9"/>
  <sheetViews>
    <sheetView showGridLines="0" tabSelected="1" zoomScaleNormal="100" zoomScaleSheetLayoutView="100" workbookViewId="0">
      <pane ySplit="13" topLeftCell="A19" activePane="bottomLeft" state="frozenSplit"/>
      <selection pane="bottomLeft" activeCell="I41" sqref="I41"/>
    </sheetView>
  </sheetViews>
  <sheetFormatPr defaultRowHeight="11.25" customHeight="1"/>
  <cols>
    <col min="1" max="1" width="6.5" style="265" customWidth="1"/>
    <col min="2" max="2" width="5.1640625" style="265" customWidth="1"/>
    <col min="3" max="3" width="5.5" style="265" customWidth="1"/>
    <col min="4" max="4" width="14.83203125" style="265" customWidth="1"/>
    <col min="5" max="5" width="66.6640625" style="265" customWidth="1"/>
    <col min="6" max="6" width="8.1640625" style="265" customWidth="1"/>
    <col min="7" max="7" width="9.83203125" style="265" customWidth="1"/>
    <col min="8" max="8" width="11.33203125" style="265" customWidth="1"/>
    <col min="9" max="9" width="15.83203125" style="265" customWidth="1"/>
    <col min="10" max="10" width="12.33203125" style="265" hidden="1" customWidth="1"/>
    <col min="11" max="11" width="12.6640625" style="265" hidden="1" customWidth="1"/>
    <col min="12" max="12" width="11.33203125" style="265" hidden="1" customWidth="1"/>
    <col min="13" max="13" width="13.5" style="265" hidden="1" customWidth="1"/>
    <col min="14" max="14" width="6.1640625" style="265" hidden="1" customWidth="1"/>
    <col min="15" max="15" width="8.1640625" style="265" hidden="1" customWidth="1"/>
    <col min="16" max="16" width="8.5" style="265" hidden="1" customWidth="1"/>
    <col min="17" max="256" width="9.33203125" style="265"/>
    <col min="257" max="257" width="6.5" style="265" customWidth="1"/>
    <col min="258" max="258" width="5.1640625" style="265" customWidth="1"/>
    <col min="259" max="259" width="5.5" style="265" customWidth="1"/>
    <col min="260" max="260" width="14.83203125" style="265" customWidth="1"/>
    <col min="261" max="261" width="66.6640625" style="265" customWidth="1"/>
    <col min="262" max="262" width="8.1640625" style="265" customWidth="1"/>
    <col min="263" max="263" width="9.83203125" style="265" customWidth="1"/>
    <col min="264" max="264" width="11.33203125" style="265" customWidth="1"/>
    <col min="265" max="265" width="15.83203125" style="265" customWidth="1"/>
    <col min="266" max="272" width="0" style="265" hidden="1" customWidth="1"/>
    <col min="273" max="512" width="9.33203125" style="265"/>
    <col min="513" max="513" width="6.5" style="265" customWidth="1"/>
    <col min="514" max="514" width="5.1640625" style="265" customWidth="1"/>
    <col min="515" max="515" width="5.5" style="265" customWidth="1"/>
    <col min="516" max="516" width="14.83203125" style="265" customWidth="1"/>
    <col min="517" max="517" width="66.6640625" style="265" customWidth="1"/>
    <col min="518" max="518" width="8.1640625" style="265" customWidth="1"/>
    <col min="519" max="519" width="9.83203125" style="265" customWidth="1"/>
    <col min="520" max="520" width="11.33203125" style="265" customWidth="1"/>
    <col min="521" max="521" width="15.83203125" style="265" customWidth="1"/>
    <col min="522" max="528" width="0" style="265" hidden="1" customWidth="1"/>
    <col min="529" max="768" width="9.33203125" style="265"/>
    <col min="769" max="769" width="6.5" style="265" customWidth="1"/>
    <col min="770" max="770" width="5.1640625" style="265" customWidth="1"/>
    <col min="771" max="771" width="5.5" style="265" customWidth="1"/>
    <col min="772" max="772" width="14.83203125" style="265" customWidth="1"/>
    <col min="773" max="773" width="66.6640625" style="265" customWidth="1"/>
    <col min="774" max="774" width="8.1640625" style="265" customWidth="1"/>
    <col min="775" max="775" width="9.83203125" style="265" customWidth="1"/>
    <col min="776" max="776" width="11.33203125" style="265" customWidth="1"/>
    <col min="777" max="777" width="15.83203125" style="265" customWidth="1"/>
    <col min="778" max="784" width="0" style="265" hidden="1" customWidth="1"/>
    <col min="785" max="1024" width="9.33203125" style="265"/>
    <col min="1025" max="1025" width="6.5" style="265" customWidth="1"/>
    <col min="1026" max="1026" width="5.1640625" style="265" customWidth="1"/>
    <col min="1027" max="1027" width="5.5" style="265" customWidth="1"/>
    <col min="1028" max="1028" width="14.83203125" style="265" customWidth="1"/>
    <col min="1029" max="1029" width="66.6640625" style="265" customWidth="1"/>
    <col min="1030" max="1030" width="8.1640625" style="265" customWidth="1"/>
    <col min="1031" max="1031" width="9.83203125" style="265" customWidth="1"/>
    <col min="1032" max="1032" width="11.33203125" style="265" customWidth="1"/>
    <col min="1033" max="1033" width="15.83203125" style="265" customWidth="1"/>
    <col min="1034" max="1040" width="0" style="265" hidden="1" customWidth="1"/>
    <col min="1041" max="1280" width="9.33203125" style="265"/>
    <col min="1281" max="1281" width="6.5" style="265" customWidth="1"/>
    <col min="1282" max="1282" width="5.1640625" style="265" customWidth="1"/>
    <col min="1283" max="1283" width="5.5" style="265" customWidth="1"/>
    <col min="1284" max="1284" width="14.83203125" style="265" customWidth="1"/>
    <col min="1285" max="1285" width="66.6640625" style="265" customWidth="1"/>
    <col min="1286" max="1286" width="8.1640625" style="265" customWidth="1"/>
    <col min="1287" max="1287" width="9.83203125" style="265" customWidth="1"/>
    <col min="1288" max="1288" width="11.33203125" style="265" customWidth="1"/>
    <col min="1289" max="1289" width="15.83203125" style="265" customWidth="1"/>
    <col min="1290" max="1296" width="0" style="265" hidden="1" customWidth="1"/>
    <col min="1297" max="1536" width="9.33203125" style="265"/>
    <col min="1537" max="1537" width="6.5" style="265" customWidth="1"/>
    <col min="1538" max="1538" width="5.1640625" style="265" customWidth="1"/>
    <col min="1539" max="1539" width="5.5" style="265" customWidth="1"/>
    <col min="1540" max="1540" width="14.83203125" style="265" customWidth="1"/>
    <col min="1541" max="1541" width="66.6640625" style="265" customWidth="1"/>
    <col min="1542" max="1542" width="8.1640625" style="265" customWidth="1"/>
    <col min="1543" max="1543" width="9.83203125" style="265" customWidth="1"/>
    <col min="1544" max="1544" width="11.33203125" style="265" customWidth="1"/>
    <col min="1545" max="1545" width="15.83203125" style="265" customWidth="1"/>
    <col min="1546" max="1552" width="0" style="265" hidden="1" customWidth="1"/>
    <col min="1553" max="1792" width="9.33203125" style="265"/>
    <col min="1793" max="1793" width="6.5" style="265" customWidth="1"/>
    <col min="1794" max="1794" width="5.1640625" style="265" customWidth="1"/>
    <col min="1795" max="1795" width="5.5" style="265" customWidth="1"/>
    <col min="1796" max="1796" width="14.83203125" style="265" customWidth="1"/>
    <col min="1797" max="1797" width="66.6640625" style="265" customWidth="1"/>
    <col min="1798" max="1798" width="8.1640625" style="265" customWidth="1"/>
    <col min="1799" max="1799" width="9.83203125" style="265" customWidth="1"/>
    <col min="1800" max="1800" width="11.33203125" style="265" customWidth="1"/>
    <col min="1801" max="1801" width="15.83203125" style="265" customWidth="1"/>
    <col min="1802" max="1808" width="0" style="265" hidden="1" customWidth="1"/>
    <col min="1809" max="2048" width="9.33203125" style="265"/>
    <col min="2049" max="2049" width="6.5" style="265" customWidth="1"/>
    <col min="2050" max="2050" width="5.1640625" style="265" customWidth="1"/>
    <col min="2051" max="2051" width="5.5" style="265" customWidth="1"/>
    <col min="2052" max="2052" width="14.83203125" style="265" customWidth="1"/>
    <col min="2053" max="2053" width="66.6640625" style="265" customWidth="1"/>
    <col min="2054" max="2054" width="8.1640625" style="265" customWidth="1"/>
    <col min="2055" max="2055" width="9.83203125" style="265" customWidth="1"/>
    <col min="2056" max="2056" width="11.33203125" style="265" customWidth="1"/>
    <col min="2057" max="2057" width="15.83203125" style="265" customWidth="1"/>
    <col min="2058" max="2064" width="0" style="265" hidden="1" customWidth="1"/>
    <col min="2065" max="2304" width="9.33203125" style="265"/>
    <col min="2305" max="2305" width="6.5" style="265" customWidth="1"/>
    <col min="2306" max="2306" width="5.1640625" style="265" customWidth="1"/>
    <col min="2307" max="2307" width="5.5" style="265" customWidth="1"/>
    <col min="2308" max="2308" width="14.83203125" style="265" customWidth="1"/>
    <col min="2309" max="2309" width="66.6640625" style="265" customWidth="1"/>
    <col min="2310" max="2310" width="8.1640625" style="265" customWidth="1"/>
    <col min="2311" max="2311" width="9.83203125" style="265" customWidth="1"/>
    <col min="2312" max="2312" width="11.33203125" style="265" customWidth="1"/>
    <col min="2313" max="2313" width="15.83203125" style="265" customWidth="1"/>
    <col min="2314" max="2320" width="0" style="265" hidden="1" customWidth="1"/>
    <col min="2321" max="2560" width="9.33203125" style="265"/>
    <col min="2561" max="2561" width="6.5" style="265" customWidth="1"/>
    <col min="2562" max="2562" width="5.1640625" style="265" customWidth="1"/>
    <col min="2563" max="2563" width="5.5" style="265" customWidth="1"/>
    <col min="2564" max="2564" width="14.83203125" style="265" customWidth="1"/>
    <col min="2565" max="2565" width="66.6640625" style="265" customWidth="1"/>
    <col min="2566" max="2566" width="8.1640625" style="265" customWidth="1"/>
    <col min="2567" max="2567" width="9.83203125" style="265" customWidth="1"/>
    <col min="2568" max="2568" width="11.33203125" style="265" customWidth="1"/>
    <col min="2569" max="2569" width="15.83203125" style="265" customWidth="1"/>
    <col min="2570" max="2576" width="0" style="265" hidden="1" customWidth="1"/>
    <col min="2577" max="2816" width="9.33203125" style="265"/>
    <col min="2817" max="2817" width="6.5" style="265" customWidth="1"/>
    <col min="2818" max="2818" width="5.1640625" style="265" customWidth="1"/>
    <col min="2819" max="2819" width="5.5" style="265" customWidth="1"/>
    <col min="2820" max="2820" width="14.83203125" style="265" customWidth="1"/>
    <col min="2821" max="2821" width="66.6640625" style="265" customWidth="1"/>
    <col min="2822" max="2822" width="8.1640625" style="265" customWidth="1"/>
    <col min="2823" max="2823" width="9.83203125" style="265" customWidth="1"/>
    <col min="2824" max="2824" width="11.33203125" style="265" customWidth="1"/>
    <col min="2825" max="2825" width="15.83203125" style="265" customWidth="1"/>
    <col min="2826" max="2832" width="0" style="265" hidden="1" customWidth="1"/>
    <col min="2833" max="3072" width="9.33203125" style="265"/>
    <col min="3073" max="3073" width="6.5" style="265" customWidth="1"/>
    <col min="3074" max="3074" width="5.1640625" style="265" customWidth="1"/>
    <col min="3075" max="3075" width="5.5" style="265" customWidth="1"/>
    <col min="3076" max="3076" width="14.83203125" style="265" customWidth="1"/>
    <col min="3077" max="3077" width="66.6640625" style="265" customWidth="1"/>
    <col min="3078" max="3078" width="8.1640625" style="265" customWidth="1"/>
    <col min="3079" max="3079" width="9.83203125" style="265" customWidth="1"/>
    <col min="3080" max="3080" width="11.33203125" style="265" customWidth="1"/>
    <col min="3081" max="3081" width="15.83203125" style="265" customWidth="1"/>
    <col min="3082" max="3088" width="0" style="265" hidden="1" customWidth="1"/>
    <col min="3089" max="3328" width="9.33203125" style="265"/>
    <col min="3329" max="3329" width="6.5" style="265" customWidth="1"/>
    <col min="3330" max="3330" width="5.1640625" style="265" customWidth="1"/>
    <col min="3331" max="3331" width="5.5" style="265" customWidth="1"/>
    <col min="3332" max="3332" width="14.83203125" style="265" customWidth="1"/>
    <col min="3333" max="3333" width="66.6640625" style="265" customWidth="1"/>
    <col min="3334" max="3334" width="8.1640625" style="265" customWidth="1"/>
    <col min="3335" max="3335" width="9.83203125" style="265" customWidth="1"/>
    <col min="3336" max="3336" width="11.33203125" style="265" customWidth="1"/>
    <col min="3337" max="3337" width="15.83203125" style="265" customWidth="1"/>
    <col min="3338" max="3344" width="0" style="265" hidden="1" customWidth="1"/>
    <col min="3345" max="3584" width="9.33203125" style="265"/>
    <col min="3585" max="3585" width="6.5" style="265" customWidth="1"/>
    <col min="3586" max="3586" width="5.1640625" style="265" customWidth="1"/>
    <col min="3587" max="3587" width="5.5" style="265" customWidth="1"/>
    <col min="3588" max="3588" width="14.83203125" style="265" customWidth="1"/>
    <col min="3589" max="3589" width="66.6640625" style="265" customWidth="1"/>
    <col min="3590" max="3590" width="8.1640625" style="265" customWidth="1"/>
    <col min="3591" max="3591" width="9.83203125" style="265" customWidth="1"/>
    <col min="3592" max="3592" width="11.33203125" style="265" customWidth="1"/>
    <col min="3593" max="3593" width="15.83203125" style="265" customWidth="1"/>
    <col min="3594" max="3600" width="0" style="265" hidden="1" customWidth="1"/>
    <col min="3601" max="3840" width="9.33203125" style="265"/>
    <col min="3841" max="3841" width="6.5" style="265" customWidth="1"/>
    <col min="3842" max="3842" width="5.1640625" style="265" customWidth="1"/>
    <col min="3843" max="3843" width="5.5" style="265" customWidth="1"/>
    <col min="3844" max="3844" width="14.83203125" style="265" customWidth="1"/>
    <col min="3845" max="3845" width="66.6640625" style="265" customWidth="1"/>
    <col min="3846" max="3846" width="8.1640625" style="265" customWidth="1"/>
    <col min="3847" max="3847" width="9.83203125" style="265" customWidth="1"/>
    <col min="3848" max="3848" width="11.33203125" style="265" customWidth="1"/>
    <col min="3849" max="3849" width="15.83203125" style="265" customWidth="1"/>
    <col min="3850" max="3856" width="0" style="265" hidden="1" customWidth="1"/>
    <col min="3857" max="4096" width="9.33203125" style="265"/>
    <col min="4097" max="4097" width="6.5" style="265" customWidth="1"/>
    <col min="4098" max="4098" width="5.1640625" style="265" customWidth="1"/>
    <col min="4099" max="4099" width="5.5" style="265" customWidth="1"/>
    <col min="4100" max="4100" width="14.83203125" style="265" customWidth="1"/>
    <col min="4101" max="4101" width="66.6640625" style="265" customWidth="1"/>
    <col min="4102" max="4102" width="8.1640625" style="265" customWidth="1"/>
    <col min="4103" max="4103" width="9.83203125" style="265" customWidth="1"/>
    <col min="4104" max="4104" width="11.33203125" style="265" customWidth="1"/>
    <col min="4105" max="4105" width="15.83203125" style="265" customWidth="1"/>
    <col min="4106" max="4112" width="0" style="265" hidden="1" customWidth="1"/>
    <col min="4113" max="4352" width="9.33203125" style="265"/>
    <col min="4353" max="4353" width="6.5" style="265" customWidth="1"/>
    <col min="4354" max="4354" width="5.1640625" style="265" customWidth="1"/>
    <col min="4355" max="4355" width="5.5" style="265" customWidth="1"/>
    <col min="4356" max="4356" width="14.83203125" style="265" customWidth="1"/>
    <col min="4357" max="4357" width="66.6640625" style="265" customWidth="1"/>
    <col min="4358" max="4358" width="8.1640625" style="265" customWidth="1"/>
    <col min="4359" max="4359" width="9.83203125" style="265" customWidth="1"/>
    <col min="4360" max="4360" width="11.33203125" style="265" customWidth="1"/>
    <col min="4361" max="4361" width="15.83203125" style="265" customWidth="1"/>
    <col min="4362" max="4368" width="0" style="265" hidden="1" customWidth="1"/>
    <col min="4369" max="4608" width="9.33203125" style="265"/>
    <col min="4609" max="4609" width="6.5" style="265" customWidth="1"/>
    <col min="4610" max="4610" width="5.1640625" style="265" customWidth="1"/>
    <col min="4611" max="4611" width="5.5" style="265" customWidth="1"/>
    <col min="4612" max="4612" width="14.83203125" style="265" customWidth="1"/>
    <col min="4613" max="4613" width="66.6640625" style="265" customWidth="1"/>
    <col min="4614" max="4614" width="8.1640625" style="265" customWidth="1"/>
    <col min="4615" max="4615" width="9.83203125" style="265" customWidth="1"/>
    <col min="4616" max="4616" width="11.33203125" style="265" customWidth="1"/>
    <col min="4617" max="4617" width="15.83203125" style="265" customWidth="1"/>
    <col min="4618" max="4624" width="0" style="265" hidden="1" customWidth="1"/>
    <col min="4625" max="4864" width="9.33203125" style="265"/>
    <col min="4865" max="4865" width="6.5" style="265" customWidth="1"/>
    <col min="4866" max="4866" width="5.1640625" style="265" customWidth="1"/>
    <col min="4867" max="4867" width="5.5" style="265" customWidth="1"/>
    <col min="4868" max="4868" width="14.83203125" style="265" customWidth="1"/>
    <col min="4869" max="4869" width="66.6640625" style="265" customWidth="1"/>
    <col min="4870" max="4870" width="8.1640625" style="265" customWidth="1"/>
    <col min="4871" max="4871" width="9.83203125" style="265" customWidth="1"/>
    <col min="4872" max="4872" width="11.33203125" style="265" customWidth="1"/>
    <col min="4873" max="4873" width="15.83203125" style="265" customWidth="1"/>
    <col min="4874" max="4880" width="0" style="265" hidden="1" customWidth="1"/>
    <col min="4881" max="5120" width="9.33203125" style="265"/>
    <col min="5121" max="5121" width="6.5" style="265" customWidth="1"/>
    <col min="5122" max="5122" width="5.1640625" style="265" customWidth="1"/>
    <col min="5123" max="5123" width="5.5" style="265" customWidth="1"/>
    <col min="5124" max="5124" width="14.83203125" style="265" customWidth="1"/>
    <col min="5125" max="5125" width="66.6640625" style="265" customWidth="1"/>
    <col min="5126" max="5126" width="8.1640625" style="265" customWidth="1"/>
    <col min="5127" max="5127" width="9.83203125" style="265" customWidth="1"/>
    <col min="5128" max="5128" width="11.33203125" style="265" customWidth="1"/>
    <col min="5129" max="5129" width="15.83203125" style="265" customWidth="1"/>
    <col min="5130" max="5136" width="0" style="265" hidden="1" customWidth="1"/>
    <col min="5137" max="5376" width="9.33203125" style="265"/>
    <col min="5377" max="5377" width="6.5" style="265" customWidth="1"/>
    <col min="5378" max="5378" width="5.1640625" style="265" customWidth="1"/>
    <col min="5379" max="5379" width="5.5" style="265" customWidth="1"/>
    <col min="5380" max="5380" width="14.83203125" style="265" customWidth="1"/>
    <col min="5381" max="5381" width="66.6640625" style="265" customWidth="1"/>
    <col min="5382" max="5382" width="8.1640625" style="265" customWidth="1"/>
    <col min="5383" max="5383" width="9.83203125" style="265" customWidth="1"/>
    <col min="5384" max="5384" width="11.33203125" style="265" customWidth="1"/>
    <col min="5385" max="5385" width="15.83203125" style="265" customWidth="1"/>
    <col min="5386" max="5392" width="0" style="265" hidden="1" customWidth="1"/>
    <col min="5393" max="5632" width="9.33203125" style="265"/>
    <col min="5633" max="5633" width="6.5" style="265" customWidth="1"/>
    <col min="5634" max="5634" width="5.1640625" style="265" customWidth="1"/>
    <col min="5635" max="5635" width="5.5" style="265" customWidth="1"/>
    <col min="5636" max="5636" width="14.83203125" style="265" customWidth="1"/>
    <col min="5637" max="5637" width="66.6640625" style="265" customWidth="1"/>
    <col min="5638" max="5638" width="8.1640625" style="265" customWidth="1"/>
    <col min="5639" max="5639" width="9.83203125" style="265" customWidth="1"/>
    <col min="5640" max="5640" width="11.33203125" style="265" customWidth="1"/>
    <col min="5641" max="5641" width="15.83203125" style="265" customWidth="1"/>
    <col min="5642" max="5648" width="0" style="265" hidden="1" customWidth="1"/>
    <col min="5649" max="5888" width="9.33203125" style="265"/>
    <col min="5889" max="5889" width="6.5" style="265" customWidth="1"/>
    <col min="5890" max="5890" width="5.1640625" style="265" customWidth="1"/>
    <col min="5891" max="5891" width="5.5" style="265" customWidth="1"/>
    <col min="5892" max="5892" width="14.83203125" style="265" customWidth="1"/>
    <col min="5893" max="5893" width="66.6640625" style="265" customWidth="1"/>
    <col min="5894" max="5894" width="8.1640625" style="265" customWidth="1"/>
    <col min="5895" max="5895" width="9.83203125" style="265" customWidth="1"/>
    <col min="5896" max="5896" width="11.33203125" style="265" customWidth="1"/>
    <col min="5897" max="5897" width="15.83203125" style="265" customWidth="1"/>
    <col min="5898" max="5904" width="0" style="265" hidden="1" customWidth="1"/>
    <col min="5905" max="6144" width="9.33203125" style="265"/>
    <col min="6145" max="6145" width="6.5" style="265" customWidth="1"/>
    <col min="6146" max="6146" width="5.1640625" style="265" customWidth="1"/>
    <col min="6147" max="6147" width="5.5" style="265" customWidth="1"/>
    <col min="6148" max="6148" width="14.83203125" style="265" customWidth="1"/>
    <col min="6149" max="6149" width="66.6640625" style="265" customWidth="1"/>
    <col min="6150" max="6150" width="8.1640625" style="265" customWidth="1"/>
    <col min="6151" max="6151" width="9.83203125" style="265" customWidth="1"/>
    <col min="6152" max="6152" width="11.33203125" style="265" customWidth="1"/>
    <col min="6153" max="6153" width="15.83203125" style="265" customWidth="1"/>
    <col min="6154" max="6160" width="0" style="265" hidden="1" customWidth="1"/>
    <col min="6161" max="6400" width="9.33203125" style="265"/>
    <col min="6401" max="6401" width="6.5" style="265" customWidth="1"/>
    <col min="6402" max="6402" width="5.1640625" style="265" customWidth="1"/>
    <col min="6403" max="6403" width="5.5" style="265" customWidth="1"/>
    <col min="6404" max="6404" width="14.83203125" style="265" customWidth="1"/>
    <col min="6405" max="6405" width="66.6640625" style="265" customWidth="1"/>
    <col min="6406" max="6406" width="8.1640625" style="265" customWidth="1"/>
    <col min="6407" max="6407" width="9.83203125" style="265" customWidth="1"/>
    <col min="6408" max="6408" width="11.33203125" style="265" customWidth="1"/>
    <col min="6409" max="6409" width="15.83203125" style="265" customWidth="1"/>
    <col min="6410" max="6416" width="0" style="265" hidden="1" customWidth="1"/>
    <col min="6417" max="6656" width="9.33203125" style="265"/>
    <col min="6657" max="6657" width="6.5" style="265" customWidth="1"/>
    <col min="6658" max="6658" width="5.1640625" style="265" customWidth="1"/>
    <col min="6659" max="6659" width="5.5" style="265" customWidth="1"/>
    <col min="6660" max="6660" width="14.83203125" style="265" customWidth="1"/>
    <col min="6661" max="6661" width="66.6640625" style="265" customWidth="1"/>
    <col min="6662" max="6662" width="8.1640625" style="265" customWidth="1"/>
    <col min="6663" max="6663" width="9.83203125" style="265" customWidth="1"/>
    <col min="6664" max="6664" width="11.33203125" style="265" customWidth="1"/>
    <col min="6665" max="6665" width="15.83203125" style="265" customWidth="1"/>
    <col min="6666" max="6672" width="0" style="265" hidden="1" customWidth="1"/>
    <col min="6673" max="6912" width="9.33203125" style="265"/>
    <col min="6913" max="6913" width="6.5" style="265" customWidth="1"/>
    <col min="6914" max="6914" width="5.1640625" style="265" customWidth="1"/>
    <col min="6915" max="6915" width="5.5" style="265" customWidth="1"/>
    <col min="6916" max="6916" width="14.83203125" style="265" customWidth="1"/>
    <col min="6917" max="6917" width="66.6640625" style="265" customWidth="1"/>
    <col min="6918" max="6918" width="8.1640625" style="265" customWidth="1"/>
    <col min="6919" max="6919" width="9.83203125" style="265" customWidth="1"/>
    <col min="6920" max="6920" width="11.33203125" style="265" customWidth="1"/>
    <col min="6921" max="6921" width="15.83203125" style="265" customWidth="1"/>
    <col min="6922" max="6928" width="0" style="265" hidden="1" customWidth="1"/>
    <col min="6929" max="7168" width="9.33203125" style="265"/>
    <col min="7169" max="7169" width="6.5" style="265" customWidth="1"/>
    <col min="7170" max="7170" width="5.1640625" style="265" customWidth="1"/>
    <col min="7171" max="7171" width="5.5" style="265" customWidth="1"/>
    <col min="7172" max="7172" width="14.83203125" style="265" customWidth="1"/>
    <col min="7173" max="7173" width="66.6640625" style="265" customWidth="1"/>
    <col min="7174" max="7174" width="8.1640625" style="265" customWidth="1"/>
    <col min="7175" max="7175" width="9.83203125" style="265" customWidth="1"/>
    <col min="7176" max="7176" width="11.33203125" style="265" customWidth="1"/>
    <col min="7177" max="7177" width="15.83203125" style="265" customWidth="1"/>
    <col min="7178" max="7184" width="0" style="265" hidden="1" customWidth="1"/>
    <col min="7185" max="7424" width="9.33203125" style="265"/>
    <col min="7425" max="7425" width="6.5" style="265" customWidth="1"/>
    <col min="7426" max="7426" width="5.1640625" style="265" customWidth="1"/>
    <col min="7427" max="7427" width="5.5" style="265" customWidth="1"/>
    <col min="7428" max="7428" width="14.83203125" style="265" customWidth="1"/>
    <col min="7429" max="7429" width="66.6640625" style="265" customWidth="1"/>
    <col min="7430" max="7430" width="8.1640625" style="265" customWidth="1"/>
    <col min="7431" max="7431" width="9.83203125" style="265" customWidth="1"/>
    <col min="7432" max="7432" width="11.33203125" style="265" customWidth="1"/>
    <col min="7433" max="7433" width="15.83203125" style="265" customWidth="1"/>
    <col min="7434" max="7440" width="0" style="265" hidden="1" customWidth="1"/>
    <col min="7441" max="7680" width="9.33203125" style="265"/>
    <col min="7681" max="7681" width="6.5" style="265" customWidth="1"/>
    <col min="7682" max="7682" width="5.1640625" style="265" customWidth="1"/>
    <col min="7683" max="7683" width="5.5" style="265" customWidth="1"/>
    <col min="7684" max="7684" width="14.83203125" style="265" customWidth="1"/>
    <col min="7685" max="7685" width="66.6640625" style="265" customWidth="1"/>
    <col min="7686" max="7686" width="8.1640625" style="265" customWidth="1"/>
    <col min="7687" max="7687" width="9.83203125" style="265" customWidth="1"/>
    <col min="7688" max="7688" width="11.33203125" style="265" customWidth="1"/>
    <col min="7689" max="7689" width="15.83203125" style="265" customWidth="1"/>
    <col min="7690" max="7696" width="0" style="265" hidden="1" customWidth="1"/>
    <col min="7697" max="7936" width="9.33203125" style="265"/>
    <col min="7937" max="7937" width="6.5" style="265" customWidth="1"/>
    <col min="7938" max="7938" width="5.1640625" style="265" customWidth="1"/>
    <col min="7939" max="7939" width="5.5" style="265" customWidth="1"/>
    <col min="7940" max="7940" width="14.83203125" style="265" customWidth="1"/>
    <col min="7941" max="7941" width="66.6640625" style="265" customWidth="1"/>
    <col min="7942" max="7942" width="8.1640625" style="265" customWidth="1"/>
    <col min="7943" max="7943" width="9.83203125" style="265" customWidth="1"/>
    <col min="7944" max="7944" width="11.33203125" style="265" customWidth="1"/>
    <col min="7945" max="7945" width="15.83203125" style="265" customWidth="1"/>
    <col min="7946" max="7952" width="0" style="265" hidden="1" customWidth="1"/>
    <col min="7953" max="8192" width="9.33203125" style="265"/>
    <col min="8193" max="8193" width="6.5" style="265" customWidth="1"/>
    <col min="8194" max="8194" width="5.1640625" style="265" customWidth="1"/>
    <col min="8195" max="8195" width="5.5" style="265" customWidth="1"/>
    <col min="8196" max="8196" width="14.83203125" style="265" customWidth="1"/>
    <col min="8197" max="8197" width="66.6640625" style="265" customWidth="1"/>
    <col min="8198" max="8198" width="8.1640625" style="265" customWidth="1"/>
    <col min="8199" max="8199" width="9.83203125" style="265" customWidth="1"/>
    <col min="8200" max="8200" width="11.33203125" style="265" customWidth="1"/>
    <col min="8201" max="8201" width="15.83203125" style="265" customWidth="1"/>
    <col min="8202" max="8208" width="0" style="265" hidden="1" customWidth="1"/>
    <col min="8209" max="8448" width="9.33203125" style="265"/>
    <col min="8449" max="8449" width="6.5" style="265" customWidth="1"/>
    <col min="8450" max="8450" width="5.1640625" style="265" customWidth="1"/>
    <col min="8451" max="8451" width="5.5" style="265" customWidth="1"/>
    <col min="8452" max="8452" width="14.83203125" style="265" customWidth="1"/>
    <col min="8453" max="8453" width="66.6640625" style="265" customWidth="1"/>
    <col min="8454" max="8454" width="8.1640625" style="265" customWidth="1"/>
    <col min="8455" max="8455" width="9.83203125" style="265" customWidth="1"/>
    <col min="8456" max="8456" width="11.33203125" style="265" customWidth="1"/>
    <col min="8457" max="8457" width="15.83203125" style="265" customWidth="1"/>
    <col min="8458" max="8464" width="0" style="265" hidden="1" customWidth="1"/>
    <col min="8465" max="8704" width="9.33203125" style="265"/>
    <col min="8705" max="8705" width="6.5" style="265" customWidth="1"/>
    <col min="8706" max="8706" width="5.1640625" style="265" customWidth="1"/>
    <col min="8707" max="8707" width="5.5" style="265" customWidth="1"/>
    <col min="8708" max="8708" width="14.83203125" style="265" customWidth="1"/>
    <col min="8709" max="8709" width="66.6640625" style="265" customWidth="1"/>
    <col min="8710" max="8710" width="8.1640625" style="265" customWidth="1"/>
    <col min="8711" max="8711" width="9.83203125" style="265" customWidth="1"/>
    <col min="8712" max="8712" width="11.33203125" style="265" customWidth="1"/>
    <col min="8713" max="8713" width="15.83203125" style="265" customWidth="1"/>
    <col min="8714" max="8720" width="0" style="265" hidden="1" customWidth="1"/>
    <col min="8721" max="8960" width="9.33203125" style="265"/>
    <col min="8961" max="8961" width="6.5" style="265" customWidth="1"/>
    <col min="8962" max="8962" width="5.1640625" style="265" customWidth="1"/>
    <col min="8963" max="8963" width="5.5" style="265" customWidth="1"/>
    <col min="8964" max="8964" width="14.83203125" style="265" customWidth="1"/>
    <col min="8965" max="8965" width="66.6640625" style="265" customWidth="1"/>
    <col min="8966" max="8966" width="8.1640625" style="265" customWidth="1"/>
    <col min="8967" max="8967" width="9.83203125" style="265" customWidth="1"/>
    <col min="8968" max="8968" width="11.33203125" style="265" customWidth="1"/>
    <col min="8969" max="8969" width="15.83203125" style="265" customWidth="1"/>
    <col min="8970" max="8976" width="0" style="265" hidden="1" customWidth="1"/>
    <col min="8977" max="9216" width="9.33203125" style="265"/>
    <col min="9217" max="9217" width="6.5" style="265" customWidth="1"/>
    <col min="9218" max="9218" width="5.1640625" style="265" customWidth="1"/>
    <col min="9219" max="9219" width="5.5" style="265" customWidth="1"/>
    <col min="9220" max="9220" width="14.83203125" style="265" customWidth="1"/>
    <col min="9221" max="9221" width="66.6640625" style="265" customWidth="1"/>
    <col min="9222" max="9222" width="8.1640625" style="265" customWidth="1"/>
    <col min="9223" max="9223" width="9.83203125" style="265" customWidth="1"/>
    <col min="9224" max="9224" width="11.33203125" style="265" customWidth="1"/>
    <col min="9225" max="9225" width="15.83203125" style="265" customWidth="1"/>
    <col min="9226" max="9232" width="0" style="265" hidden="1" customWidth="1"/>
    <col min="9233" max="9472" width="9.33203125" style="265"/>
    <col min="9473" max="9473" width="6.5" style="265" customWidth="1"/>
    <col min="9474" max="9474" width="5.1640625" style="265" customWidth="1"/>
    <col min="9475" max="9475" width="5.5" style="265" customWidth="1"/>
    <col min="9476" max="9476" width="14.83203125" style="265" customWidth="1"/>
    <col min="9477" max="9477" width="66.6640625" style="265" customWidth="1"/>
    <col min="9478" max="9478" width="8.1640625" style="265" customWidth="1"/>
    <col min="9479" max="9479" width="9.83203125" style="265" customWidth="1"/>
    <col min="9480" max="9480" width="11.33203125" style="265" customWidth="1"/>
    <col min="9481" max="9481" width="15.83203125" style="265" customWidth="1"/>
    <col min="9482" max="9488" width="0" style="265" hidden="1" customWidth="1"/>
    <col min="9489" max="9728" width="9.33203125" style="265"/>
    <col min="9729" max="9729" width="6.5" style="265" customWidth="1"/>
    <col min="9730" max="9730" width="5.1640625" style="265" customWidth="1"/>
    <col min="9731" max="9731" width="5.5" style="265" customWidth="1"/>
    <col min="9732" max="9732" width="14.83203125" style="265" customWidth="1"/>
    <col min="9733" max="9733" width="66.6640625" style="265" customWidth="1"/>
    <col min="9734" max="9734" width="8.1640625" style="265" customWidth="1"/>
    <col min="9735" max="9735" width="9.83203125" style="265" customWidth="1"/>
    <col min="9736" max="9736" width="11.33203125" style="265" customWidth="1"/>
    <col min="9737" max="9737" width="15.83203125" style="265" customWidth="1"/>
    <col min="9738" max="9744" width="0" style="265" hidden="1" customWidth="1"/>
    <col min="9745" max="9984" width="9.33203125" style="265"/>
    <col min="9985" max="9985" width="6.5" style="265" customWidth="1"/>
    <col min="9986" max="9986" width="5.1640625" style="265" customWidth="1"/>
    <col min="9987" max="9987" width="5.5" style="265" customWidth="1"/>
    <col min="9988" max="9988" width="14.83203125" style="265" customWidth="1"/>
    <col min="9989" max="9989" width="66.6640625" style="265" customWidth="1"/>
    <col min="9990" max="9990" width="8.1640625" style="265" customWidth="1"/>
    <col min="9991" max="9991" width="9.83203125" style="265" customWidth="1"/>
    <col min="9992" max="9992" width="11.33203125" style="265" customWidth="1"/>
    <col min="9993" max="9993" width="15.83203125" style="265" customWidth="1"/>
    <col min="9994" max="10000" width="0" style="265" hidden="1" customWidth="1"/>
    <col min="10001" max="10240" width="9.33203125" style="265"/>
    <col min="10241" max="10241" width="6.5" style="265" customWidth="1"/>
    <col min="10242" max="10242" width="5.1640625" style="265" customWidth="1"/>
    <col min="10243" max="10243" width="5.5" style="265" customWidth="1"/>
    <col min="10244" max="10244" width="14.83203125" style="265" customWidth="1"/>
    <col min="10245" max="10245" width="66.6640625" style="265" customWidth="1"/>
    <col min="10246" max="10246" width="8.1640625" style="265" customWidth="1"/>
    <col min="10247" max="10247" width="9.83203125" style="265" customWidth="1"/>
    <col min="10248" max="10248" width="11.33203125" style="265" customWidth="1"/>
    <col min="10249" max="10249" width="15.83203125" style="265" customWidth="1"/>
    <col min="10250" max="10256" width="0" style="265" hidden="1" customWidth="1"/>
    <col min="10257" max="10496" width="9.33203125" style="265"/>
    <col min="10497" max="10497" width="6.5" style="265" customWidth="1"/>
    <col min="10498" max="10498" width="5.1640625" style="265" customWidth="1"/>
    <col min="10499" max="10499" width="5.5" style="265" customWidth="1"/>
    <col min="10500" max="10500" width="14.83203125" style="265" customWidth="1"/>
    <col min="10501" max="10501" width="66.6640625" style="265" customWidth="1"/>
    <col min="10502" max="10502" width="8.1640625" style="265" customWidth="1"/>
    <col min="10503" max="10503" width="9.83203125" style="265" customWidth="1"/>
    <col min="10504" max="10504" width="11.33203125" style="265" customWidth="1"/>
    <col min="10505" max="10505" width="15.83203125" style="265" customWidth="1"/>
    <col min="10506" max="10512" width="0" style="265" hidden="1" customWidth="1"/>
    <col min="10513" max="10752" width="9.33203125" style="265"/>
    <col min="10753" max="10753" width="6.5" style="265" customWidth="1"/>
    <col min="10754" max="10754" width="5.1640625" style="265" customWidth="1"/>
    <col min="10755" max="10755" width="5.5" style="265" customWidth="1"/>
    <col min="10756" max="10756" width="14.83203125" style="265" customWidth="1"/>
    <col min="10757" max="10757" width="66.6640625" style="265" customWidth="1"/>
    <col min="10758" max="10758" width="8.1640625" style="265" customWidth="1"/>
    <col min="10759" max="10759" width="9.83203125" style="265" customWidth="1"/>
    <col min="10760" max="10760" width="11.33203125" style="265" customWidth="1"/>
    <col min="10761" max="10761" width="15.83203125" style="265" customWidth="1"/>
    <col min="10762" max="10768" width="0" style="265" hidden="1" customWidth="1"/>
    <col min="10769" max="11008" width="9.33203125" style="265"/>
    <col min="11009" max="11009" width="6.5" style="265" customWidth="1"/>
    <col min="11010" max="11010" width="5.1640625" style="265" customWidth="1"/>
    <col min="11011" max="11011" width="5.5" style="265" customWidth="1"/>
    <col min="11012" max="11012" width="14.83203125" style="265" customWidth="1"/>
    <col min="11013" max="11013" width="66.6640625" style="265" customWidth="1"/>
    <col min="11014" max="11014" width="8.1640625" style="265" customWidth="1"/>
    <col min="11015" max="11015" width="9.83203125" style="265" customWidth="1"/>
    <col min="11016" max="11016" width="11.33203125" style="265" customWidth="1"/>
    <col min="11017" max="11017" width="15.83203125" style="265" customWidth="1"/>
    <col min="11018" max="11024" width="0" style="265" hidden="1" customWidth="1"/>
    <col min="11025" max="11264" width="9.33203125" style="265"/>
    <col min="11265" max="11265" width="6.5" style="265" customWidth="1"/>
    <col min="11266" max="11266" width="5.1640625" style="265" customWidth="1"/>
    <col min="11267" max="11267" width="5.5" style="265" customWidth="1"/>
    <col min="11268" max="11268" width="14.83203125" style="265" customWidth="1"/>
    <col min="11269" max="11269" width="66.6640625" style="265" customWidth="1"/>
    <col min="11270" max="11270" width="8.1640625" style="265" customWidth="1"/>
    <col min="11271" max="11271" width="9.83203125" style="265" customWidth="1"/>
    <col min="11272" max="11272" width="11.33203125" style="265" customWidth="1"/>
    <col min="11273" max="11273" width="15.83203125" style="265" customWidth="1"/>
    <col min="11274" max="11280" width="0" style="265" hidden="1" customWidth="1"/>
    <col min="11281" max="11520" width="9.33203125" style="265"/>
    <col min="11521" max="11521" width="6.5" style="265" customWidth="1"/>
    <col min="11522" max="11522" width="5.1640625" style="265" customWidth="1"/>
    <col min="11523" max="11523" width="5.5" style="265" customWidth="1"/>
    <col min="11524" max="11524" width="14.83203125" style="265" customWidth="1"/>
    <col min="11525" max="11525" width="66.6640625" style="265" customWidth="1"/>
    <col min="11526" max="11526" width="8.1640625" style="265" customWidth="1"/>
    <col min="11527" max="11527" width="9.83203125" style="265" customWidth="1"/>
    <col min="11528" max="11528" width="11.33203125" style="265" customWidth="1"/>
    <col min="11529" max="11529" width="15.83203125" style="265" customWidth="1"/>
    <col min="11530" max="11536" width="0" style="265" hidden="1" customWidth="1"/>
    <col min="11537" max="11776" width="9.33203125" style="265"/>
    <col min="11777" max="11777" width="6.5" style="265" customWidth="1"/>
    <col min="11778" max="11778" width="5.1640625" style="265" customWidth="1"/>
    <col min="11779" max="11779" width="5.5" style="265" customWidth="1"/>
    <col min="11780" max="11780" width="14.83203125" style="265" customWidth="1"/>
    <col min="11781" max="11781" width="66.6640625" style="265" customWidth="1"/>
    <col min="11782" max="11782" width="8.1640625" style="265" customWidth="1"/>
    <col min="11783" max="11783" width="9.83203125" style="265" customWidth="1"/>
    <col min="11784" max="11784" width="11.33203125" style="265" customWidth="1"/>
    <col min="11785" max="11785" width="15.83203125" style="265" customWidth="1"/>
    <col min="11786" max="11792" width="0" style="265" hidden="1" customWidth="1"/>
    <col min="11793" max="12032" width="9.33203125" style="265"/>
    <col min="12033" max="12033" width="6.5" style="265" customWidth="1"/>
    <col min="12034" max="12034" width="5.1640625" style="265" customWidth="1"/>
    <col min="12035" max="12035" width="5.5" style="265" customWidth="1"/>
    <col min="12036" max="12036" width="14.83203125" style="265" customWidth="1"/>
    <col min="12037" max="12037" width="66.6640625" style="265" customWidth="1"/>
    <col min="12038" max="12038" width="8.1640625" style="265" customWidth="1"/>
    <col min="12039" max="12039" width="9.83203125" style="265" customWidth="1"/>
    <col min="12040" max="12040" width="11.33203125" style="265" customWidth="1"/>
    <col min="12041" max="12041" width="15.83203125" style="265" customWidth="1"/>
    <col min="12042" max="12048" width="0" style="265" hidden="1" customWidth="1"/>
    <col min="12049" max="12288" width="9.33203125" style="265"/>
    <col min="12289" max="12289" width="6.5" style="265" customWidth="1"/>
    <col min="12290" max="12290" width="5.1640625" style="265" customWidth="1"/>
    <col min="12291" max="12291" width="5.5" style="265" customWidth="1"/>
    <col min="12292" max="12292" width="14.83203125" style="265" customWidth="1"/>
    <col min="12293" max="12293" width="66.6640625" style="265" customWidth="1"/>
    <col min="12294" max="12294" width="8.1640625" style="265" customWidth="1"/>
    <col min="12295" max="12295" width="9.83203125" style="265" customWidth="1"/>
    <col min="12296" max="12296" width="11.33203125" style="265" customWidth="1"/>
    <col min="12297" max="12297" width="15.83203125" style="265" customWidth="1"/>
    <col min="12298" max="12304" width="0" style="265" hidden="1" customWidth="1"/>
    <col min="12305" max="12544" width="9.33203125" style="265"/>
    <col min="12545" max="12545" width="6.5" style="265" customWidth="1"/>
    <col min="12546" max="12546" width="5.1640625" style="265" customWidth="1"/>
    <col min="12547" max="12547" width="5.5" style="265" customWidth="1"/>
    <col min="12548" max="12548" width="14.83203125" style="265" customWidth="1"/>
    <col min="12549" max="12549" width="66.6640625" style="265" customWidth="1"/>
    <col min="12550" max="12550" width="8.1640625" style="265" customWidth="1"/>
    <col min="12551" max="12551" width="9.83203125" style="265" customWidth="1"/>
    <col min="12552" max="12552" width="11.33203125" style="265" customWidth="1"/>
    <col min="12553" max="12553" width="15.83203125" style="265" customWidth="1"/>
    <col min="12554" max="12560" width="0" style="265" hidden="1" customWidth="1"/>
    <col min="12561" max="12800" width="9.33203125" style="265"/>
    <col min="12801" max="12801" width="6.5" style="265" customWidth="1"/>
    <col min="12802" max="12802" width="5.1640625" style="265" customWidth="1"/>
    <col min="12803" max="12803" width="5.5" style="265" customWidth="1"/>
    <col min="12804" max="12804" width="14.83203125" style="265" customWidth="1"/>
    <col min="12805" max="12805" width="66.6640625" style="265" customWidth="1"/>
    <col min="12806" max="12806" width="8.1640625" style="265" customWidth="1"/>
    <col min="12807" max="12807" width="9.83203125" style="265" customWidth="1"/>
    <col min="12808" max="12808" width="11.33203125" style="265" customWidth="1"/>
    <col min="12809" max="12809" width="15.83203125" style="265" customWidth="1"/>
    <col min="12810" max="12816" width="0" style="265" hidden="1" customWidth="1"/>
    <col min="12817" max="13056" width="9.33203125" style="265"/>
    <col min="13057" max="13057" width="6.5" style="265" customWidth="1"/>
    <col min="13058" max="13058" width="5.1640625" style="265" customWidth="1"/>
    <col min="13059" max="13059" width="5.5" style="265" customWidth="1"/>
    <col min="13060" max="13060" width="14.83203125" style="265" customWidth="1"/>
    <col min="13061" max="13061" width="66.6640625" style="265" customWidth="1"/>
    <col min="13062" max="13062" width="8.1640625" style="265" customWidth="1"/>
    <col min="13063" max="13063" width="9.83203125" style="265" customWidth="1"/>
    <col min="13064" max="13064" width="11.33203125" style="265" customWidth="1"/>
    <col min="13065" max="13065" width="15.83203125" style="265" customWidth="1"/>
    <col min="13066" max="13072" width="0" style="265" hidden="1" customWidth="1"/>
    <col min="13073" max="13312" width="9.33203125" style="265"/>
    <col min="13313" max="13313" width="6.5" style="265" customWidth="1"/>
    <col min="13314" max="13314" width="5.1640625" style="265" customWidth="1"/>
    <col min="13315" max="13315" width="5.5" style="265" customWidth="1"/>
    <col min="13316" max="13316" width="14.83203125" style="265" customWidth="1"/>
    <col min="13317" max="13317" width="66.6640625" style="265" customWidth="1"/>
    <col min="13318" max="13318" width="8.1640625" style="265" customWidth="1"/>
    <col min="13319" max="13319" width="9.83203125" style="265" customWidth="1"/>
    <col min="13320" max="13320" width="11.33203125" style="265" customWidth="1"/>
    <col min="13321" max="13321" width="15.83203125" style="265" customWidth="1"/>
    <col min="13322" max="13328" width="0" style="265" hidden="1" customWidth="1"/>
    <col min="13329" max="13568" width="9.33203125" style="265"/>
    <col min="13569" max="13569" width="6.5" style="265" customWidth="1"/>
    <col min="13570" max="13570" width="5.1640625" style="265" customWidth="1"/>
    <col min="13571" max="13571" width="5.5" style="265" customWidth="1"/>
    <col min="13572" max="13572" width="14.83203125" style="265" customWidth="1"/>
    <col min="13573" max="13573" width="66.6640625" style="265" customWidth="1"/>
    <col min="13574" max="13574" width="8.1640625" style="265" customWidth="1"/>
    <col min="13575" max="13575" width="9.83203125" style="265" customWidth="1"/>
    <col min="13576" max="13576" width="11.33203125" style="265" customWidth="1"/>
    <col min="13577" max="13577" width="15.83203125" style="265" customWidth="1"/>
    <col min="13578" max="13584" width="0" style="265" hidden="1" customWidth="1"/>
    <col min="13585" max="13824" width="9.33203125" style="265"/>
    <col min="13825" max="13825" width="6.5" style="265" customWidth="1"/>
    <col min="13826" max="13826" width="5.1640625" style="265" customWidth="1"/>
    <col min="13827" max="13827" width="5.5" style="265" customWidth="1"/>
    <col min="13828" max="13828" width="14.83203125" style="265" customWidth="1"/>
    <col min="13829" max="13829" width="66.6640625" style="265" customWidth="1"/>
    <col min="13830" max="13830" width="8.1640625" style="265" customWidth="1"/>
    <col min="13831" max="13831" width="9.83203125" style="265" customWidth="1"/>
    <col min="13832" max="13832" width="11.33203125" style="265" customWidth="1"/>
    <col min="13833" max="13833" width="15.83203125" style="265" customWidth="1"/>
    <col min="13834" max="13840" width="0" style="265" hidden="1" customWidth="1"/>
    <col min="13841" max="14080" width="9.33203125" style="265"/>
    <col min="14081" max="14081" width="6.5" style="265" customWidth="1"/>
    <col min="14082" max="14082" width="5.1640625" style="265" customWidth="1"/>
    <col min="14083" max="14083" width="5.5" style="265" customWidth="1"/>
    <col min="14084" max="14084" width="14.83203125" style="265" customWidth="1"/>
    <col min="14085" max="14085" width="66.6640625" style="265" customWidth="1"/>
    <col min="14086" max="14086" width="8.1640625" style="265" customWidth="1"/>
    <col min="14087" max="14087" width="9.83203125" style="265" customWidth="1"/>
    <col min="14088" max="14088" width="11.33203125" style="265" customWidth="1"/>
    <col min="14089" max="14089" width="15.83203125" style="265" customWidth="1"/>
    <col min="14090" max="14096" width="0" style="265" hidden="1" customWidth="1"/>
    <col min="14097" max="14336" width="9.33203125" style="265"/>
    <col min="14337" max="14337" width="6.5" style="265" customWidth="1"/>
    <col min="14338" max="14338" width="5.1640625" style="265" customWidth="1"/>
    <col min="14339" max="14339" width="5.5" style="265" customWidth="1"/>
    <col min="14340" max="14340" width="14.83203125" style="265" customWidth="1"/>
    <col min="14341" max="14341" width="66.6640625" style="265" customWidth="1"/>
    <col min="14342" max="14342" width="8.1640625" style="265" customWidth="1"/>
    <col min="14343" max="14343" width="9.83203125" style="265" customWidth="1"/>
    <col min="14344" max="14344" width="11.33203125" style="265" customWidth="1"/>
    <col min="14345" max="14345" width="15.83203125" style="265" customWidth="1"/>
    <col min="14346" max="14352" width="0" style="265" hidden="1" customWidth="1"/>
    <col min="14353" max="14592" width="9.33203125" style="265"/>
    <col min="14593" max="14593" width="6.5" style="265" customWidth="1"/>
    <col min="14594" max="14594" width="5.1640625" style="265" customWidth="1"/>
    <col min="14595" max="14595" width="5.5" style="265" customWidth="1"/>
    <col min="14596" max="14596" width="14.83203125" style="265" customWidth="1"/>
    <col min="14597" max="14597" width="66.6640625" style="265" customWidth="1"/>
    <col min="14598" max="14598" width="8.1640625" style="265" customWidth="1"/>
    <col min="14599" max="14599" width="9.83203125" style="265" customWidth="1"/>
    <col min="14600" max="14600" width="11.33203125" style="265" customWidth="1"/>
    <col min="14601" max="14601" width="15.83203125" style="265" customWidth="1"/>
    <col min="14602" max="14608" width="0" style="265" hidden="1" customWidth="1"/>
    <col min="14609" max="14848" width="9.33203125" style="265"/>
    <col min="14849" max="14849" width="6.5" style="265" customWidth="1"/>
    <col min="14850" max="14850" width="5.1640625" style="265" customWidth="1"/>
    <col min="14851" max="14851" width="5.5" style="265" customWidth="1"/>
    <col min="14852" max="14852" width="14.83203125" style="265" customWidth="1"/>
    <col min="14853" max="14853" width="66.6640625" style="265" customWidth="1"/>
    <col min="14854" max="14854" width="8.1640625" style="265" customWidth="1"/>
    <col min="14855" max="14855" width="9.83203125" style="265" customWidth="1"/>
    <col min="14856" max="14856" width="11.33203125" style="265" customWidth="1"/>
    <col min="14857" max="14857" width="15.83203125" style="265" customWidth="1"/>
    <col min="14858" max="14864" width="0" style="265" hidden="1" customWidth="1"/>
    <col min="14865" max="15104" width="9.33203125" style="265"/>
    <col min="15105" max="15105" width="6.5" style="265" customWidth="1"/>
    <col min="15106" max="15106" width="5.1640625" style="265" customWidth="1"/>
    <col min="15107" max="15107" width="5.5" style="265" customWidth="1"/>
    <col min="15108" max="15108" width="14.83203125" style="265" customWidth="1"/>
    <col min="15109" max="15109" width="66.6640625" style="265" customWidth="1"/>
    <col min="15110" max="15110" width="8.1640625" style="265" customWidth="1"/>
    <col min="15111" max="15111" width="9.83203125" style="265" customWidth="1"/>
    <col min="15112" max="15112" width="11.33203125" style="265" customWidth="1"/>
    <col min="15113" max="15113" width="15.83203125" style="265" customWidth="1"/>
    <col min="15114" max="15120" width="0" style="265" hidden="1" customWidth="1"/>
    <col min="15121" max="15360" width="9.33203125" style="265"/>
    <col min="15361" max="15361" width="6.5" style="265" customWidth="1"/>
    <col min="15362" max="15362" width="5.1640625" style="265" customWidth="1"/>
    <col min="15363" max="15363" width="5.5" style="265" customWidth="1"/>
    <col min="15364" max="15364" width="14.83203125" style="265" customWidth="1"/>
    <col min="15365" max="15365" width="66.6640625" style="265" customWidth="1"/>
    <col min="15366" max="15366" width="8.1640625" style="265" customWidth="1"/>
    <col min="15367" max="15367" width="9.83203125" style="265" customWidth="1"/>
    <col min="15368" max="15368" width="11.33203125" style="265" customWidth="1"/>
    <col min="15369" max="15369" width="15.83203125" style="265" customWidth="1"/>
    <col min="15370" max="15376" width="0" style="265" hidden="1" customWidth="1"/>
    <col min="15377" max="15616" width="9.33203125" style="265"/>
    <col min="15617" max="15617" width="6.5" style="265" customWidth="1"/>
    <col min="15618" max="15618" width="5.1640625" style="265" customWidth="1"/>
    <col min="15619" max="15619" width="5.5" style="265" customWidth="1"/>
    <col min="15620" max="15620" width="14.83203125" style="265" customWidth="1"/>
    <col min="15621" max="15621" width="66.6640625" style="265" customWidth="1"/>
    <col min="15622" max="15622" width="8.1640625" style="265" customWidth="1"/>
    <col min="15623" max="15623" width="9.83203125" style="265" customWidth="1"/>
    <col min="15624" max="15624" width="11.33203125" style="265" customWidth="1"/>
    <col min="15625" max="15625" width="15.83203125" style="265" customWidth="1"/>
    <col min="15626" max="15632" width="0" style="265" hidden="1" customWidth="1"/>
    <col min="15633" max="15872" width="9.33203125" style="265"/>
    <col min="15873" max="15873" width="6.5" style="265" customWidth="1"/>
    <col min="15874" max="15874" width="5.1640625" style="265" customWidth="1"/>
    <col min="15875" max="15875" width="5.5" style="265" customWidth="1"/>
    <col min="15876" max="15876" width="14.83203125" style="265" customWidth="1"/>
    <col min="15877" max="15877" width="66.6640625" style="265" customWidth="1"/>
    <col min="15878" max="15878" width="8.1640625" style="265" customWidth="1"/>
    <col min="15879" max="15879" width="9.83203125" style="265" customWidth="1"/>
    <col min="15880" max="15880" width="11.33203125" style="265" customWidth="1"/>
    <col min="15881" max="15881" width="15.83203125" style="265" customWidth="1"/>
    <col min="15882" max="15888" width="0" style="265" hidden="1" customWidth="1"/>
    <col min="15889" max="16128" width="9.33203125" style="265"/>
    <col min="16129" max="16129" width="6.5" style="265" customWidth="1"/>
    <col min="16130" max="16130" width="5.1640625" style="265" customWidth="1"/>
    <col min="16131" max="16131" width="5.5" style="265" customWidth="1"/>
    <col min="16132" max="16132" width="14.83203125" style="265" customWidth="1"/>
    <col min="16133" max="16133" width="66.6640625" style="265" customWidth="1"/>
    <col min="16134" max="16134" width="8.1640625" style="265" customWidth="1"/>
    <col min="16135" max="16135" width="9.83203125" style="265" customWidth="1"/>
    <col min="16136" max="16136" width="11.33203125" style="265" customWidth="1"/>
    <col min="16137" max="16137" width="15.83203125" style="265" customWidth="1"/>
    <col min="16138" max="16144" width="0" style="265" hidden="1" customWidth="1"/>
    <col min="16145" max="16384" width="9.33203125" style="265"/>
  </cols>
  <sheetData>
    <row r="1" spans="1:16" ht="18" customHeight="1">
      <c r="A1" s="262" t="s">
        <v>1170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  <c r="P1" s="264"/>
    </row>
    <row r="2" spans="1:16" ht="11.25" customHeight="1">
      <c r="A2" s="266" t="s">
        <v>17</v>
      </c>
      <c r="B2" s="267"/>
      <c r="C2" s="267" t="s">
        <v>1171</v>
      </c>
      <c r="D2" s="267"/>
      <c r="E2" s="267"/>
      <c r="F2" s="267"/>
      <c r="G2" s="267"/>
      <c r="H2" s="267"/>
      <c r="I2" s="267"/>
      <c r="J2" s="267"/>
      <c r="K2" s="267"/>
      <c r="L2" s="263"/>
      <c r="M2" s="263"/>
      <c r="N2" s="263"/>
      <c r="O2" s="264"/>
      <c r="P2" s="264"/>
    </row>
    <row r="3" spans="1:16" ht="11.25" customHeight="1">
      <c r="A3" s="266" t="s">
        <v>923</v>
      </c>
      <c r="B3" s="267"/>
      <c r="C3" s="267" t="s">
        <v>1172</v>
      </c>
      <c r="D3" s="267"/>
      <c r="E3" s="267"/>
      <c r="F3" s="267"/>
      <c r="G3" s="267"/>
      <c r="H3" s="267"/>
      <c r="I3" s="267"/>
      <c r="J3" s="267"/>
      <c r="K3" s="267"/>
      <c r="L3" s="263"/>
      <c r="M3" s="263"/>
      <c r="N3" s="263"/>
      <c r="O3" s="264"/>
      <c r="P3" s="264"/>
    </row>
    <row r="4" spans="1:16" ht="11.25" customHeight="1">
      <c r="A4" s="266" t="s">
        <v>1173</v>
      </c>
      <c r="B4" s="267"/>
      <c r="C4" s="267" t="s">
        <v>1174</v>
      </c>
      <c r="D4" s="267" t="s">
        <v>1175</v>
      </c>
      <c r="E4" s="267"/>
      <c r="F4" s="267"/>
      <c r="G4" s="267"/>
      <c r="H4" s="267"/>
      <c r="I4" s="267"/>
      <c r="J4" s="267"/>
      <c r="K4" s="267"/>
      <c r="L4" s="263"/>
      <c r="M4" s="263"/>
      <c r="N4" s="263"/>
      <c r="O4" s="264"/>
      <c r="P4" s="264"/>
    </row>
    <row r="5" spans="1:16" ht="11.25" customHeight="1">
      <c r="A5" s="268" t="s">
        <v>1176</v>
      </c>
      <c r="B5" s="267"/>
      <c r="C5" s="267" t="s">
        <v>1306</v>
      </c>
      <c r="D5" s="267"/>
      <c r="E5" s="267"/>
      <c r="F5" s="267"/>
      <c r="G5" s="267"/>
      <c r="H5" s="267"/>
      <c r="I5" s="267"/>
      <c r="J5" s="267"/>
      <c r="K5" s="267"/>
      <c r="L5" s="263"/>
      <c r="M5" s="263"/>
      <c r="N5" s="263"/>
      <c r="O5" s="264"/>
      <c r="P5" s="264"/>
    </row>
    <row r="6" spans="1:16" ht="11.25" customHeight="1">
      <c r="A6" s="267" t="s">
        <v>1178</v>
      </c>
      <c r="B6" s="267"/>
      <c r="C6" s="267" t="s">
        <v>1179</v>
      </c>
      <c r="D6" s="267"/>
      <c r="E6" s="267"/>
      <c r="F6" s="267"/>
      <c r="G6" s="267"/>
      <c r="H6" s="267"/>
      <c r="I6" s="267"/>
      <c r="J6" s="267"/>
      <c r="K6" s="267"/>
      <c r="L6" s="263"/>
      <c r="M6" s="263"/>
      <c r="N6" s="263"/>
      <c r="O6" s="264"/>
      <c r="P6" s="264"/>
    </row>
    <row r="7" spans="1:16" ht="11.25" customHeight="1">
      <c r="A7" s="267" t="s">
        <v>1180</v>
      </c>
      <c r="B7" s="267"/>
      <c r="C7" s="267" t="s">
        <v>1181</v>
      </c>
      <c r="D7" s="267"/>
      <c r="E7" s="267"/>
      <c r="F7" s="267"/>
      <c r="G7" s="267"/>
      <c r="H7" s="267"/>
      <c r="I7" s="267"/>
      <c r="J7" s="267"/>
      <c r="K7" s="267"/>
      <c r="L7" s="263"/>
      <c r="M7" s="263"/>
      <c r="N7" s="263"/>
      <c r="O7" s="264"/>
      <c r="P7" s="264"/>
    </row>
    <row r="8" spans="1:16" ht="11.25" customHeight="1">
      <c r="A8" s="267" t="s">
        <v>1182</v>
      </c>
      <c r="B8" s="267"/>
      <c r="C8" s="267" t="s">
        <v>1183</v>
      </c>
      <c r="D8" s="267"/>
      <c r="E8" s="267"/>
      <c r="F8" s="267"/>
      <c r="G8" s="267"/>
      <c r="H8" s="267"/>
      <c r="I8" s="267"/>
      <c r="J8" s="267"/>
      <c r="K8" s="267"/>
      <c r="L8" s="263"/>
      <c r="M8" s="263"/>
      <c r="N8" s="263"/>
      <c r="O8" s="264"/>
      <c r="P8" s="264"/>
    </row>
    <row r="9" spans="1:16" ht="11.25" customHeight="1">
      <c r="A9" s="267" t="s">
        <v>23</v>
      </c>
      <c r="B9" s="267"/>
      <c r="C9" s="486">
        <v>44572</v>
      </c>
      <c r="D9" s="486"/>
      <c r="E9" s="267"/>
      <c r="F9" s="267"/>
      <c r="G9" s="267"/>
      <c r="H9" s="267"/>
      <c r="I9" s="267"/>
      <c r="J9" s="267"/>
      <c r="K9" s="267"/>
      <c r="L9" s="263"/>
      <c r="M9" s="263"/>
      <c r="N9" s="263"/>
      <c r="O9" s="264"/>
      <c r="P9" s="264"/>
    </row>
    <row r="10" spans="1:16" ht="5.2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4"/>
      <c r="P10" s="264"/>
    </row>
    <row r="11" spans="1:16" ht="21.75" customHeight="1">
      <c r="A11" s="269" t="s">
        <v>1184</v>
      </c>
      <c r="B11" s="270" t="s">
        <v>1185</v>
      </c>
      <c r="C11" s="270" t="s">
        <v>1186</v>
      </c>
      <c r="D11" s="270" t="s">
        <v>1018</v>
      </c>
      <c r="E11" s="270" t="s">
        <v>55</v>
      </c>
      <c r="F11" s="270" t="s">
        <v>115</v>
      </c>
      <c r="G11" s="270" t="s">
        <v>1187</v>
      </c>
      <c r="H11" s="270" t="s">
        <v>1188</v>
      </c>
      <c r="I11" s="270" t="s">
        <v>1120</v>
      </c>
      <c r="J11" s="270" t="s">
        <v>1148</v>
      </c>
      <c r="K11" s="270" t="s">
        <v>1189</v>
      </c>
      <c r="L11" s="270" t="s">
        <v>1190</v>
      </c>
      <c r="M11" s="270" t="s">
        <v>1191</v>
      </c>
      <c r="N11" s="271" t="s">
        <v>1086</v>
      </c>
      <c r="O11" s="272" t="s">
        <v>1192</v>
      </c>
      <c r="P11" s="273" t="s">
        <v>1193</v>
      </c>
    </row>
    <row r="12" spans="1:16" ht="11.25" customHeight="1">
      <c r="A12" s="274">
        <v>1</v>
      </c>
      <c r="B12" s="275">
        <v>2</v>
      </c>
      <c r="C12" s="275">
        <v>3</v>
      </c>
      <c r="D12" s="275">
        <v>4</v>
      </c>
      <c r="E12" s="275">
        <v>5</v>
      </c>
      <c r="F12" s="275">
        <v>6</v>
      </c>
      <c r="G12" s="275">
        <v>7</v>
      </c>
      <c r="H12" s="275">
        <v>8</v>
      </c>
      <c r="I12" s="275">
        <v>9</v>
      </c>
      <c r="J12" s="275"/>
      <c r="K12" s="275"/>
      <c r="L12" s="275"/>
      <c r="M12" s="275"/>
      <c r="N12" s="276">
        <v>10</v>
      </c>
      <c r="O12" s="277">
        <v>11</v>
      </c>
      <c r="P12" s="278">
        <v>12</v>
      </c>
    </row>
    <row r="13" spans="1:16" ht="3.75" customHeight="1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4"/>
      <c r="P13" s="279"/>
    </row>
    <row r="14" spans="1:16" s="285" customFormat="1" ht="20.100000000000001" customHeight="1">
      <c r="A14" s="280"/>
      <c r="B14" s="281"/>
      <c r="C14" s="280"/>
      <c r="D14" s="280"/>
      <c r="E14" s="282"/>
      <c r="F14" s="280"/>
      <c r="G14" s="280"/>
      <c r="H14" s="280"/>
      <c r="I14" s="283"/>
      <c r="J14" s="280"/>
      <c r="K14" s="284"/>
      <c r="L14" s="280"/>
      <c r="M14" s="284"/>
      <c r="N14" s="280"/>
      <c r="P14" s="286" t="s">
        <v>73</v>
      </c>
    </row>
    <row r="15" spans="1:16" s="285" customFormat="1" ht="12.75" customHeight="1">
      <c r="A15" s="287"/>
      <c r="B15" s="287"/>
      <c r="C15" s="287"/>
      <c r="D15" s="287"/>
      <c r="E15" s="288" t="s">
        <v>1194</v>
      </c>
      <c r="F15" s="287"/>
      <c r="G15" s="287"/>
      <c r="H15" s="287"/>
      <c r="I15" s="289"/>
      <c r="K15" s="290"/>
      <c r="M15" s="290"/>
      <c r="N15" s="291"/>
      <c r="P15" s="292"/>
    </row>
    <row r="16" spans="1:16" s="285" customFormat="1" ht="12.75" customHeight="1">
      <c r="A16" s="287"/>
      <c r="B16" s="287"/>
      <c r="C16" s="287"/>
      <c r="D16" s="287">
        <v>730</v>
      </c>
      <c r="E16" s="287" t="s">
        <v>1307</v>
      </c>
      <c r="F16" s="287"/>
      <c r="G16" s="287"/>
      <c r="H16" s="287"/>
      <c r="I16" s="293">
        <f>I41</f>
        <v>0</v>
      </c>
      <c r="K16" s="290"/>
      <c r="M16" s="290"/>
      <c r="N16" s="291"/>
      <c r="P16" s="292"/>
    </row>
    <row r="17" spans="1:16" s="285" customFormat="1" ht="12.75" customHeight="1">
      <c r="A17" s="287"/>
      <c r="B17" s="287"/>
      <c r="C17" s="287"/>
      <c r="D17" s="287"/>
      <c r="E17" s="294" t="s">
        <v>1196</v>
      </c>
      <c r="F17" s="294"/>
      <c r="G17" s="294"/>
      <c r="H17" s="294"/>
      <c r="I17" s="295">
        <f>SUM(I16)</f>
        <v>0</v>
      </c>
      <c r="K17" s="290"/>
      <c r="M17" s="290"/>
      <c r="N17" s="291"/>
      <c r="P17" s="292"/>
    </row>
    <row r="18" spans="1:16" s="285" customFormat="1" ht="12.75" customHeight="1">
      <c r="A18" s="287"/>
      <c r="B18" s="287"/>
      <c r="C18" s="287"/>
      <c r="D18" s="287"/>
      <c r="E18" s="287"/>
      <c r="F18" s="287"/>
      <c r="G18" s="287"/>
      <c r="H18" s="287"/>
      <c r="I18" s="287"/>
      <c r="K18" s="290"/>
      <c r="M18" s="290"/>
      <c r="N18" s="291"/>
      <c r="P18" s="292"/>
    </row>
    <row r="19" spans="1:16" s="285" customFormat="1" ht="12.75" customHeight="1">
      <c r="A19" s="296"/>
      <c r="B19" s="318"/>
      <c r="C19" s="319"/>
      <c r="D19" s="319"/>
      <c r="E19" s="320" t="s">
        <v>1307</v>
      </c>
      <c r="F19" s="299"/>
      <c r="G19" s="300"/>
      <c r="H19" s="293"/>
      <c r="I19" s="301"/>
      <c r="K19" s="290"/>
      <c r="M19" s="290"/>
      <c r="N19" s="291"/>
      <c r="P19" s="292"/>
    </row>
    <row r="20" spans="1:16" s="285" customFormat="1" ht="12.75" customHeight="1">
      <c r="A20" s="296" t="str">
        <f t="shared" ref="A20:A40" si="0">"T "&amp;TEXT(ROW()-ROW($A$19),"00")</f>
        <v>T 01</v>
      </c>
      <c r="B20" s="318"/>
      <c r="C20" s="319"/>
      <c r="D20" s="319" t="s">
        <v>1308</v>
      </c>
      <c r="E20" s="339" t="s">
        <v>1309</v>
      </c>
      <c r="F20" s="299" t="s">
        <v>292</v>
      </c>
      <c r="G20" s="300">
        <v>4</v>
      </c>
      <c r="H20" s="504"/>
      <c r="I20" s="301">
        <f t="shared" ref="I20:I39" si="1">ROUND(G20*H20,2)</f>
        <v>0</v>
      </c>
      <c r="K20" s="290"/>
      <c r="M20" s="290"/>
      <c r="N20" s="291"/>
      <c r="P20" s="292"/>
    </row>
    <row r="21" spans="1:16" s="285" customFormat="1" ht="12.75" customHeight="1">
      <c r="A21" s="296" t="str">
        <f t="shared" si="0"/>
        <v>T 02</v>
      </c>
      <c r="B21" s="318"/>
      <c r="C21" s="319"/>
      <c r="D21" s="319" t="s">
        <v>1310</v>
      </c>
      <c r="E21" s="339" t="s">
        <v>1311</v>
      </c>
      <c r="F21" s="299" t="s">
        <v>292</v>
      </c>
      <c r="G21" s="300">
        <v>60</v>
      </c>
      <c r="H21" s="504"/>
      <c r="I21" s="301">
        <f t="shared" si="1"/>
        <v>0</v>
      </c>
      <c r="K21" s="290"/>
      <c r="M21" s="290"/>
      <c r="N21" s="291"/>
      <c r="P21" s="292"/>
    </row>
    <row r="22" spans="1:16" s="285" customFormat="1" ht="12.75" customHeight="1">
      <c r="A22" s="296" t="str">
        <f t="shared" si="0"/>
        <v>T 03</v>
      </c>
      <c r="B22" s="318"/>
      <c r="C22" s="319"/>
      <c r="D22" s="319" t="s">
        <v>1312</v>
      </c>
      <c r="E22" s="339" t="s">
        <v>1313</v>
      </c>
      <c r="F22" s="299" t="s">
        <v>292</v>
      </c>
      <c r="G22" s="300">
        <v>10</v>
      </c>
      <c r="H22" s="504"/>
      <c r="I22" s="301">
        <f t="shared" si="1"/>
        <v>0</v>
      </c>
      <c r="K22" s="290"/>
      <c r="M22" s="290"/>
      <c r="N22" s="291"/>
      <c r="P22" s="292"/>
    </row>
    <row r="23" spans="1:16" s="285" customFormat="1" ht="12.75" customHeight="1">
      <c r="A23" s="296" t="str">
        <f t="shared" si="0"/>
        <v>T 04</v>
      </c>
      <c r="B23" s="318"/>
      <c r="C23" s="319"/>
      <c r="D23" s="319" t="s">
        <v>1314</v>
      </c>
      <c r="E23" s="339" t="s">
        <v>1315</v>
      </c>
      <c r="F23" s="299" t="s">
        <v>292</v>
      </c>
      <c r="G23" s="300">
        <v>4</v>
      </c>
      <c r="H23" s="504"/>
      <c r="I23" s="301">
        <f t="shared" si="1"/>
        <v>0</v>
      </c>
      <c r="K23" s="290"/>
      <c r="M23" s="290"/>
      <c r="N23" s="291"/>
      <c r="P23" s="292"/>
    </row>
    <row r="24" spans="1:16" s="285" customFormat="1" ht="12.75" customHeight="1">
      <c r="A24" s="296" t="str">
        <f t="shared" si="0"/>
        <v>T 05</v>
      </c>
      <c r="B24" s="318"/>
      <c r="C24" s="319"/>
      <c r="D24" s="319" t="s">
        <v>1316</v>
      </c>
      <c r="E24" s="298" t="s">
        <v>1317</v>
      </c>
      <c r="F24" s="299" t="s">
        <v>292</v>
      </c>
      <c r="G24" s="300">
        <v>4</v>
      </c>
      <c r="H24" s="504"/>
      <c r="I24" s="301">
        <f t="shared" si="1"/>
        <v>0</v>
      </c>
      <c r="K24" s="290"/>
      <c r="M24" s="290"/>
      <c r="N24" s="291"/>
      <c r="P24" s="292"/>
    </row>
    <row r="25" spans="1:16" s="285" customFormat="1" ht="12.75" customHeight="1">
      <c r="A25" s="296" t="str">
        <f t="shared" si="0"/>
        <v>T 06</v>
      </c>
      <c r="B25" s="318"/>
      <c r="C25" s="319"/>
      <c r="D25" s="319" t="s">
        <v>1318</v>
      </c>
      <c r="E25" s="298" t="s">
        <v>1319</v>
      </c>
      <c r="F25" s="299" t="s">
        <v>292</v>
      </c>
      <c r="G25" s="300">
        <v>60</v>
      </c>
      <c r="H25" s="504"/>
      <c r="I25" s="301">
        <f t="shared" si="1"/>
        <v>0</v>
      </c>
      <c r="K25" s="290"/>
      <c r="M25" s="290"/>
      <c r="N25" s="291"/>
      <c r="P25" s="292"/>
    </row>
    <row r="26" spans="1:16" s="285" customFormat="1" ht="12.75" customHeight="1">
      <c r="A26" s="296" t="str">
        <f t="shared" si="0"/>
        <v>T 07</v>
      </c>
      <c r="B26" s="318"/>
      <c r="C26" s="319"/>
      <c r="D26" s="319" t="s">
        <v>1320</v>
      </c>
      <c r="E26" s="298" t="s">
        <v>1321</v>
      </c>
      <c r="F26" s="299" t="s">
        <v>292</v>
      </c>
      <c r="G26" s="300">
        <v>10</v>
      </c>
      <c r="H26" s="504"/>
      <c r="I26" s="301">
        <f t="shared" si="1"/>
        <v>0</v>
      </c>
      <c r="K26" s="290"/>
      <c r="M26" s="290"/>
      <c r="N26" s="291"/>
      <c r="P26" s="292"/>
    </row>
    <row r="27" spans="1:16" s="285" customFormat="1" ht="12.75" customHeight="1">
      <c r="A27" s="296" t="str">
        <f t="shared" si="0"/>
        <v>T 08</v>
      </c>
      <c r="B27" s="318"/>
      <c r="C27" s="319"/>
      <c r="D27" s="319" t="s">
        <v>1322</v>
      </c>
      <c r="E27" s="298" t="s">
        <v>1323</v>
      </c>
      <c r="F27" s="299" t="s">
        <v>292</v>
      </c>
      <c r="G27" s="300">
        <v>4</v>
      </c>
      <c r="H27" s="504"/>
      <c r="I27" s="301">
        <f t="shared" si="1"/>
        <v>0</v>
      </c>
      <c r="K27" s="290"/>
      <c r="M27" s="290"/>
      <c r="N27" s="291"/>
      <c r="P27" s="292"/>
    </row>
    <row r="28" spans="1:16" s="285" customFormat="1" ht="12.6" customHeight="1">
      <c r="A28" s="296" t="str">
        <f t="shared" si="0"/>
        <v>T 09</v>
      </c>
      <c r="B28" s="318"/>
      <c r="C28" s="319"/>
      <c r="D28" s="319" t="s">
        <v>1324</v>
      </c>
      <c r="E28" s="443" t="s">
        <v>1437</v>
      </c>
      <c r="F28" s="299" t="s">
        <v>1208</v>
      </c>
      <c r="G28" s="300">
        <v>2</v>
      </c>
      <c r="H28" s="504"/>
      <c r="I28" s="301">
        <f t="shared" si="1"/>
        <v>0</v>
      </c>
      <c r="K28" s="290"/>
      <c r="M28" s="290"/>
      <c r="N28" s="291"/>
      <c r="P28" s="292"/>
    </row>
    <row r="29" spans="1:16" s="285" customFormat="1" ht="12.6" customHeight="1">
      <c r="A29" s="296" t="str">
        <f t="shared" si="0"/>
        <v>T 10</v>
      </c>
      <c r="B29" s="318"/>
      <c r="C29" s="319"/>
      <c r="D29" s="319" t="s">
        <v>1325</v>
      </c>
      <c r="E29" s="443" t="s">
        <v>1438</v>
      </c>
      <c r="F29" s="299" t="s">
        <v>1208</v>
      </c>
      <c r="G29" s="300">
        <v>2</v>
      </c>
      <c r="H29" s="504"/>
      <c r="I29" s="301">
        <f t="shared" si="1"/>
        <v>0</v>
      </c>
      <c r="K29" s="290"/>
      <c r="M29" s="290"/>
      <c r="N29" s="291"/>
      <c r="P29" s="292"/>
    </row>
    <row r="30" spans="1:16" s="285" customFormat="1" ht="12.6" customHeight="1">
      <c r="A30" s="296" t="str">
        <f t="shared" si="0"/>
        <v>T 11</v>
      </c>
      <c r="B30" s="318"/>
      <c r="C30" s="319"/>
      <c r="D30" s="319" t="s">
        <v>1326</v>
      </c>
      <c r="E30" s="443" t="s">
        <v>1439</v>
      </c>
      <c r="F30" s="299" t="s">
        <v>1208</v>
      </c>
      <c r="G30" s="300">
        <v>2</v>
      </c>
      <c r="H30" s="504"/>
      <c r="I30" s="301">
        <f t="shared" si="1"/>
        <v>0</v>
      </c>
      <c r="K30" s="290"/>
      <c r="M30" s="290"/>
      <c r="N30" s="291"/>
      <c r="P30" s="292"/>
    </row>
    <row r="31" spans="1:16" s="285" customFormat="1" ht="12.6" customHeight="1">
      <c r="A31" s="296" t="str">
        <f t="shared" si="0"/>
        <v>T 12</v>
      </c>
      <c r="B31" s="318"/>
      <c r="C31" s="319"/>
      <c r="D31" s="319" t="s">
        <v>1327</v>
      </c>
      <c r="E31" s="443" t="s">
        <v>1328</v>
      </c>
      <c r="F31" s="299" t="s">
        <v>1208</v>
      </c>
      <c r="G31" s="300">
        <v>2</v>
      </c>
      <c r="H31" s="504"/>
      <c r="I31" s="301">
        <f t="shared" si="1"/>
        <v>0</v>
      </c>
      <c r="K31" s="290"/>
      <c r="M31" s="290"/>
      <c r="N31" s="291"/>
      <c r="P31" s="292"/>
    </row>
    <row r="32" spans="1:16" s="285" customFormat="1" ht="12.6" customHeight="1">
      <c r="A32" s="296" t="str">
        <f t="shared" si="0"/>
        <v>T 13</v>
      </c>
      <c r="B32" s="318"/>
      <c r="C32" s="319"/>
      <c r="D32" s="319" t="s">
        <v>1329</v>
      </c>
      <c r="E32" s="443" t="s">
        <v>1440</v>
      </c>
      <c r="F32" s="299" t="s">
        <v>1208</v>
      </c>
      <c r="G32" s="300">
        <v>2</v>
      </c>
      <c r="H32" s="504"/>
      <c r="I32" s="301">
        <f t="shared" si="1"/>
        <v>0</v>
      </c>
      <c r="K32" s="290"/>
      <c r="M32" s="290"/>
      <c r="N32" s="291"/>
      <c r="P32" s="292"/>
    </row>
    <row r="33" spans="1:16" s="285" customFormat="1" ht="12.6" customHeight="1">
      <c r="A33" s="296" t="str">
        <f t="shared" si="0"/>
        <v>T 14</v>
      </c>
      <c r="B33" s="318"/>
      <c r="C33" s="319"/>
      <c r="D33" s="319" t="s">
        <v>1330</v>
      </c>
      <c r="E33" s="443" t="s">
        <v>1331</v>
      </c>
      <c r="F33" s="299" t="s">
        <v>1208</v>
      </c>
      <c r="G33" s="300">
        <v>2</v>
      </c>
      <c r="H33" s="504"/>
      <c r="I33" s="301">
        <f t="shared" si="1"/>
        <v>0</v>
      </c>
      <c r="K33" s="290"/>
      <c r="M33" s="290"/>
      <c r="N33" s="291"/>
      <c r="P33" s="292"/>
    </row>
    <row r="34" spans="1:16" s="285" customFormat="1" ht="12.6" customHeight="1">
      <c r="A34" s="296" t="str">
        <f t="shared" si="0"/>
        <v>T 15</v>
      </c>
      <c r="B34" s="318"/>
      <c r="C34" s="319"/>
      <c r="D34" s="319" t="s">
        <v>1332</v>
      </c>
      <c r="E34" s="298" t="s">
        <v>1333</v>
      </c>
      <c r="F34" s="299" t="s">
        <v>1208</v>
      </c>
      <c r="G34" s="300">
        <f>SUM(G28:G32)</f>
        <v>10</v>
      </c>
      <c r="H34" s="504"/>
      <c r="I34" s="301">
        <f t="shared" si="1"/>
        <v>0</v>
      </c>
      <c r="K34" s="290"/>
      <c r="M34" s="290"/>
      <c r="N34" s="291"/>
      <c r="P34" s="292"/>
    </row>
    <row r="35" spans="1:16" s="285" customFormat="1" ht="12.6" customHeight="1">
      <c r="A35" s="296" t="str">
        <f t="shared" si="0"/>
        <v>T 16</v>
      </c>
      <c r="B35" s="318"/>
      <c r="C35" s="319"/>
      <c r="D35" s="319" t="s">
        <v>1334</v>
      </c>
      <c r="E35" s="298" t="s">
        <v>1335</v>
      </c>
      <c r="F35" s="299" t="s">
        <v>1208</v>
      </c>
      <c r="G35" s="300">
        <v>2</v>
      </c>
      <c r="H35" s="504"/>
      <c r="I35" s="301">
        <f>ROUND(G35*H35,2)</f>
        <v>0</v>
      </c>
      <c r="K35" s="290"/>
      <c r="M35" s="290"/>
      <c r="N35" s="291"/>
      <c r="P35" s="292"/>
    </row>
    <row r="36" spans="1:16" s="285" customFormat="1" ht="12.75" customHeight="1">
      <c r="A36" s="296" t="str">
        <f t="shared" si="0"/>
        <v>T 17</v>
      </c>
      <c r="B36" s="318"/>
      <c r="C36" s="319"/>
      <c r="D36" s="319" t="s">
        <v>1336</v>
      </c>
      <c r="E36" s="339" t="s">
        <v>1337</v>
      </c>
      <c r="F36" s="299" t="s">
        <v>1338</v>
      </c>
      <c r="G36" s="300">
        <v>1</v>
      </c>
      <c r="H36" s="504"/>
      <c r="I36" s="301">
        <f t="shared" si="1"/>
        <v>0</v>
      </c>
      <c r="K36" s="290"/>
      <c r="M36" s="290"/>
      <c r="N36" s="291"/>
      <c r="P36" s="292"/>
    </row>
    <row r="37" spans="1:16" s="285" customFormat="1" ht="12.75" customHeight="1">
      <c r="A37" s="296" t="str">
        <f t="shared" si="0"/>
        <v>T 18</v>
      </c>
      <c r="B37" s="318"/>
      <c r="C37" s="319"/>
      <c r="D37" s="319" t="s">
        <v>1339</v>
      </c>
      <c r="E37" s="339" t="s">
        <v>1340</v>
      </c>
      <c r="F37" s="299" t="s">
        <v>292</v>
      </c>
      <c r="G37" s="300">
        <f>SUM(G38)</f>
        <v>78</v>
      </c>
      <c r="H37" s="504"/>
      <c r="I37" s="301">
        <f t="shared" si="1"/>
        <v>0</v>
      </c>
      <c r="K37" s="290"/>
      <c r="M37" s="290"/>
      <c r="N37" s="291"/>
      <c r="P37" s="292"/>
    </row>
    <row r="38" spans="1:16" s="285" customFormat="1" ht="12.75" customHeight="1">
      <c r="A38" s="296" t="str">
        <f t="shared" si="0"/>
        <v>T 19</v>
      </c>
      <c r="B38" s="318"/>
      <c r="C38" s="319"/>
      <c r="D38" s="319" t="s">
        <v>1341</v>
      </c>
      <c r="E38" s="339" t="s">
        <v>1342</v>
      </c>
      <c r="F38" s="299" t="s">
        <v>292</v>
      </c>
      <c r="G38" s="300">
        <f>SUM(G20:G23)</f>
        <v>78</v>
      </c>
      <c r="H38" s="504"/>
      <c r="I38" s="301">
        <f t="shared" si="1"/>
        <v>0</v>
      </c>
      <c r="K38" s="290"/>
      <c r="M38" s="290"/>
      <c r="N38" s="291"/>
      <c r="P38" s="292"/>
    </row>
    <row r="39" spans="1:16" s="285" customFormat="1" ht="12.75" customHeight="1">
      <c r="A39" s="296" t="str">
        <f t="shared" si="0"/>
        <v>T 20</v>
      </c>
      <c r="B39" s="318"/>
      <c r="C39" s="319"/>
      <c r="D39" s="319" t="s">
        <v>1343</v>
      </c>
      <c r="E39" s="339" t="s">
        <v>1344</v>
      </c>
      <c r="F39" s="299" t="s">
        <v>1208</v>
      </c>
      <c r="G39" s="300">
        <f>SUM(G28:G33)</f>
        <v>12</v>
      </c>
      <c r="H39" s="504"/>
      <c r="I39" s="301">
        <f t="shared" si="1"/>
        <v>0</v>
      </c>
      <c r="K39" s="290"/>
      <c r="M39" s="290"/>
      <c r="N39" s="291"/>
      <c r="P39" s="292"/>
    </row>
    <row r="40" spans="1:16" s="285" customFormat="1" ht="12.75" customHeight="1">
      <c r="A40" s="296" t="str">
        <f t="shared" si="0"/>
        <v>T 21</v>
      </c>
      <c r="B40" s="303"/>
      <c r="C40" s="303"/>
      <c r="D40" s="319" t="s">
        <v>1345</v>
      </c>
      <c r="E40" s="304" t="s">
        <v>1346</v>
      </c>
      <c r="F40" s="305" t="s">
        <v>360</v>
      </c>
      <c r="G40" s="306"/>
      <c r="H40" s="307"/>
      <c r="I40" s="308">
        <f>SUM(I20:I38)*0.0107</f>
        <v>0</v>
      </c>
      <c r="K40" s="290"/>
      <c r="M40" s="290"/>
      <c r="N40" s="291"/>
      <c r="P40" s="292"/>
    </row>
    <row r="41" spans="1:16" s="285" customFormat="1" ht="12.75" customHeight="1">
      <c r="A41" s="309"/>
      <c r="B41" s="321"/>
      <c r="C41" s="322"/>
      <c r="D41" s="322"/>
      <c r="E41" s="310" t="s">
        <v>1347</v>
      </c>
      <c r="F41" s="305"/>
      <c r="G41" s="306"/>
      <c r="H41" s="307"/>
      <c r="I41" s="311">
        <f>SUM(I20:I40)</f>
        <v>0</v>
      </c>
      <c r="K41" s="290"/>
      <c r="M41" s="290"/>
      <c r="N41" s="291"/>
      <c r="P41" s="292"/>
    </row>
    <row r="42" spans="1:16" s="285" customFormat="1" ht="12.75" customHeight="1">
      <c r="A42" s="296"/>
      <c r="B42" s="318"/>
      <c r="C42" s="319"/>
      <c r="D42" s="319"/>
      <c r="E42" s="298"/>
      <c r="F42" s="299"/>
      <c r="G42" s="300"/>
      <c r="H42" s="293"/>
      <c r="I42" s="301"/>
      <c r="K42" s="290"/>
      <c r="M42" s="290"/>
      <c r="N42" s="291"/>
      <c r="P42" s="292"/>
    </row>
    <row r="43" spans="1:16" s="316" customFormat="1" ht="11.25" customHeight="1">
      <c r="A43" s="314" t="s">
        <v>1234</v>
      </c>
      <c r="B43" s="315"/>
      <c r="C43" s="315"/>
      <c r="D43" s="315"/>
      <c r="E43" s="315"/>
      <c r="F43" s="315"/>
      <c r="G43" s="315"/>
      <c r="H43" s="315"/>
    </row>
    <row r="44" spans="1:16" s="315" customFormat="1" ht="11.25" customHeight="1">
      <c r="A44" s="314" t="s">
        <v>1235</v>
      </c>
      <c r="I44" s="316"/>
      <c r="J44" s="316"/>
    </row>
    <row r="45" spans="1:16" s="315" customFormat="1" ht="2.25" customHeight="1">
      <c r="A45" s="314" t="s">
        <v>1236</v>
      </c>
      <c r="I45" s="316"/>
      <c r="J45" s="316"/>
    </row>
    <row r="46" spans="1:16" s="315" customFormat="1" ht="11.25" hidden="1" customHeight="1">
      <c r="A46" s="314" t="s">
        <v>1237</v>
      </c>
      <c r="I46" s="316"/>
      <c r="J46" s="316"/>
    </row>
    <row r="47" spans="1:16" s="315" customFormat="1" ht="11.25" hidden="1" customHeight="1">
      <c r="I47" s="316"/>
      <c r="J47" s="316"/>
    </row>
    <row r="48" spans="1:16" s="315" customFormat="1" ht="11.25" customHeight="1">
      <c r="A48" s="314" t="s">
        <v>1236</v>
      </c>
      <c r="I48" s="316"/>
      <c r="J48" s="316"/>
    </row>
    <row r="49" spans="1:22" s="315" customFormat="1" ht="11.25" customHeight="1">
      <c r="A49" s="314" t="s">
        <v>1237</v>
      </c>
      <c r="U49" s="316"/>
      <c r="V49" s="316"/>
    </row>
  </sheetData>
  <mergeCells count="1">
    <mergeCell ref="C9:D9"/>
  </mergeCells>
  <printOptions horizontalCentered="1"/>
  <pageMargins left="0.78740155696868896" right="0.78740155696868896" top="0.59055119752883911" bottom="0.59055119752883911" header="0" footer="0"/>
  <pageSetup paperSize="9" scale="90" fitToHeight="99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97"/>
  <sheetViews>
    <sheetView showGridLines="0" zoomScaleNormal="100" workbookViewId="0">
      <selection activeCell="L39" sqref="L39"/>
    </sheetView>
  </sheetViews>
  <sheetFormatPr defaultRowHeight="11.25" customHeight="1"/>
  <cols>
    <col min="1" max="1" width="3.6640625" style="265" customWidth="1"/>
    <col min="2" max="2" width="6.1640625" style="265" customWidth="1"/>
    <col min="3" max="3" width="7.5" style="265" customWidth="1"/>
    <col min="4" max="4" width="14.83203125" style="265" customWidth="1"/>
    <col min="5" max="5" width="55.6640625" style="265" customWidth="1"/>
    <col min="6" max="6" width="5.5" style="265" customWidth="1"/>
    <col min="7" max="7" width="7.83203125" style="265" customWidth="1"/>
    <col min="8" max="11" width="11.33203125" style="265" customWidth="1"/>
    <col min="12" max="12" width="14.83203125" style="265" customWidth="1"/>
    <col min="13" max="13" width="12.33203125" style="265" hidden="1" customWidth="1"/>
    <col min="14" max="14" width="12.6640625" style="265" hidden="1" customWidth="1"/>
    <col min="15" max="15" width="11.33203125" style="265" hidden="1" customWidth="1"/>
    <col min="16" max="16" width="13.5" style="265" hidden="1" customWidth="1"/>
    <col min="17" max="17" width="6.1640625" style="265" hidden="1" customWidth="1"/>
    <col min="18" max="18" width="8.1640625" style="265" hidden="1" customWidth="1"/>
    <col min="19" max="19" width="8.5" style="265" hidden="1" customWidth="1"/>
    <col min="20" max="256" width="9.33203125" style="265"/>
    <col min="257" max="257" width="3.6640625" style="265" customWidth="1"/>
    <col min="258" max="258" width="6.1640625" style="265" customWidth="1"/>
    <col min="259" max="259" width="7.5" style="265" customWidth="1"/>
    <col min="260" max="260" width="14.83203125" style="265" customWidth="1"/>
    <col min="261" max="261" width="55.6640625" style="265" customWidth="1"/>
    <col min="262" max="262" width="5.5" style="265" customWidth="1"/>
    <col min="263" max="263" width="7.83203125" style="265" customWidth="1"/>
    <col min="264" max="267" width="11.33203125" style="265" customWidth="1"/>
    <col min="268" max="268" width="14.83203125" style="265" customWidth="1"/>
    <col min="269" max="275" width="0" style="265" hidden="1" customWidth="1"/>
    <col min="276" max="512" width="9.33203125" style="265"/>
    <col min="513" max="513" width="3.6640625" style="265" customWidth="1"/>
    <col min="514" max="514" width="6.1640625" style="265" customWidth="1"/>
    <col min="515" max="515" width="7.5" style="265" customWidth="1"/>
    <col min="516" max="516" width="14.83203125" style="265" customWidth="1"/>
    <col min="517" max="517" width="55.6640625" style="265" customWidth="1"/>
    <col min="518" max="518" width="5.5" style="265" customWidth="1"/>
    <col min="519" max="519" width="7.83203125" style="265" customWidth="1"/>
    <col min="520" max="523" width="11.33203125" style="265" customWidth="1"/>
    <col min="524" max="524" width="14.83203125" style="265" customWidth="1"/>
    <col min="525" max="531" width="0" style="265" hidden="1" customWidth="1"/>
    <col min="532" max="768" width="9.33203125" style="265"/>
    <col min="769" max="769" width="3.6640625" style="265" customWidth="1"/>
    <col min="770" max="770" width="6.1640625" style="265" customWidth="1"/>
    <col min="771" max="771" width="7.5" style="265" customWidth="1"/>
    <col min="772" max="772" width="14.83203125" style="265" customWidth="1"/>
    <col min="773" max="773" width="55.6640625" style="265" customWidth="1"/>
    <col min="774" max="774" width="5.5" style="265" customWidth="1"/>
    <col min="775" max="775" width="7.83203125" style="265" customWidth="1"/>
    <col min="776" max="779" width="11.33203125" style="265" customWidth="1"/>
    <col min="780" max="780" width="14.83203125" style="265" customWidth="1"/>
    <col min="781" max="787" width="0" style="265" hidden="1" customWidth="1"/>
    <col min="788" max="1024" width="9.33203125" style="265"/>
    <col min="1025" max="1025" width="3.6640625" style="265" customWidth="1"/>
    <col min="1026" max="1026" width="6.1640625" style="265" customWidth="1"/>
    <col min="1027" max="1027" width="7.5" style="265" customWidth="1"/>
    <col min="1028" max="1028" width="14.83203125" style="265" customWidth="1"/>
    <col min="1029" max="1029" width="55.6640625" style="265" customWidth="1"/>
    <col min="1030" max="1030" width="5.5" style="265" customWidth="1"/>
    <col min="1031" max="1031" width="7.83203125" style="265" customWidth="1"/>
    <col min="1032" max="1035" width="11.33203125" style="265" customWidth="1"/>
    <col min="1036" max="1036" width="14.83203125" style="265" customWidth="1"/>
    <col min="1037" max="1043" width="0" style="265" hidden="1" customWidth="1"/>
    <col min="1044" max="1280" width="9.33203125" style="265"/>
    <col min="1281" max="1281" width="3.6640625" style="265" customWidth="1"/>
    <col min="1282" max="1282" width="6.1640625" style="265" customWidth="1"/>
    <col min="1283" max="1283" width="7.5" style="265" customWidth="1"/>
    <col min="1284" max="1284" width="14.83203125" style="265" customWidth="1"/>
    <col min="1285" max="1285" width="55.6640625" style="265" customWidth="1"/>
    <col min="1286" max="1286" width="5.5" style="265" customWidth="1"/>
    <col min="1287" max="1287" width="7.83203125" style="265" customWidth="1"/>
    <col min="1288" max="1291" width="11.33203125" style="265" customWidth="1"/>
    <col min="1292" max="1292" width="14.83203125" style="265" customWidth="1"/>
    <col min="1293" max="1299" width="0" style="265" hidden="1" customWidth="1"/>
    <col min="1300" max="1536" width="9.33203125" style="265"/>
    <col min="1537" max="1537" width="3.6640625" style="265" customWidth="1"/>
    <col min="1538" max="1538" width="6.1640625" style="265" customWidth="1"/>
    <col min="1539" max="1539" width="7.5" style="265" customWidth="1"/>
    <col min="1540" max="1540" width="14.83203125" style="265" customWidth="1"/>
    <col min="1541" max="1541" width="55.6640625" style="265" customWidth="1"/>
    <col min="1542" max="1542" width="5.5" style="265" customWidth="1"/>
    <col min="1543" max="1543" width="7.83203125" style="265" customWidth="1"/>
    <col min="1544" max="1547" width="11.33203125" style="265" customWidth="1"/>
    <col min="1548" max="1548" width="14.83203125" style="265" customWidth="1"/>
    <col min="1549" max="1555" width="0" style="265" hidden="1" customWidth="1"/>
    <col min="1556" max="1792" width="9.33203125" style="265"/>
    <col min="1793" max="1793" width="3.6640625" style="265" customWidth="1"/>
    <col min="1794" max="1794" width="6.1640625" style="265" customWidth="1"/>
    <col min="1795" max="1795" width="7.5" style="265" customWidth="1"/>
    <col min="1796" max="1796" width="14.83203125" style="265" customWidth="1"/>
    <col min="1797" max="1797" width="55.6640625" style="265" customWidth="1"/>
    <col min="1798" max="1798" width="5.5" style="265" customWidth="1"/>
    <col min="1799" max="1799" width="7.83203125" style="265" customWidth="1"/>
    <col min="1800" max="1803" width="11.33203125" style="265" customWidth="1"/>
    <col min="1804" max="1804" width="14.83203125" style="265" customWidth="1"/>
    <col min="1805" max="1811" width="0" style="265" hidden="1" customWidth="1"/>
    <col min="1812" max="2048" width="9.33203125" style="265"/>
    <col min="2049" max="2049" width="3.6640625" style="265" customWidth="1"/>
    <col min="2050" max="2050" width="6.1640625" style="265" customWidth="1"/>
    <col min="2051" max="2051" width="7.5" style="265" customWidth="1"/>
    <col min="2052" max="2052" width="14.83203125" style="265" customWidth="1"/>
    <col min="2053" max="2053" width="55.6640625" style="265" customWidth="1"/>
    <col min="2054" max="2054" width="5.5" style="265" customWidth="1"/>
    <col min="2055" max="2055" width="7.83203125" style="265" customWidth="1"/>
    <col min="2056" max="2059" width="11.33203125" style="265" customWidth="1"/>
    <col min="2060" max="2060" width="14.83203125" style="265" customWidth="1"/>
    <col min="2061" max="2067" width="0" style="265" hidden="1" customWidth="1"/>
    <col min="2068" max="2304" width="9.33203125" style="265"/>
    <col min="2305" max="2305" width="3.6640625" style="265" customWidth="1"/>
    <col min="2306" max="2306" width="6.1640625" style="265" customWidth="1"/>
    <col min="2307" max="2307" width="7.5" style="265" customWidth="1"/>
    <col min="2308" max="2308" width="14.83203125" style="265" customWidth="1"/>
    <col min="2309" max="2309" width="55.6640625" style="265" customWidth="1"/>
    <col min="2310" max="2310" width="5.5" style="265" customWidth="1"/>
    <col min="2311" max="2311" width="7.83203125" style="265" customWidth="1"/>
    <col min="2312" max="2315" width="11.33203125" style="265" customWidth="1"/>
    <col min="2316" max="2316" width="14.83203125" style="265" customWidth="1"/>
    <col min="2317" max="2323" width="0" style="265" hidden="1" customWidth="1"/>
    <col min="2324" max="2560" width="9.33203125" style="265"/>
    <col min="2561" max="2561" width="3.6640625" style="265" customWidth="1"/>
    <col min="2562" max="2562" width="6.1640625" style="265" customWidth="1"/>
    <col min="2563" max="2563" width="7.5" style="265" customWidth="1"/>
    <col min="2564" max="2564" width="14.83203125" style="265" customWidth="1"/>
    <col min="2565" max="2565" width="55.6640625" style="265" customWidth="1"/>
    <col min="2566" max="2566" width="5.5" style="265" customWidth="1"/>
    <col min="2567" max="2567" width="7.83203125" style="265" customWidth="1"/>
    <col min="2568" max="2571" width="11.33203125" style="265" customWidth="1"/>
    <col min="2572" max="2572" width="14.83203125" style="265" customWidth="1"/>
    <col min="2573" max="2579" width="0" style="265" hidden="1" customWidth="1"/>
    <col min="2580" max="2816" width="9.33203125" style="265"/>
    <col min="2817" max="2817" width="3.6640625" style="265" customWidth="1"/>
    <col min="2818" max="2818" width="6.1640625" style="265" customWidth="1"/>
    <col min="2819" max="2819" width="7.5" style="265" customWidth="1"/>
    <col min="2820" max="2820" width="14.83203125" style="265" customWidth="1"/>
    <col min="2821" max="2821" width="55.6640625" style="265" customWidth="1"/>
    <col min="2822" max="2822" width="5.5" style="265" customWidth="1"/>
    <col min="2823" max="2823" width="7.83203125" style="265" customWidth="1"/>
    <col min="2824" max="2827" width="11.33203125" style="265" customWidth="1"/>
    <col min="2828" max="2828" width="14.83203125" style="265" customWidth="1"/>
    <col min="2829" max="2835" width="0" style="265" hidden="1" customWidth="1"/>
    <col min="2836" max="3072" width="9.33203125" style="265"/>
    <col min="3073" max="3073" width="3.6640625" style="265" customWidth="1"/>
    <col min="3074" max="3074" width="6.1640625" style="265" customWidth="1"/>
    <col min="3075" max="3075" width="7.5" style="265" customWidth="1"/>
    <col min="3076" max="3076" width="14.83203125" style="265" customWidth="1"/>
    <col min="3077" max="3077" width="55.6640625" style="265" customWidth="1"/>
    <col min="3078" max="3078" width="5.5" style="265" customWidth="1"/>
    <col min="3079" max="3079" width="7.83203125" style="265" customWidth="1"/>
    <col min="3080" max="3083" width="11.33203125" style="265" customWidth="1"/>
    <col min="3084" max="3084" width="14.83203125" style="265" customWidth="1"/>
    <col min="3085" max="3091" width="0" style="265" hidden="1" customWidth="1"/>
    <col min="3092" max="3328" width="9.33203125" style="265"/>
    <col min="3329" max="3329" width="3.6640625" style="265" customWidth="1"/>
    <col min="3330" max="3330" width="6.1640625" style="265" customWidth="1"/>
    <col min="3331" max="3331" width="7.5" style="265" customWidth="1"/>
    <col min="3332" max="3332" width="14.83203125" style="265" customWidth="1"/>
    <col min="3333" max="3333" width="55.6640625" style="265" customWidth="1"/>
    <col min="3334" max="3334" width="5.5" style="265" customWidth="1"/>
    <col min="3335" max="3335" width="7.83203125" style="265" customWidth="1"/>
    <col min="3336" max="3339" width="11.33203125" style="265" customWidth="1"/>
    <col min="3340" max="3340" width="14.83203125" style="265" customWidth="1"/>
    <col min="3341" max="3347" width="0" style="265" hidden="1" customWidth="1"/>
    <col min="3348" max="3584" width="9.33203125" style="265"/>
    <col min="3585" max="3585" width="3.6640625" style="265" customWidth="1"/>
    <col min="3586" max="3586" width="6.1640625" style="265" customWidth="1"/>
    <col min="3587" max="3587" width="7.5" style="265" customWidth="1"/>
    <col min="3588" max="3588" width="14.83203125" style="265" customWidth="1"/>
    <col min="3589" max="3589" width="55.6640625" style="265" customWidth="1"/>
    <col min="3590" max="3590" width="5.5" style="265" customWidth="1"/>
    <col min="3591" max="3591" width="7.83203125" style="265" customWidth="1"/>
    <col min="3592" max="3595" width="11.33203125" style="265" customWidth="1"/>
    <col min="3596" max="3596" width="14.83203125" style="265" customWidth="1"/>
    <col min="3597" max="3603" width="0" style="265" hidden="1" customWidth="1"/>
    <col min="3604" max="3840" width="9.33203125" style="265"/>
    <col min="3841" max="3841" width="3.6640625" style="265" customWidth="1"/>
    <col min="3842" max="3842" width="6.1640625" style="265" customWidth="1"/>
    <col min="3843" max="3843" width="7.5" style="265" customWidth="1"/>
    <col min="3844" max="3844" width="14.83203125" style="265" customWidth="1"/>
    <col min="3845" max="3845" width="55.6640625" style="265" customWidth="1"/>
    <col min="3846" max="3846" width="5.5" style="265" customWidth="1"/>
    <col min="3847" max="3847" width="7.83203125" style="265" customWidth="1"/>
    <col min="3848" max="3851" width="11.33203125" style="265" customWidth="1"/>
    <col min="3852" max="3852" width="14.83203125" style="265" customWidth="1"/>
    <col min="3853" max="3859" width="0" style="265" hidden="1" customWidth="1"/>
    <col min="3860" max="4096" width="9.33203125" style="265"/>
    <col min="4097" max="4097" width="3.6640625" style="265" customWidth="1"/>
    <col min="4098" max="4098" width="6.1640625" style="265" customWidth="1"/>
    <col min="4099" max="4099" width="7.5" style="265" customWidth="1"/>
    <col min="4100" max="4100" width="14.83203125" style="265" customWidth="1"/>
    <col min="4101" max="4101" width="55.6640625" style="265" customWidth="1"/>
    <col min="4102" max="4102" width="5.5" style="265" customWidth="1"/>
    <col min="4103" max="4103" width="7.83203125" style="265" customWidth="1"/>
    <col min="4104" max="4107" width="11.33203125" style="265" customWidth="1"/>
    <col min="4108" max="4108" width="14.83203125" style="265" customWidth="1"/>
    <col min="4109" max="4115" width="0" style="265" hidden="1" customWidth="1"/>
    <col min="4116" max="4352" width="9.33203125" style="265"/>
    <col min="4353" max="4353" width="3.6640625" style="265" customWidth="1"/>
    <col min="4354" max="4354" width="6.1640625" style="265" customWidth="1"/>
    <col min="4355" max="4355" width="7.5" style="265" customWidth="1"/>
    <col min="4356" max="4356" width="14.83203125" style="265" customWidth="1"/>
    <col min="4357" max="4357" width="55.6640625" style="265" customWidth="1"/>
    <col min="4358" max="4358" width="5.5" style="265" customWidth="1"/>
    <col min="4359" max="4359" width="7.83203125" style="265" customWidth="1"/>
    <col min="4360" max="4363" width="11.33203125" style="265" customWidth="1"/>
    <col min="4364" max="4364" width="14.83203125" style="265" customWidth="1"/>
    <col min="4365" max="4371" width="0" style="265" hidden="1" customWidth="1"/>
    <col min="4372" max="4608" width="9.33203125" style="265"/>
    <col min="4609" max="4609" width="3.6640625" style="265" customWidth="1"/>
    <col min="4610" max="4610" width="6.1640625" style="265" customWidth="1"/>
    <col min="4611" max="4611" width="7.5" style="265" customWidth="1"/>
    <col min="4612" max="4612" width="14.83203125" style="265" customWidth="1"/>
    <col min="4613" max="4613" width="55.6640625" style="265" customWidth="1"/>
    <col min="4614" max="4614" width="5.5" style="265" customWidth="1"/>
    <col min="4615" max="4615" width="7.83203125" style="265" customWidth="1"/>
    <col min="4616" max="4619" width="11.33203125" style="265" customWidth="1"/>
    <col min="4620" max="4620" width="14.83203125" style="265" customWidth="1"/>
    <col min="4621" max="4627" width="0" style="265" hidden="1" customWidth="1"/>
    <col min="4628" max="4864" width="9.33203125" style="265"/>
    <col min="4865" max="4865" width="3.6640625" style="265" customWidth="1"/>
    <col min="4866" max="4866" width="6.1640625" style="265" customWidth="1"/>
    <col min="4867" max="4867" width="7.5" style="265" customWidth="1"/>
    <col min="4868" max="4868" width="14.83203125" style="265" customWidth="1"/>
    <col min="4869" max="4869" width="55.6640625" style="265" customWidth="1"/>
    <col min="4870" max="4870" width="5.5" style="265" customWidth="1"/>
    <col min="4871" max="4871" width="7.83203125" style="265" customWidth="1"/>
    <col min="4872" max="4875" width="11.33203125" style="265" customWidth="1"/>
    <col min="4876" max="4876" width="14.83203125" style="265" customWidth="1"/>
    <col min="4877" max="4883" width="0" style="265" hidden="1" customWidth="1"/>
    <col min="4884" max="5120" width="9.33203125" style="265"/>
    <col min="5121" max="5121" width="3.6640625" style="265" customWidth="1"/>
    <col min="5122" max="5122" width="6.1640625" style="265" customWidth="1"/>
    <col min="5123" max="5123" width="7.5" style="265" customWidth="1"/>
    <col min="5124" max="5124" width="14.83203125" style="265" customWidth="1"/>
    <col min="5125" max="5125" width="55.6640625" style="265" customWidth="1"/>
    <col min="5126" max="5126" width="5.5" style="265" customWidth="1"/>
    <col min="5127" max="5127" width="7.83203125" style="265" customWidth="1"/>
    <col min="5128" max="5131" width="11.33203125" style="265" customWidth="1"/>
    <col min="5132" max="5132" width="14.83203125" style="265" customWidth="1"/>
    <col min="5133" max="5139" width="0" style="265" hidden="1" customWidth="1"/>
    <col min="5140" max="5376" width="9.33203125" style="265"/>
    <col min="5377" max="5377" width="3.6640625" style="265" customWidth="1"/>
    <col min="5378" max="5378" width="6.1640625" style="265" customWidth="1"/>
    <col min="5379" max="5379" width="7.5" style="265" customWidth="1"/>
    <col min="5380" max="5380" width="14.83203125" style="265" customWidth="1"/>
    <col min="5381" max="5381" width="55.6640625" style="265" customWidth="1"/>
    <col min="5382" max="5382" width="5.5" style="265" customWidth="1"/>
    <col min="5383" max="5383" width="7.83203125" style="265" customWidth="1"/>
    <col min="5384" max="5387" width="11.33203125" style="265" customWidth="1"/>
    <col min="5388" max="5388" width="14.83203125" style="265" customWidth="1"/>
    <col min="5389" max="5395" width="0" style="265" hidden="1" customWidth="1"/>
    <col min="5396" max="5632" width="9.33203125" style="265"/>
    <col min="5633" max="5633" width="3.6640625" style="265" customWidth="1"/>
    <col min="5634" max="5634" width="6.1640625" style="265" customWidth="1"/>
    <col min="5635" max="5635" width="7.5" style="265" customWidth="1"/>
    <col min="5636" max="5636" width="14.83203125" style="265" customWidth="1"/>
    <col min="5637" max="5637" width="55.6640625" style="265" customWidth="1"/>
    <col min="5638" max="5638" width="5.5" style="265" customWidth="1"/>
    <col min="5639" max="5639" width="7.83203125" style="265" customWidth="1"/>
    <col min="5640" max="5643" width="11.33203125" style="265" customWidth="1"/>
    <col min="5644" max="5644" width="14.83203125" style="265" customWidth="1"/>
    <col min="5645" max="5651" width="0" style="265" hidden="1" customWidth="1"/>
    <col min="5652" max="5888" width="9.33203125" style="265"/>
    <col min="5889" max="5889" width="3.6640625" style="265" customWidth="1"/>
    <col min="5890" max="5890" width="6.1640625" style="265" customWidth="1"/>
    <col min="5891" max="5891" width="7.5" style="265" customWidth="1"/>
    <col min="5892" max="5892" width="14.83203125" style="265" customWidth="1"/>
    <col min="5893" max="5893" width="55.6640625" style="265" customWidth="1"/>
    <col min="5894" max="5894" width="5.5" style="265" customWidth="1"/>
    <col min="5895" max="5895" width="7.83203125" style="265" customWidth="1"/>
    <col min="5896" max="5899" width="11.33203125" style="265" customWidth="1"/>
    <col min="5900" max="5900" width="14.83203125" style="265" customWidth="1"/>
    <col min="5901" max="5907" width="0" style="265" hidden="1" customWidth="1"/>
    <col min="5908" max="6144" width="9.33203125" style="265"/>
    <col min="6145" max="6145" width="3.6640625" style="265" customWidth="1"/>
    <col min="6146" max="6146" width="6.1640625" style="265" customWidth="1"/>
    <col min="6147" max="6147" width="7.5" style="265" customWidth="1"/>
    <col min="6148" max="6148" width="14.83203125" style="265" customWidth="1"/>
    <col min="6149" max="6149" width="55.6640625" style="265" customWidth="1"/>
    <col min="6150" max="6150" width="5.5" style="265" customWidth="1"/>
    <col min="6151" max="6151" width="7.83203125" style="265" customWidth="1"/>
    <col min="6152" max="6155" width="11.33203125" style="265" customWidth="1"/>
    <col min="6156" max="6156" width="14.83203125" style="265" customWidth="1"/>
    <col min="6157" max="6163" width="0" style="265" hidden="1" customWidth="1"/>
    <col min="6164" max="6400" width="9.33203125" style="265"/>
    <col min="6401" max="6401" width="3.6640625" style="265" customWidth="1"/>
    <col min="6402" max="6402" width="6.1640625" style="265" customWidth="1"/>
    <col min="6403" max="6403" width="7.5" style="265" customWidth="1"/>
    <col min="6404" max="6404" width="14.83203125" style="265" customWidth="1"/>
    <col min="6405" max="6405" width="55.6640625" style="265" customWidth="1"/>
    <col min="6406" max="6406" width="5.5" style="265" customWidth="1"/>
    <col min="6407" max="6407" width="7.83203125" style="265" customWidth="1"/>
    <col min="6408" max="6411" width="11.33203125" style="265" customWidth="1"/>
    <col min="6412" max="6412" width="14.83203125" style="265" customWidth="1"/>
    <col min="6413" max="6419" width="0" style="265" hidden="1" customWidth="1"/>
    <col min="6420" max="6656" width="9.33203125" style="265"/>
    <col min="6657" max="6657" width="3.6640625" style="265" customWidth="1"/>
    <col min="6658" max="6658" width="6.1640625" style="265" customWidth="1"/>
    <col min="6659" max="6659" width="7.5" style="265" customWidth="1"/>
    <col min="6660" max="6660" width="14.83203125" style="265" customWidth="1"/>
    <col min="6661" max="6661" width="55.6640625" style="265" customWidth="1"/>
    <col min="6662" max="6662" width="5.5" style="265" customWidth="1"/>
    <col min="6663" max="6663" width="7.83203125" style="265" customWidth="1"/>
    <col min="6664" max="6667" width="11.33203125" style="265" customWidth="1"/>
    <col min="6668" max="6668" width="14.83203125" style="265" customWidth="1"/>
    <col min="6669" max="6675" width="0" style="265" hidden="1" customWidth="1"/>
    <col min="6676" max="6912" width="9.33203125" style="265"/>
    <col min="6913" max="6913" width="3.6640625" style="265" customWidth="1"/>
    <col min="6914" max="6914" width="6.1640625" style="265" customWidth="1"/>
    <col min="6915" max="6915" width="7.5" style="265" customWidth="1"/>
    <col min="6916" max="6916" width="14.83203125" style="265" customWidth="1"/>
    <col min="6917" max="6917" width="55.6640625" style="265" customWidth="1"/>
    <col min="6918" max="6918" width="5.5" style="265" customWidth="1"/>
    <col min="6919" max="6919" width="7.83203125" style="265" customWidth="1"/>
    <col min="6920" max="6923" width="11.33203125" style="265" customWidth="1"/>
    <col min="6924" max="6924" width="14.83203125" style="265" customWidth="1"/>
    <col min="6925" max="6931" width="0" style="265" hidden="1" customWidth="1"/>
    <col min="6932" max="7168" width="9.33203125" style="265"/>
    <col min="7169" max="7169" width="3.6640625" style="265" customWidth="1"/>
    <col min="7170" max="7170" width="6.1640625" style="265" customWidth="1"/>
    <col min="7171" max="7171" width="7.5" style="265" customWidth="1"/>
    <col min="7172" max="7172" width="14.83203125" style="265" customWidth="1"/>
    <col min="7173" max="7173" width="55.6640625" style="265" customWidth="1"/>
    <col min="7174" max="7174" width="5.5" style="265" customWidth="1"/>
    <col min="7175" max="7175" width="7.83203125" style="265" customWidth="1"/>
    <col min="7176" max="7179" width="11.33203125" style="265" customWidth="1"/>
    <col min="7180" max="7180" width="14.83203125" style="265" customWidth="1"/>
    <col min="7181" max="7187" width="0" style="265" hidden="1" customWidth="1"/>
    <col min="7188" max="7424" width="9.33203125" style="265"/>
    <col min="7425" max="7425" width="3.6640625" style="265" customWidth="1"/>
    <col min="7426" max="7426" width="6.1640625" style="265" customWidth="1"/>
    <col min="7427" max="7427" width="7.5" style="265" customWidth="1"/>
    <col min="7428" max="7428" width="14.83203125" style="265" customWidth="1"/>
    <col min="7429" max="7429" width="55.6640625" style="265" customWidth="1"/>
    <col min="7430" max="7430" width="5.5" style="265" customWidth="1"/>
    <col min="7431" max="7431" width="7.83203125" style="265" customWidth="1"/>
    <col min="7432" max="7435" width="11.33203125" style="265" customWidth="1"/>
    <col min="7436" max="7436" width="14.83203125" style="265" customWidth="1"/>
    <col min="7437" max="7443" width="0" style="265" hidden="1" customWidth="1"/>
    <col min="7444" max="7680" width="9.33203125" style="265"/>
    <col min="7681" max="7681" width="3.6640625" style="265" customWidth="1"/>
    <col min="7682" max="7682" width="6.1640625" style="265" customWidth="1"/>
    <col min="7683" max="7683" width="7.5" style="265" customWidth="1"/>
    <col min="7684" max="7684" width="14.83203125" style="265" customWidth="1"/>
    <col min="7685" max="7685" width="55.6640625" style="265" customWidth="1"/>
    <col min="7686" max="7686" width="5.5" style="265" customWidth="1"/>
    <col min="7687" max="7687" width="7.83203125" style="265" customWidth="1"/>
    <col min="7688" max="7691" width="11.33203125" style="265" customWidth="1"/>
    <col min="7692" max="7692" width="14.83203125" style="265" customWidth="1"/>
    <col min="7693" max="7699" width="0" style="265" hidden="1" customWidth="1"/>
    <col min="7700" max="7936" width="9.33203125" style="265"/>
    <col min="7937" max="7937" width="3.6640625" style="265" customWidth="1"/>
    <col min="7938" max="7938" width="6.1640625" style="265" customWidth="1"/>
    <col min="7939" max="7939" width="7.5" style="265" customWidth="1"/>
    <col min="7940" max="7940" width="14.83203125" style="265" customWidth="1"/>
    <col min="7941" max="7941" width="55.6640625" style="265" customWidth="1"/>
    <col min="7942" max="7942" width="5.5" style="265" customWidth="1"/>
    <col min="7943" max="7943" width="7.83203125" style="265" customWidth="1"/>
    <col min="7944" max="7947" width="11.33203125" style="265" customWidth="1"/>
    <col min="7948" max="7948" width="14.83203125" style="265" customWidth="1"/>
    <col min="7949" max="7955" width="0" style="265" hidden="1" customWidth="1"/>
    <col min="7956" max="8192" width="9.33203125" style="265"/>
    <col min="8193" max="8193" width="3.6640625" style="265" customWidth="1"/>
    <col min="8194" max="8194" width="6.1640625" style="265" customWidth="1"/>
    <col min="8195" max="8195" width="7.5" style="265" customWidth="1"/>
    <col min="8196" max="8196" width="14.83203125" style="265" customWidth="1"/>
    <col min="8197" max="8197" width="55.6640625" style="265" customWidth="1"/>
    <col min="8198" max="8198" width="5.5" style="265" customWidth="1"/>
    <col min="8199" max="8199" width="7.83203125" style="265" customWidth="1"/>
    <col min="8200" max="8203" width="11.33203125" style="265" customWidth="1"/>
    <col min="8204" max="8204" width="14.83203125" style="265" customWidth="1"/>
    <col min="8205" max="8211" width="0" style="265" hidden="1" customWidth="1"/>
    <col min="8212" max="8448" width="9.33203125" style="265"/>
    <col min="8449" max="8449" width="3.6640625" style="265" customWidth="1"/>
    <col min="8450" max="8450" width="6.1640625" style="265" customWidth="1"/>
    <col min="8451" max="8451" width="7.5" style="265" customWidth="1"/>
    <col min="8452" max="8452" width="14.83203125" style="265" customWidth="1"/>
    <col min="8453" max="8453" width="55.6640625" style="265" customWidth="1"/>
    <col min="8454" max="8454" width="5.5" style="265" customWidth="1"/>
    <col min="8455" max="8455" width="7.83203125" style="265" customWidth="1"/>
    <col min="8456" max="8459" width="11.33203125" style="265" customWidth="1"/>
    <col min="8460" max="8460" width="14.83203125" style="265" customWidth="1"/>
    <col min="8461" max="8467" width="0" style="265" hidden="1" customWidth="1"/>
    <col min="8468" max="8704" width="9.33203125" style="265"/>
    <col min="8705" max="8705" width="3.6640625" style="265" customWidth="1"/>
    <col min="8706" max="8706" width="6.1640625" style="265" customWidth="1"/>
    <col min="8707" max="8707" width="7.5" style="265" customWidth="1"/>
    <col min="8708" max="8708" width="14.83203125" style="265" customWidth="1"/>
    <col min="8709" max="8709" width="55.6640625" style="265" customWidth="1"/>
    <col min="8710" max="8710" width="5.5" style="265" customWidth="1"/>
    <col min="8711" max="8711" width="7.83203125" style="265" customWidth="1"/>
    <col min="8712" max="8715" width="11.33203125" style="265" customWidth="1"/>
    <col min="8716" max="8716" width="14.83203125" style="265" customWidth="1"/>
    <col min="8717" max="8723" width="0" style="265" hidden="1" customWidth="1"/>
    <col min="8724" max="8960" width="9.33203125" style="265"/>
    <col min="8961" max="8961" width="3.6640625" style="265" customWidth="1"/>
    <col min="8962" max="8962" width="6.1640625" style="265" customWidth="1"/>
    <col min="8963" max="8963" width="7.5" style="265" customWidth="1"/>
    <col min="8964" max="8964" width="14.83203125" style="265" customWidth="1"/>
    <col min="8965" max="8965" width="55.6640625" style="265" customWidth="1"/>
    <col min="8966" max="8966" width="5.5" style="265" customWidth="1"/>
    <col min="8967" max="8967" width="7.83203125" style="265" customWidth="1"/>
    <col min="8968" max="8971" width="11.33203125" style="265" customWidth="1"/>
    <col min="8972" max="8972" width="14.83203125" style="265" customWidth="1"/>
    <col min="8973" max="8979" width="0" style="265" hidden="1" customWidth="1"/>
    <col min="8980" max="9216" width="9.33203125" style="265"/>
    <col min="9217" max="9217" width="3.6640625" style="265" customWidth="1"/>
    <col min="9218" max="9218" width="6.1640625" style="265" customWidth="1"/>
    <col min="9219" max="9219" width="7.5" style="265" customWidth="1"/>
    <col min="9220" max="9220" width="14.83203125" style="265" customWidth="1"/>
    <col min="9221" max="9221" width="55.6640625" style="265" customWidth="1"/>
    <col min="9222" max="9222" width="5.5" style="265" customWidth="1"/>
    <col min="9223" max="9223" width="7.83203125" style="265" customWidth="1"/>
    <col min="9224" max="9227" width="11.33203125" style="265" customWidth="1"/>
    <col min="9228" max="9228" width="14.83203125" style="265" customWidth="1"/>
    <col min="9229" max="9235" width="0" style="265" hidden="1" customWidth="1"/>
    <col min="9236" max="9472" width="9.33203125" style="265"/>
    <col min="9473" max="9473" width="3.6640625" style="265" customWidth="1"/>
    <col min="9474" max="9474" width="6.1640625" style="265" customWidth="1"/>
    <col min="9475" max="9475" width="7.5" style="265" customWidth="1"/>
    <col min="9476" max="9476" width="14.83203125" style="265" customWidth="1"/>
    <col min="9477" max="9477" width="55.6640625" style="265" customWidth="1"/>
    <col min="9478" max="9478" width="5.5" style="265" customWidth="1"/>
    <col min="9479" max="9479" width="7.83203125" style="265" customWidth="1"/>
    <col min="9480" max="9483" width="11.33203125" style="265" customWidth="1"/>
    <col min="9484" max="9484" width="14.83203125" style="265" customWidth="1"/>
    <col min="9485" max="9491" width="0" style="265" hidden="1" customWidth="1"/>
    <col min="9492" max="9728" width="9.33203125" style="265"/>
    <col min="9729" max="9729" width="3.6640625" style="265" customWidth="1"/>
    <col min="9730" max="9730" width="6.1640625" style="265" customWidth="1"/>
    <col min="9731" max="9731" width="7.5" style="265" customWidth="1"/>
    <col min="9732" max="9732" width="14.83203125" style="265" customWidth="1"/>
    <col min="9733" max="9733" width="55.6640625" style="265" customWidth="1"/>
    <col min="9734" max="9734" width="5.5" style="265" customWidth="1"/>
    <col min="9735" max="9735" width="7.83203125" style="265" customWidth="1"/>
    <col min="9736" max="9739" width="11.33203125" style="265" customWidth="1"/>
    <col min="9740" max="9740" width="14.83203125" style="265" customWidth="1"/>
    <col min="9741" max="9747" width="0" style="265" hidden="1" customWidth="1"/>
    <col min="9748" max="9984" width="9.33203125" style="265"/>
    <col min="9985" max="9985" width="3.6640625" style="265" customWidth="1"/>
    <col min="9986" max="9986" width="6.1640625" style="265" customWidth="1"/>
    <col min="9987" max="9987" width="7.5" style="265" customWidth="1"/>
    <col min="9988" max="9988" width="14.83203125" style="265" customWidth="1"/>
    <col min="9989" max="9989" width="55.6640625" style="265" customWidth="1"/>
    <col min="9990" max="9990" width="5.5" style="265" customWidth="1"/>
    <col min="9991" max="9991" width="7.83203125" style="265" customWidth="1"/>
    <col min="9992" max="9995" width="11.33203125" style="265" customWidth="1"/>
    <col min="9996" max="9996" width="14.83203125" style="265" customWidth="1"/>
    <col min="9997" max="10003" width="0" style="265" hidden="1" customWidth="1"/>
    <col min="10004" max="10240" width="9.33203125" style="265"/>
    <col min="10241" max="10241" width="3.6640625" style="265" customWidth="1"/>
    <col min="10242" max="10242" width="6.1640625" style="265" customWidth="1"/>
    <col min="10243" max="10243" width="7.5" style="265" customWidth="1"/>
    <col min="10244" max="10244" width="14.83203125" style="265" customWidth="1"/>
    <col min="10245" max="10245" width="55.6640625" style="265" customWidth="1"/>
    <col min="10246" max="10246" width="5.5" style="265" customWidth="1"/>
    <col min="10247" max="10247" width="7.83203125" style="265" customWidth="1"/>
    <col min="10248" max="10251" width="11.33203125" style="265" customWidth="1"/>
    <col min="10252" max="10252" width="14.83203125" style="265" customWidth="1"/>
    <col min="10253" max="10259" width="0" style="265" hidden="1" customWidth="1"/>
    <col min="10260" max="10496" width="9.33203125" style="265"/>
    <col min="10497" max="10497" width="3.6640625" style="265" customWidth="1"/>
    <col min="10498" max="10498" width="6.1640625" style="265" customWidth="1"/>
    <col min="10499" max="10499" width="7.5" style="265" customWidth="1"/>
    <col min="10500" max="10500" width="14.83203125" style="265" customWidth="1"/>
    <col min="10501" max="10501" width="55.6640625" style="265" customWidth="1"/>
    <col min="10502" max="10502" width="5.5" style="265" customWidth="1"/>
    <col min="10503" max="10503" width="7.83203125" style="265" customWidth="1"/>
    <col min="10504" max="10507" width="11.33203125" style="265" customWidth="1"/>
    <col min="10508" max="10508" width="14.83203125" style="265" customWidth="1"/>
    <col min="10509" max="10515" width="0" style="265" hidden="1" customWidth="1"/>
    <col min="10516" max="10752" width="9.33203125" style="265"/>
    <col min="10753" max="10753" width="3.6640625" style="265" customWidth="1"/>
    <col min="10754" max="10754" width="6.1640625" style="265" customWidth="1"/>
    <col min="10755" max="10755" width="7.5" style="265" customWidth="1"/>
    <col min="10756" max="10756" width="14.83203125" style="265" customWidth="1"/>
    <col min="10757" max="10757" width="55.6640625" style="265" customWidth="1"/>
    <col min="10758" max="10758" width="5.5" style="265" customWidth="1"/>
    <col min="10759" max="10759" width="7.83203125" style="265" customWidth="1"/>
    <col min="10760" max="10763" width="11.33203125" style="265" customWidth="1"/>
    <col min="10764" max="10764" width="14.83203125" style="265" customWidth="1"/>
    <col min="10765" max="10771" width="0" style="265" hidden="1" customWidth="1"/>
    <col min="10772" max="11008" width="9.33203125" style="265"/>
    <col min="11009" max="11009" width="3.6640625" style="265" customWidth="1"/>
    <col min="11010" max="11010" width="6.1640625" style="265" customWidth="1"/>
    <col min="11011" max="11011" width="7.5" style="265" customWidth="1"/>
    <col min="11012" max="11012" width="14.83203125" style="265" customWidth="1"/>
    <col min="11013" max="11013" width="55.6640625" style="265" customWidth="1"/>
    <col min="11014" max="11014" width="5.5" style="265" customWidth="1"/>
    <col min="11015" max="11015" width="7.83203125" style="265" customWidth="1"/>
    <col min="11016" max="11019" width="11.33203125" style="265" customWidth="1"/>
    <col min="11020" max="11020" width="14.83203125" style="265" customWidth="1"/>
    <col min="11021" max="11027" width="0" style="265" hidden="1" customWidth="1"/>
    <col min="11028" max="11264" width="9.33203125" style="265"/>
    <col min="11265" max="11265" width="3.6640625" style="265" customWidth="1"/>
    <col min="11266" max="11266" width="6.1640625" style="265" customWidth="1"/>
    <col min="11267" max="11267" width="7.5" style="265" customWidth="1"/>
    <col min="11268" max="11268" width="14.83203125" style="265" customWidth="1"/>
    <col min="11269" max="11269" width="55.6640625" style="265" customWidth="1"/>
    <col min="11270" max="11270" width="5.5" style="265" customWidth="1"/>
    <col min="11271" max="11271" width="7.83203125" style="265" customWidth="1"/>
    <col min="11272" max="11275" width="11.33203125" style="265" customWidth="1"/>
    <col min="11276" max="11276" width="14.83203125" style="265" customWidth="1"/>
    <col min="11277" max="11283" width="0" style="265" hidden="1" customWidth="1"/>
    <col min="11284" max="11520" width="9.33203125" style="265"/>
    <col min="11521" max="11521" width="3.6640625" style="265" customWidth="1"/>
    <col min="11522" max="11522" width="6.1640625" style="265" customWidth="1"/>
    <col min="11523" max="11523" width="7.5" style="265" customWidth="1"/>
    <col min="11524" max="11524" width="14.83203125" style="265" customWidth="1"/>
    <col min="11525" max="11525" width="55.6640625" style="265" customWidth="1"/>
    <col min="11526" max="11526" width="5.5" style="265" customWidth="1"/>
    <col min="11527" max="11527" width="7.83203125" style="265" customWidth="1"/>
    <col min="11528" max="11531" width="11.33203125" style="265" customWidth="1"/>
    <col min="11532" max="11532" width="14.83203125" style="265" customWidth="1"/>
    <col min="11533" max="11539" width="0" style="265" hidden="1" customWidth="1"/>
    <col min="11540" max="11776" width="9.33203125" style="265"/>
    <col min="11777" max="11777" width="3.6640625" style="265" customWidth="1"/>
    <col min="11778" max="11778" width="6.1640625" style="265" customWidth="1"/>
    <col min="11779" max="11779" width="7.5" style="265" customWidth="1"/>
    <col min="11780" max="11780" width="14.83203125" style="265" customWidth="1"/>
    <col min="11781" max="11781" width="55.6640625" style="265" customWidth="1"/>
    <col min="11782" max="11782" width="5.5" style="265" customWidth="1"/>
    <col min="11783" max="11783" width="7.83203125" style="265" customWidth="1"/>
    <col min="11784" max="11787" width="11.33203125" style="265" customWidth="1"/>
    <col min="11788" max="11788" width="14.83203125" style="265" customWidth="1"/>
    <col min="11789" max="11795" width="0" style="265" hidden="1" customWidth="1"/>
    <col min="11796" max="12032" width="9.33203125" style="265"/>
    <col min="12033" max="12033" width="3.6640625" style="265" customWidth="1"/>
    <col min="12034" max="12034" width="6.1640625" style="265" customWidth="1"/>
    <col min="12035" max="12035" width="7.5" style="265" customWidth="1"/>
    <col min="12036" max="12036" width="14.83203125" style="265" customWidth="1"/>
    <col min="12037" max="12037" width="55.6640625" style="265" customWidth="1"/>
    <col min="12038" max="12038" width="5.5" style="265" customWidth="1"/>
    <col min="12039" max="12039" width="7.83203125" style="265" customWidth="1"/>
    <col min="12040" max="12043" width="11.33203125" style="265" customWidth="1"/>
    <col min="12044" max="12044" width="14.83203125" style="265" customWidth="1"/>
    <col min="12045" max="12051" width="0" style="265" hidden="1" customWidth="1"/>
    <col min="12052" max="12288" width="9.33203125" style="265"/>
    <col min="12289" max="12289" width="3.6640625" style="265" customWidth="1"/>
    <col min="12290" max="12290" width="6.1640625" style="265" customWidth="1"/>
    <col min="12291" max="12291" width="7.5" style="265" customWidth="1"/>
    <col min="12292" max="12292" width="14.83203125" style="265" customWidth="1"/>
    <col min="12293" max="12293" width="55.6640625" style="265" customWidth="1"/>
    <col min="12294" max="12294" width="5.5" style="265" customWidth="1"/>
    <col min="12295" max="12295" width="7.83203125" style="265" customWidth="1"/>
    <col min="12296" max="12299" width="11.33203125" style="265" customWidth="1"/>
    <col min="12300" max="12300" width="14.83203125" style="265" customWidth="1"/>
    <col min="12301" max="12307" width="0" style="265" hidden="1" customWidth="1"/>
    <col min="12308" max="12544" width="9.33203125" style="265"/>
    <col min="12545" max="12545" width="3.6640625" style="265" customWidth="1"/>
    <col min="12546" max="12546" width="6.1640625" style="265" customWidth="1"/>
    <col min="12547" max="12547" width="7.5" style="265" customWidth="1"/>
    <col min="12548" max="12548" width="14.83203125" style="265" customWidth="1"/>
    <col min="12549" max="12549" width="55.6640625" style="265" customWidth="1"/>
    <col min="12550" max="12550" width="5.5" style="265" customWidth="1"/>
    <col min="12551" max="12551" width="7.83203125" style="265" customWidth="1"/>
    <col min="12552" max="12555" width="11.33203125" style="265" customWidth="1"/>
    <col min="12556" max="12556" width="14.83203125" style="265" customWidth="1"/>
    <col min="12557" max="12563" width="0" style="265" hidden="1" customWidth="1"/>
    <col min="12564" max="12800" width="9.33203125" style="265"/>
    <col min="12801" max="12801" width="3.6640625" style="265" customWidth="1"/>
    <col min="12802" max="12802" width="6.1640625" style="265" customWidth="1"/>
    <col min="12803" max="12803" width="7.5" style="265" customWidth="1"/>
    <col min="12804" max="12804" width="14.83203125" style="265" customWidth="1"/>
    <col min="12805" max="12805" width="55.6640625" style="265" customWidth="1"/>
    <col min="12806" max="12806" width="5.5" style="265" customWidth="1"/>
    <col min="12807" max="12807" width="7.83203125" style="265" customWidth="1"/>
    <col min="12808" max="12811" width="11.33203125" style="265" customWidth="1"/>
    <col min="12812" max="12812" width="14.83203125" style="265" customWidth="1"/>
    <col min="12813" max="12819" width="0" style="265" hidden="1" customWidth="1"/>
    <col min="12820" max="13056" width="9.33203125" style="265"/>
    <col min="13057" max="13057" width="3.6640625" style="265" customWidth="1"/>
    <col min="13058" max="13058" width="6.1640625" style="265" customWidth="1"/>
    <col min="13059" max="13059" width="7.5" style="265" customWidth="1"/>
    <col min="13060" max="13060" width="14.83203125" style="265" customWidth="1"/>
    <col min="13061" max="13061" width="55.6640625" style="265" customWidth="1"/>
    <col min="13062" max="13062" width="5.5" style="265" customWidth="1"/>
    <col min="13063" max="13063" width="7.83203125" style="265" customWidth="1"/>
    <col min="13064" max="13067" width="11.33203125" style="265" customWidth="1"/>
    <col min="13068" max="13068" width="14.83203125" style="265" customWidth="1"/>
    <col min="13069" max="13075" width="0" style="265" hidden="1" customWidth="1"/>
    <col min="13076" max="13312" width="9.33203125" style="265"/>
    <col min="13313" max="13313" width="3.6640625" style="265" customWidth="1"/>
    <col min="13314" max="13314" width="6.1640625" style="265" customWidth="1"/>
    <col min="13315" max="13315" width="7.5" style="265" customWidth="1"/>
    <col min="13316" max="13316" width="14.83203125" style="265" customWidth="1"/>
    <col min="13317" max="13317" width="55.6640625" style="265" customWidth="1"/>
    <col min="13318" max="13318" width="5.5" style="265" customWidth="1"/>
    <col min="13319" max="13319" width="7.83203125" style="265" customWidth="1"/>
    <col min="13320" max="13323" width="11.33203125" style="265" customWidth="1"/>
    <col min="13324" max="13324" width="14.83203125" style="265" customWidth="1"/>
    <col min="13325" max="13331" width="0" style="265" hidden="1" customWidth="1"/>
    <col min="13332" max="13568" width="9.33203125" style="265"/>
    <col min="13569" max="13569" width="3.6640625" style="265" customWidth="1"/>
    <col min="13570" max="13570" width="6.1640625" style="265" customWidth="1"/>
    <col min="13571" max="13571" width="7.5" style="265" customWidth="1"/>
    <col min="13572" max="13572" width="14.83203125" style="265" customWidth="1"/>
    <col min="13573" max="13573" width="55.6640625" style="265" customWidth="1"/>
    <col min="13574" max="13574" width="5.5" style="265" customWidth="1"/>
    <col min="13575" max="13575" width="7.83203125" style="265" customWidth="1"/>
    <col min="13576" max="13579" width="11.33203125" style="265" customWidth="1"/>
    <col min="13580" max="13580" width="14.83203125" style="265" customWidth="1"/>
    <col min="13581" max="13587" width="0" style="265" hidden="1" customWidth="1"/>
    <col min="13588" max="13824" width="9.33203125" style="265"/>
    <col min="13825" max="13825" width="3.6640625" style="265" customWidth="1"/>
    <col min="13826" max="13826" width="6.1640625" style="265" customWidth="1"/>
    <col min="13827" max="13827" width="7.5" style="265" customWidth="1"/>
    <col min="13828" max="13828" width="14.83203125" style="265" customWidth="1"/>
    <col min="13829" max="13829" width="55.6640625" style="265" customWidth="1"/>
    <col min="13830" max="13830" width="5.5" style="265" customWidth="1"/>
    <col min="13831" max="13831" width="7.83203125" style="265" customWidth="1"/>
    <col min="13832" max="13835" width="11.33203125" style="265" customWidth="1"/>
    <col min="13836" max="13836" width="14.83203125" style="265" customWidth="1"/>
    <col min="13837" max="13843" width="0" style="265" hidden="1" customWidth="1"/>
    <col min="13844" max="14080" width="9.33203125" style="265"/>
    <col min="14081" max="14081" width="3.6640625" style="265" customWidth="1"/>
    <col min="14082" max="14082" width="6.1640625" style="265" customWidth="1"/>
    <col min="14083" max="14083" width="7.5" style="265" customWidth="1"/>
    <col min="14084" max="14084" width="14.83203125" style="265" customWidth="1"/>
    <col min="14085" max="14085" width="55.6640625" style="265" customWidth="1"/>
    <col min="14086" max="14086" width="5.5" style="265" customWidth="1"/>
    <col min="14087" max="14087" width="7.83203125" style="265" customWidth="1"/>
    <col min="14088" max="14091" width="11.33203125" style="265" customWidth="1"/>
    <col min="14092" max="14092" width="14.83203125" style="265" customWidth="1"/>
    <col min="14093" max="14099" width="0" style="265" hidden="1" customWidth="1"/>
    <col min="14100" max="14336" width="9.33203125" style="265"/>
    <col min="14337" max="14337" width="3.6640625" style="265" customWidth="1"/>
    <col min="14338" max="14338" width="6.1640625" style="265" customWidth="1"/>
    <col min="14339" max="14339" width="7.5" style="265" customWidth="1"/>
    <col min="14340" max="14340" width="14.83203125" style="265" customWidth="1"/>
    <col min="14341" max="14341" width="55.6640625" style="265" customWidth="1"/>
    <col min="14342" max="14342" width="5.5" style="265" customWidth="1"/>
    <col min="14343" max="14343" width="7.83203125" style="265" customWidth="1"/>
    <col min="14344" max="14347" width="11.33203125" style="265" customWidth="1"/>
    <col min="14348" max="14348" width="14.83203125" style="265" customWidth="1"/>
    <col min="14349" max="14355" width="0" style="265" hidden="1" customWidth="1"/>
    <col min="14356" max="14592" width="9.33203125" style="265"/>
    <col min="14593" max="14593" width="3.6640625" style="265" customWidth="1"/>
    <col min="14594" max="14594" width="6.1640625" style="265" customWidth="1"/>
    <col min="14595" max="14595" width="7.5" style="265" customWidth="1"/>
    <col min="14596" max="14596" width="14.83203125" style="265" customWidth="1"/>
    <col min="14597" max="14597" width="55.6640625" style="265" customWidth="1"/>
    <col min="14598" max="14598" width="5.5" style="265" customWidth="1"/>
    <col min="14599" max="14599" width="7.83203125" style="265" customWidth="1"/>
    <col min="14600" max="14603" width="11.33203125" style="265" customWidth="1"/>
    <col min="14604" max="14604" width="14.83203125" style="265" customWidth="1"/>
    <col min="14605" max="14611" width="0" style="265" hidden="1" customWidth="1"/>
    <col min="14612" max="14848" width="9.33203125" style="265"/>
    <col min="14849" max="14849" width="3.6640625" style="265" customWidth="1"/>
    <col min="14850" max="14850" width="6.1640625" style="265" customWidth="1"/>
    <col min="14851" max="14851" width="7.5" style="265" customWidth="1"/>
    <col min="14852" max="14852" width="14.83203125" style="265" customWidth="1"/>
    <col min="14853" max="14853" width="55.6640625" style="265" customWidth="1"/>
    <col min="14854" max="14854" width="5.5" style="265" customWidth="1"/>
    <col min="14855" max="14855" width="7.83203125" style="265" customWidth="1"/>
    <col min="14856" max="14859" width="11.33203125" style="265" customWidth="1"/>
    <col min="14860" max="14860" width="14.83203125" style="265" customWidth="1"/>
    <col min="14861" max="14867" width="0" style="265" hidden="1" customWidth="1"/>
    <col min="14868" max="15104" width="9.33203125" style="265"/>
    <col min="15105" max="15105" width="3.6640625" style="265" customWidth="1"/>
    <col min="15106" max="15106" width="6.1640625" style="265" customWidth="1"/>
    <col min="15107" max="15107" width="7.5" style="265" customWidth="1"/>
    <col min="15108" max="15108" width="14.83203125" style="265" customWidth="1"/>
    <col min="15109" max="15109" width="55.6640625" style="265" customWidth="1"/>
    <col min="15110" max="15110" width="5.5" style="265" customWidth="1"/>
    <col min="15111" max="15111" width="7.83203125" style="265" customWidth="1"/>
    <col min="15112" max="15115" width="11.33203125" style="265" customWidth="1"/>
    <col min="15116" max="15116" width="14.83203125" style="265" customWidth="1"/>
    <col min="15117" max="15123" width="0" style="265" hidden="1" customWidth="1"/>
    <col min="15124" max="15360" width="9.33203125" style="265"/>
    <col min="15361" max="15361" width="3.6640625" style="265" customWidth="1"/>
    <col min="15362" max="15362" width="6.1640625" style="265" customWidth="1"/>
    <col min="15363" max="15363" width="7.5" style="265" customWidth="1"/>
    <col min="15364" max="15364" width="14.83203125" style="265" customWidth="1"/>
    <col min="15365" max="15365" width="55.6640625" style="265" customWidth="1"/>
    <col min="15366" max="15366" width="5.5" style="265" customWidth="1"/>
    <col min="15367" max="15367" width="7.83203125" style="265" customWidth="1"/>
    <col min="15368" max="15371" width="11.33203125" style="265" customWidth="1"/>
    <col min="15372" max="15372" width="14.83203125" style="265" customWidth="1"/>
    <col min="15373" max="15379" width="0" style="265" hidden="1" customWidth="1"/>
    <col min="15380" max="15616" width="9.33203125" style="265"/>
    <col min="15617" max="15617" width="3.6640625" style="265" customWidth="1"/>
    <col min="15618" max="15618" width="6.1640625" style="265" customWidth="1"/>
    <col min="15619" max="15619" width="7.5" style="265" customWidth="1"/>
    <col min="15620" max="15620" width="14.83203125" style="265" customWidth="1"/>
    <col min="15621" max="15621" width="55.6640625" style="265" customWidth="1"/>
    <col min="15622" max="15622" width="5.5" style="265" customWidth="1"/>
    <col min="15623" max="15623" width="7.83203125" style="265" customWidth="1"/>
    <col min="15624" max="15627" width="11.33203125" style="265" customWidth="1"/>
    <col min="15628" max="15628" width="14.83203125" style="265" customWidth="1"/>
    <col min="15629" max="15635" width="0" style="265" hidden="1" customWidth="1"/>
    <col min="15636" max="15872" width="9.33203125" style="265"/>
    <col min="15873" max="15873" width="3.6640625" style="265" customWidth="1"/>
    <col min="15874" max="15874" width="6.1640625" style="265" customWidth="1"/>
    <col min="15875" max="15875" width="7.5" style="265" customWidth="1"/>
    <col min="15876" max="15876" width="14.83203125" style="265" customWidth="1"/>
    <col min="15877" max="15877" width="55.6640625" style="265" customWidth="1"/>
    <col min="15878" max="15878" width="5.5" style="265" customWidth="1"/>
    <col min="15879" max="15879" width="7.83203125" style="265" customWidth="1"/>
    <col min="15880" max="15883" width="11.33203125" style="265" customWidth="1"/>
    <col min="15884" max="15884" width="14.83203125" style="265" customWidth="1"/>
    <col min="15885" max="15891" width="0" style="265" hidden="1" customWidth="1"/>
    <col min="15892" max="16128" width="9.33203125" style="265"/>
    <col min="16129" max="16129" width="3.6640625" style="265" customWidth="1"/>
    <col min="16130" max="16130" width="6.1640625" style="265" customWidth="1"/>
    <col min="16131" max="16131" width="7.5" style="265" customWidth="1"/>
    <col min="16132" max="16132" width="14.83203125" style="265" customWidth="1"/>
    <col min="16133" max="16133" width="55.6640625" style="265" customWidth="1"/>
    <col min="16134" max="16134" width="5.5" style="265" customWidth="1"/>
    <col min="16135" max="16135" width="7.83203125" style="265" customWidth="1"/>
    <col min="16136" max="16139" width="11.33203125" style="265" customWidth="1"/>
    <col min="16140" max="16140" width="14.83203125" style="265" customWidth="1"/>
    <col min="16141" max="16147" width="0" style="265" hidden="1" customWidth="1"/>
    <col min="16148" max="16384" width="9.33203125" style="265"/>
  </cols>
  <sheetData>
    <row r="1" spans="1:22" ht="18" customHeight="1">
      <c r="A1" s="340" t="s">
        <v>1170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2"/>
      <c r="S1" s="342"/>
      <c r="T1" s="343"/>
      <c r="U1" s="344"/>
      <c r="V1" s="344"/>
    </row>
    <row r="2" spans="1:22" ht="11.25" customHeight="1">
      <c r="A2" s="345" t="s">
        <v>17</v>
      </c>
      <c r="B2" s="345"/>
      <c r="C2" s="345" t="s">
        <v>1348</v>
      </c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1"/>
      <c r="P2" s="341"/>
      <c r="Q2" s="341"/>
      <c r="R2" s="342"/>
      <c r="S2" s="342"/>
      <c r="T2" s="343"/>
      <c r="U2" s="344"/>
      <c r="V2" s="344"/>
    </row>
    <row r="3" spans="1:22" ht="11.25" customHeight="1">
      <c r="A3" s="345" t="s">
        <v>923</v>
      </c>
      <c r="B3" s="345"/>
      <c r="C3" s="345" t="s">
        <v>1349</v>
      </c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1"/>
      <c r="P3" s="341"/>
      <c r="Q3" s="341"/>
      <c r="R3" s="342"/>
      <c r="S3" s="342"/>
      <c r="T3" s="343"/>
      <c r="U3" s="344"/>
      <c r="V3" s="344"/>
    </row>
    <row r="4" spans="1:22" ht="11.25" customHeight="1">
      <c r="A4" s="345" t="s">
        <v>1173</v>
      </c>
      <c r="B4" s="345"/>
      <c r="C4" s="345" t="s">
        <v>1350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1"/>
      <c r="P4" s="341"/>
      <c r="Q4" s="341"/>
      <c r="R4" s="342"/>
      <c r="S4" s="342"/>
      <c r="T4" s="343"/>
      <c r="U4" s="344"/>
      <c r="V4" s="344"/>
    </row>
    <row r="5" spans="1:22" ht="6" customHeight="1">
      <c r="A5" s="345"/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1"/>
      <c r="P5" s="341"/>
      <c r="Q5" s="341"/>
      <c r="R5" s="342"/>
      <c r="S5" s="342"/>
      <c r="T5" s="343"/>
      <c r="U5" s="344"/>
      <c r="V5" s="344"/>
    </row>
    <row r="6" spans="1:22" ht="11.25" customHeight="1">
      <c r="A6" s="345" t="s">
        <v>1182</v>
      </c>
      <c r="B6" s="345"/>
      <c r="C6" s="345" t="s">
        <v>1351</v>
      </c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1"/>
      <c r="P6" s="341"/>
      <c r="Q6" s="341"/>
      <c r="R6" s="342"/>
      <c r="S6" s="342"/>
      <c r="T6" s="343"/>
      <c r="U6" s="344"/>
      <c r="V6" s="344"/>
    </row>
    <row r="7" spans="1:22" ht="11.25" customHeight="1">
      <c r="A7" s="345" t="s">
        <v>23</v>
      </c>
      <c r="B7" s="345"/>
      <c r="C7" s="346">
        <v>44531</v>
      </c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1"/>
      <c r="P7" s="341"/>
      <c r="Q7" s="341"/>
      <c r="R7" s="342"/>
      <c r="S7" s="342"/>
      <c r="T7" s="343"/>
      <c r="U7" s="344"/>
      <c r="V7" s="344"/>
    </row>
    <row r="8" spans="1:22" ht="5.25" customHeight="1">
      <c r="A8" s="341"/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2"/>
      <c r="S8" s="342"/>
      <c r="T8" s="343"/>
      <c r="U8" s="344"/>
      <c r="V8" s="344"/>
    </row>
    <row r="9" spans="1:22" ht="48" customHeight="1">
      <c r="A9" s="347" t="s">
        <v>1184</v>
      </c>
      <c r="B9" s="348" t="s">
        <v>1185</v>
      </c>
      <c r="C9" s="348" t="s">
        <v>1186</v>
      </c>
      <c r="D9" s="348" t="s">
        <v>1018</v>
      </c>
      <c r="E9" s="348" t="s">
        <v>55</v>
      </c>
      <c r="F9" s="348" t="s">
        <v>115</v>
      </c>
      <c r="G9" s="348" t="s">
        <v>1352</v>
      </c>
      <c r="H9" s="348" t="s">
        <v>1353</v>
      </c>
      <c r="I9" s="348" t="s">
        <v>1354</v>
      </c>
      <c r="J9" s="348" t="s">
        <v>1355</v>
      </c>
      <c r="K9" s="348" t="s">
        <v>1356</v>
      </c>
      <c r="L9" s="348" t="s">
        <v>1120</v>
      </c>
      <c r="M9" s="348" t="s">
        <v>1148</v>
      </c>
      <c r="N9" s="348" t="s">
        <v>1189</v>
      </c>
      <c r="O9" s="348" t="s">
        <v>1190</v>
      </c>
      <c r="P9" s="348" t="s">
        <v>1191</v>
      </c>
      <c r="Q9" s="349" t="s">
        <v>1086</v>
      </c>
      <c r="R9" s="350" t="s">
        <v>1192</v>
      </c>
      <c r="S9" s="351" t="s">
        <v>1193</v>
      </c>
      <c r="T9" s="343"/>
      <c r="U9" s="344"/>
      <c r="V9" s="344"/>
    </row>
    <row r="10" spans="1:22" ht="11.25" customHeight="1">
      <c r="A10" s="352">
        <v>1</v>
      </c>
      <c r="B10" s="353">
        <v>2</v>
      </c>
      <c r="C10" s="353">
        <v>3</v>
      </c>
      <c r="D10" s="353">
        <v>4</v>
      </c>
      <c r="E10" s="353">
        <v>5</v>
      </c>
      <c r="F10" s="353">
        <v>6</v>
      </c>
      <c r="G10" s="353">
        <v>7</v>
      </c>
      <c r="H10" s="353">
        <v>8</v>
      </c>
      <c r="I10" s="353">
        <v>9</v>
      </c>
      <c r="J10" s="353">
        <v>10</v>
      </c>
      <c r="K10" s="353">
        <v>11</v>
      </c>
      <c r="L10" s="353">
        <v>12</v>
      </c>
      <c r="M10" s="353"/>
      <c r="N10" s="353"/>
      <c r="O10" s="353"/>
      <c r="P10" s="353"/>
      <c r="Q10" s="354">
        <v>10</v>
      </c>
      <c r="R10" s="355">
        <v>11</v>
      </c>
      <c r="S10" s="356">
        <v>12</v>
      </c>
      <c r="T10" s="343"/>
      <c r="U10" s="344"/>
      <c r="V10" s="344"/>
    </row>
    <row r="11" spans="1:22" ht="3.75" customHeight="1">
      <c r="A11" s="341"/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2"/>
      <c r="S11" s="357"/>
      <c r="T11" s="343"/>
      <c r="U11" s="344"/>
      <c r="V11" s="344"/>
    </row>
    <row r="12" spans="1:22" s="364" customFormat="1" ht="12.75" customHeight="1">
      <c r="A12" s="358"/>
      <c r="B12" s="359"/>
      <c r="C12" s="358"/>
      <c r="D12" s="358">
        <v>7422</v>
      </c>
      <c r="E12" s="358" t="s">
        <v>1357</v>
      </c>
      <c r="F12" s="358"/>
      <c r="G12" s="358"/>
      <c r="H12" s="358"/>
      <c r="I12" s="358"/>
      <c r="J12" s="358"/>
      <c r="K12" s="358"/>
      <c r="L12" s="360"/>
      <c r="M12" s="361"/>
      <c r="N12" s="362"/>
      <c r="O12" s="361"/>
      <c r="P12" s="362"/>
      <c r="Q12" s="361"/>
      <c r="R12" s="363"/>
      <c r="S12" s="363" t="s">
        <v>73</v>
      </c>
      <c r="T12" s="363"/>
      <c r="U12" s="363"/>
      <c r="V12" s="363"/>
    </row>
    <row r="13" spans="1:22" s="370" customFormat="1" ht="12.75" customHeight="1">
      <c r="A13" s="365"/>
      <c r="B13" s="366"/>
      <c r="C13" s="365"/>
      <c r="D13" s="365">
        <v>742200001</v>
      </c>
      <c r="E13" s="365" t="s">
        <v>1358</v>
      </c>
      <c r="F13" s="365" t="s">
        <v>1208</v>
      </c>
      <c r="G13" s="365">
        <v>1</v>
      </c>
      <c r="H13" s="499"/>
      <c r="I13" s="367">
        <f>SUM(G13*H13)</f>
        <v>0</v>
      </c>
      <c r="J13" s="499"/>
      <c r="K13" s="367">
        <f>SUM(G13*J13)</f>
        <v>0</v>
      </c>
      <c r="L13" s="367">
        <f>SUM(I13,K13)</f>
        <v>0</v>
      </c>
      <c r="M13" s="365"/>
      <c r="N13" s="368"/>
      <c r="O13" s="365"/>
      <c r="P13" s="368"/>
      <c r="Q13" s="369"/>
      <c r="R13" s="365"/>
      <c r="S13" s="365"/>
      <c r="T13" s="365"/>
      <c r="U13" s="365"/>
      <c r="V13" s="365"/>
    </row>
    <row r="14" spans="1:22" s="370" customFormat="1" ht="12.75" customHeight="1">
      <c r="A14" s="371"/>
      <c r="B14" s="372"/>
      <c r="C14" s="371"/>
      <c r="D14" s="371">
        <v>742200002</v>
      </c>
      <c r="E14" s="371" t="s">
        <v>1359</v>
      </c>
      <c r="F14" s="371" t="s">
        <v>1208</v>
      </c>
      <c r="G14" s="371">
        <v>1</v>
      </c>
      <c r="H14" s="500"/>
      <c r="I14" s="373">
        <f>SUM(G14*H14)</f>
        <v>0</v>
      </c>
      <c r="J14" s="500"/>
      <c r="K14" s="373">
        <f>SUM(G14*J14)</f>
        <v>0</v>
      </c>
      <c r="L14" s="373">
        <f>SUM(I14,K14)</f>
        <v>0</v>
      </c>
      <c r="M14" s="365"/>
      <c r="N14" s="368"/>
      <c r="O14" s="365"/>
      <c r="P14" s="368"/>
      <c r="Q14" s="369"/>
      <c r="R14" s="365"/>
      <c r="S14" s="365"/>
      <c r="T14" s="365"/>
      <c r="U14" s="365"/>
      <c r="V14" s="365"/>
    </row>
    <row r="15" spans="1:22" s="370" customFormat="1" ht="12.75" customHeight="1">
      <c r="A15" s="365"/>
      <c r="B15" s="366"/>
      <c r="C15" s="365"/>
      <c r="D15" s="365"/>
      <c r="E15" s="365" t="s">
        <v>1360</v>
      </c>
      <c r="F15" s="365"/>
      <c r="G15" s="365"/>
      <c r="H15" s="367"/>
      <c r="I15" s="367">
        <f>SUM(I13:I14)</f>
        <v>0</v>
      </c>
      <c r="J15" s="367"/>
      <c r="K15" s="367">
        <f>SUM(K13:K14)</f>
        <v>0</v>
      </c>
      <c r="L15" s="367">
        <f>SUM(L13:L14)</f>
        <v>0</v>
      </c>
      <c r="M15" s="365"/>
      <c r="N15" s="368"/>
      <c r="O15" s="365"/>
      <c r="P15" s="368"/>
      <c r="Q15" s="369"/>
      <c r="R15" s="365"/>
      <c r="S15" s="365"/>
      <c r="T15" s="365"/>
      <c r="U15" s="365"/>
      <c r="V15" s="365"/>
    </row>
    <row r="16" spans="1:22" s="364" customFormat="1" ht="12.75" customHeight="1">
      <c r="A16" s="374"/>
      <c r="B16" s="375"/>
      <c r="C16" s="374"/>
      <c r="D16" s="374"/>
      <c r="E16" s="374"/>
      <c r="F16" s="374"/>
      <c r="G16" s="374"/>
      <c r="H16" s="376"/>
      <c r="I16" s="376"/>
      <c r="J16" s="376"/>
      <c r="K16" s="376"/>
      <c r="L16" s="376"/>
      <c r="M16" s="374"/>
      <c r="N16" s="377"/>
      <c r="O16" s="374"/>
      <c r="P16" s="377"/>
      <c r="Q16" s="378"/>
      <c r="R16" s="374"/>
      <c r="S16" s="374"/>
      <c r="T16" s="374"/>
      <c r="U16" s="363"/>
      <c r="V16" s="363"/>
    </row>
    <row r="17" spans="1:22" s="364" customFormat="1" ht="2.25" customHeight="1">
      <c r="A17" s="374"/>
      <c r="B17" s="375"/>
      <c r="C17" s="374"/>
      <c r="D17" s="374"/>
      <c r="E17" s="374"/>
      <c r="F17" s="374"/>
      <c r="G17" s="374"/>
      <c r="H17" s="376"/>
      <c r="I17" s="376"/>
      <c r="J17" s="376"/>
      <c r="K17" s="376"/>
      <c r="L17" s="376"/>
      <c r="M17" s="374"/>
      <c r="N17" s="377"/>
      <c r="O17" s="374"/>
      <c r="P17" s="377"/>
      <c r="Q17" s="378"/>
      <c r="R17" s="374"/>
      <c r="S17" s="374"/>
      <c r="T17" s="374"/>
      <c r="U17" s="363"/>
      <c r="V17" s="363"/>
    </row>
    <row r="18" spans="1:22" s="370" customFormat="1" ht="9" customHeight="1">
      <c r="A18" s="379"/>
      <c r="B18" s="380"/>
      <c r="C18" s="379"/>
      <c r="D18" s="379">
        <v>7428</v>
      </c>
      <c r="E18" s="379" t="s">
        <v>1361</v>
      </c>
      <c r="F18" s="379"/>
      <c r="G18" s="379"/>
      <c r="H18" s="379"/>
      <c r="I18" s="379"/>
      <c r="J18" s="379"/>
      <c r="K18" s="379"/>
      <c r="L18" s="381"/>
      <c r="M18" s="365"/>
      <c r="N18" s="368"/>
      <c r="O18" s="365"/>
      <c r="P18" s="368"/>
      <c r="Q18" s="369"/>
      <c r="R18" s="365"/>
      <c r="S18" s="365"/>
      <c r="T18" s="365"/>
      <c r="U18" s="365"/>
      <c r="V18" s="365"/>
    </row>
    <row r="19" spans="1:22" s="370" customFormat="1" ht="12.75" customHeight="1">
      <c r="A19" s="365"/>
      <c r="B19" s="366"/>
      <c r="C19" s="365"/>
      <c r="D19" s="365">
        <v>742800001</v>
      </c>
      <c r="E19" s="365" t="s">
        <v>1362</v>
      </c>
      <c r="F19" s="365" t="s">
        <v>1208</v>
      </c>
      <c r="G19" s="365">
        <v>12</v>
      </c>
      <c r="H19" s="499"/>
      <c r="I19" s="367">
        <f>SUM(G19*H19)</f>
        <v>0</v>
      </c>
      <c r="J19" s="499"/>
      <c r="K19" s="367">
        <f>SUM(G19*J19)</f>
        <v>0</v>
      </c>
      <c r="L19" s="367">
        <f>SUM(I19,K19)</f>
        <v>0</v>
      </c>
      <c r="M19" s="365"/>
      <c r="N19" s="368"/>
      <c r="O19" s="365"/>
      <c r="P19" s="368"/>
      <c r="Q19" s="369"/>
      <c r="R19" s="365"/>
      <c r="S19" s="365"/>
      <c r="T19" s="365"/>
      <c r="U19" s="365"/>
      <c r="V19" s="365"/>
    </row>
    <row r="20" spans="1:22" s="370" customFormat="1" ht="12.75" customHeight="1">
      <c r="A20" s="371"/>
      <c r="B20" s="372"/>
      <c r="C20" s="371"/>
      <c r="D20" s="371">
        <v>742800002</v>
      </c>
      <c r="E20" s="371" t="s">
        <v>1363</v>
      </c>
      <c r="F20" s="371" t="s">
        <v>1208</v>
      </c>
      <c r="G20" s="371">
        <v>2</v>
      </c>
      <c r="H20" s="500"/>
      <c r="I20" s="373">
        <f>SUM(G20*H20)</f>
        <v>0</v>
      </c>
      <c r="J20" s="500"/>
      <c r="K20" s="373">
        <f>SUM(G20*J20)</f>
        <v>0</v>
      </c>
      <c r="L20" s="373">
        <f>SUM(I20,K20)</f>
        <v>0</v>
      </c>
      <c r="M20" s="365"/>
      <c r="N20" s="368"/>
      <c r="O20" s="365"/>
      <c r="P20" s="368"/>
      <c r="Q20" s="369"/>
      <c r="R20" s="365"/>
      <c r="S20" s="365"/>
      <c r="T20" s="365"/>
      <c r="U20" s="365"/>
      <c r="V20" s="365"/>
    </row>
    <row r="21" spans="1:22" s="370" customFormat="1" ht="12.75" customHeight="1">
      <c r="A21" s="365"/>
      <c r="B21" s="366"/>
      <c r="C21" s="365"/>
      <c r="D21" s="365"/>
      <c r="E21" s="382" t="s">
        <v>1364</v>
      </c>
      <c r="F21" s="365"/>
      <c r="G21" s="365"/>
      <c r="H21" s="367"/>
      <c r="I21" s="367">
        <f>SUM(I19:I20)</f>
        <v>0</v>
      </c>
      <c r="J21" s="367"/>
      <c r="K21" s="367">
        <f>SUM(K19:K20)</f>
        <v>0</v>
      </c>
      <c r="L21" s="367">
        <f>SUM(L19:L20)</f>
        <v>0</v>
      </c>
      <c r="M21" s="365"/>
      <c r="N21" s="368"/>
      <c r="O21" s="365"/>
      <c r="P21" s="368"/>
      <c r="Q21" s="369"/>
      <c r="R21" s="365"/>
      <c r="S21" s="365"/>
      <c r="T21" s="365"/>
      <c r="U21" s="365"/>
      <c r="V21" s="365"/>
    </row>
    <row r="22" spans="1:22" s="364" customFormat="1" ht="12.75" customHeight="1">
      <c r="A22" s="374"/>
      <c r="B22" s="375"/>
      <c r="C22" s="374"/>
      <c r="D22" s="374"/>
      <c r="E22" s="374"/>
      <c r="F22" s="374"/>
      <c r="G22" s="374"/>
      <c r="H22" s="376"/>
      <c r="I22" s="376"/>
      <c r="J22" s="376"/>
      <c r="K22" s="376"/>
      <c r="L22" s="376"/>
      <c r="M22" s="374"/>
      <c r="N22" s="377"/>
      <c r="O22" s="374"/>
      <c r="P22" s="377"/>
      <c r="Q22" s="378"/>
      <c r="R22" s="374"/>
      <c r="S22" s="374"/>
      <c r="T22" s="374"/>
      <c r="U22" s="363"/>
      <c r="V22" s="363"/>
    </row>
    <row r="23" spans="1:22" s="364" customFormat="1" ht="6" customHeight="1">
      <c r="A23" s="374"/>
      <c r="B23" s="375"/>
      <c r="C23" s="374"/>
      <c r="D23" s="374"/>
      <c r="E23" s="374"/>
      <c r="F23" s="374"/>
      <c r="G23" s="374"/>
      <c r="H23" s="376"/>
      <c r="I23" s="376"/>
      <c r="J23" s="376"/>
      <c r="K23" s="376"/>
      <c r="L23" s="376"/>
      <c r="M23" s="374"/>
      <c r="N23" s="377"/>
      <c r="O23" s="374"/>
      <c r="P23" s="377"/>
      <c r="Q23" s="378"/>
      <c r="R23" s="374"/>
      <c r="S23" s="374"/>
      <c r="T23" s="374"/>
      <c r="U23" s="363"/>
      <c r="V23" s="363"/>
    </row>
    <row r="24" spans="1:22" s="370" customFormat="1" ht="6.75" customHeight="1">
      <c r="A24" s="379"/>
      <c r="B24" s="380"/>
      <c r="C24" s="379"/>
      <c r="D24" s="379">
        <v>743</v>
      </c>
      <c r="E24" s="379" t="s">
        <v>1365</v>
      </c>
      <c r="F24" s="379"/>
      <c r="G24" s="379"/>
      <c r="H24" s="379"/>
      <c r="I24" s="379"/>
      <c r="J24" s="379"/>
      <c r="K24" s="379"/>
      <c r="L24" s="381"/>
      <c r="M24" s="365"/>
      <c r="N24" s="368"/>
      <c r="O24" s="365"/>
      <c r="P24" s="368"/>
      <c r="Q24" s="369"/>
      <c r="R24" s="365"/>
      <c r="S24" s="365"/>
      <c r="T24" s="365"/>
      <c r="U24" s="365"/>
      <c r="V24" s="365"/>
    </row>
    <row r="25" spans="1:22" s="370" customFormat="1" ht="12.75" customHeight="1">
      <c r="A25" s="365"/>
      <c r="B25" s="366"/>
      <c r="C25" s="365"/>
      <c r="D25" s="365">
        <v>743400001</v>
      </c>
      <c r="E25" s="300" t="s">
        <v>1366</v>
      </c>
      <c r="F25" s="365" t="s">
        <v>292</v>
      </c>
      <c r="G25" s="365">
        <v>40</v>
      </c>
      <c r="H25" s="499"/>
      <c r="I25" s="367">
        <f>SUM(G25*H25)</f>
        <v>0</v>
      </c>
      <c r="J25" s="499"/>
      <c r="K25" s="367">
        <f>SUM(G25*J25)</f>
        <v>0</v>
      </c>
      <c r="L25" s="367">
        <f>SUM(I25,K25)</f>
        <v>0</v>
      </c>
      <c r="M25" s="365"/>
      <c r="N25" s="368"/>
      <c r="O25" s="365"/>
      <c r="P25" s="368"/>
      <c r="Q25" s="369"/>
      <c r="R25" s="365"/>
      <c r="S25" s="365"/>
      <c r="T25" s="365"/>
      <c r="U25" s="365"/>
      <c r="V25" s="365"/>
    </row>
    <row r="26" spans="1:22" s="370" customFormat="1" ht="12.75" customHeight="1">
      <c r="A26" s="365"/>
      <c r="B26" s="366"/>
      <c r="C26" s="365"/>
      <c r="D26" s="365">
        <v>743400002</v>
      </c>
      <c r="E26" s="365" t="s">
        <v>1367</v>
      </c>
      <c r="F26" s="365" t="s">
        <v>1208</v>
      </c>
      <c r="G26" s="365">
        <v>33</v>
      </c>
      <c r="H26" s="499"/>
      <c r="I26" s="367">
        <f>SUM(G26*H26)</f>
        <v>0</v>
      </c>
      <c r="J26" s="499"/>
      <c r="K26" s="367">
        <f>SUM(G26*J26)</f>
        <v>0</v>
      </c>
      <c r="L26" s="367">
        <f>SUM(I26,K26)</f>
        <v>0</v>
      </c>
      <c r="M26" s="365"/>
      <c r="N26" s="368"/>
      <c r="O26" s="365"/>
      <c r="P26" s="368"/>
      <c r="Q26" s="369"/>
      <c r="R26" s="365"/>
      <c r="S26" s="365"/>
      <c r="T26" s="365"/>
      <c r="U26" s="365"/>
      <c r="V26" s="365"/>
    </row>
    <row r="27" spans="1:22" s="370" customFormat="1" ht="13.5" customHeight="1">
      <c r="A27" s="365"/>
      <c r="B27" s="366"/>
      <c r="C27" s="365"/>
      <c r="D27" s="365">
        <v>743400003</v>
      </c>
      <c r="E27" s="365" t="s">
        <v>1368</v>
      </c>
      <c r="F27" s="365" t="s">
        <v>1208</v>
      </c>
      <c r="G27" s="365">
        <v>76</v>
      </c>
      <c r="H27" s="499"/>
      <c r="I27" s="367">
        <f>SUM(G27*H27)</f>
        <v>0</v>
      </c>
      <c r="J27" s="499"/>
      <c r="K27" s="367">
        <f>SUM(G27*J27)</f>
        <v>0</v>
      </c>
      <c r="L27" s="367">
        <f>SUM(I27,K27)</f>
        <v>0</v>
      </c>
      <c r="M27" s="365"/>
      <c r="N27" s="368"/>
      <c r="O27" s="365"/>
      <c r="P27" s="368"/>
      <c r="Q27" s="369"/>
      <c r="R27" s="365"/>
      <c r="S27" s="365"/>
      <c r="T27" s="365"/>
      <c r="U27" s="365"/>
      <c r="V27" s="365"/>
    </row>
    <row r="28" spans="1:22" s="386" customFormat="1" ht="11.25" customHeight="1">
      <c r="A28" s="383"/>
      <c r="B28" s="384"/>
      <c r="C28" s="383"/>
      <c r="D28" s="383">
        <v>744200004</v>
      </c>
      <c r="E28" s="383" t="s">
        <v>1369</v>
      </c>
      <c r="F28" s="383" t="s">
        <v>292</v>
      </c>
      <c r="G28" s="383">
        <v>12</v>
      </c>
      <c r="H28" s="499"/>
      <c r="I28" s="385">
        <f>SUM(G28*H28)</f>
        <v>0</v>
      </c>
      <c r="J28" s="499"/>
      <c r="K28" s="385">
        <f>SUM(G28*J28)</f>
        <v>0</v>
      </c>
      <c r="L28" s="385">
        <f>SUM(I28,K28)</f>
        <v>0</v>
      </c>
    </row>
    <row r="29" spans="1:22" s="370" customFormat="1" ht="12.75" customHeight="1">
      <c r="A29" s="371"/>
      <c r="B29" s="372"/>
      <c r="C29" s="371"/>
      <c r="D29" s="371">
        <v>743500001</v>
      </c>
      <c r="E29" s="371" t="s">
        <v>1370</v>
      </c>
      <c r="F29" s="371" t="s">
        <v>959</v>
      </c>
      <c r="G29" s="371">
        <v>1</v>
      </c>
      <c r="H29" s="500"/>
      <c r="I29" s="373">
        <f>SUM(G29*H29)</f>
        <v>0</v>
      </c>
      <c r="J29" s="500"/>
      <c r="K29" s="373">
        <f>SUM(G29*J29)</f>
        <v>0</v>
      </c>
      <c r="L29" s="373">
        <f>SUM(I29,K29)</f>
        <v>0</v>
      </c>
      <c r="M29" s="365"/>
      <c r="N29" s="368"/>
      <c r="O29" s="365"/>
      <c r="P29" s="368"/>
      <c r="Q29" s="369"/>
      <c r="R29" s="365"/>
      <c r="S29" s="365"/>
      <c r="T29" s="365"/>
      <c r="U29" s="365"/>
      <c r="V29" s="365"/>
    </row>
    <row r="30" spans="1:22" s="370" customFormat="1" ht="12.75" customHeight="1">
      <c r="A30" s="365"/>
      <c r="B30" s="366"/>
      <c r="C30" s="365"/>
      <c r="D30" s="365"/>
      <c r="E30" s="382" t="s">
        <v>1371</v>
      </c>
      <c r="F30" s="365"/>
      <c r="G30" s="365"/>
      <c r="H30" s="367"/>
      <c r="I30" s="367">
        <f>SUM(I26:I29)</f>
        <v>0</v>
      </c>
      <c r="J30" s="367"/>
      <c r="K30" s="367">
        <f>SUM(K26:K29)</f>
        <v>0</v>
      </c>
      <c r="L30" s="367">
        <f>SUM(L25:S29)</f>
        <v>0</v>
      </c>
      <c r="M30" s="365"/>
      <c r="N30" s="368"/>
      <c r="O30" s="365"/>
      <c r="P30" s="368"/>
      <c r="Q30" s="369"/>
      <c r="R30" s="365"/>
      <c r="S30" s="365"/>
      <c r="T30" s="365"/>
      <c r="U30" s="365"/>
      <c r="V30" s="365"/>
    </row>
    <row r="31" spans="1:22" s="364" customFormat="1" ht="12.75" customHeight="1">
      <c r="A31" s="387"/>
      <c r="B31" s="388"/>
      <c r="C31" s="387"/>
      <c r="D31" s="387"/>
      <c r="E31" s="387"/>
      <c r="F31" s="387"/>
      <c r="G31" s="387"/>
      <c r="H31" s="389"/>
      <c r="I31" s="389"/>
      <c r="J31" s="389"/>
      <c r="K31" s="389"/>
      <c r="L31" s="389"/>
      <c r="M31" s="387"/>
      <c r="N31" s="390"/>
      <c r="O31" s="387"/>
      <c r="P31" s="390"/>
      <c r="Q31" s="391"/>
      <c r="R31" s="387"/>
      <c r="S31" s="387"/>
      <c r="T31" s="387"/>
      <c r="U31" s="363"/>
      <c r="V31" s="363"/>
    </row>
    <row r="32" spans="1:22" s="370" customFormat="1" ht="14.25" customHeight="1">
      <c r="A32" s="379"/>
      <c r="B32" s="380"/>
      <c r="C32" s="379"/>
      <c r="D32" s="379">
        <v>7442</v>
      </c>
      <c r="E32" s="379" t="s">
        <v>1372</v>
      </c>
      <c r="F32" s="379"/>
      <c r="G32" s="379"/>
      <c r="H32" s="379"/>
      <c r="I32" s="379"/>
      <c r="J32" s="379"/>
      <c r="K32" s="379"/>
      <c r="L32" s="381"/>
      <c r="M32" s="392"/>
      <c r="N32" s="368"/>
      <c r="O32" s="392"/>
      <c r="P32" s="368"/>
      <c r="Q32" s="369"/>
      <c r="R32" s="393"/>
      <c r="S32" s="365"/>
      <c r="T32" s="365"/>
      <c r="U32" s="365"/>
      <c r="V32" s="365"/>
    </row>
    <row r="33" spans="1:22" s="395" customFormat="1" ht="11.25" customHeight="1">
      <c r="A33" s="383"/>
      <c r="B33" s="384"/>
      <c r="C33" s="383"/>
      <c r="D33" s="383">
        <v>744200001</v>
      </c>
      <c r="E33" s="394" t="s">
        <v>1373</v>
      </c>
      <c r="F33" s="383" t="s">
        <v>292</v>
      </c>
      <c r="G33" s="383">
        <v>190</v>
      </c>
      <c r="H33" s="501"/>
      <c r="I33" s="385">
        <f>SUM(G33*H33)</f>
        <v>0</v>
      </c>
      <c r="J33" s="499"/>
      <c r="K33" s="385">
        <f>SUM(G33*J33)</f>
        <v>0</v>
      </c>
      <c r="L33" s="385">
        <f>SUM(I33,K33)</f>
        <v>0</v>
      </c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1:22" s="395" customFormat="1" ht="11.25" customHeight="1">
      <c r="A34" s="383"/>
      <c r="B34" s="384"/>
      <c r="C34" s="383"/>
      <c r="D34" s="383">
        <v>744200002</v>
      </c>
      <c r="E34" s="394" t="s">
        <v>1374</v>
      </c>
      <c r="F34" s="383" t="s">
        <v>292</v>
      </c>
      <c r="G34" s="383">
        <v>320</v>
      </c>
      <c r="H34" s="501"/>
      <c r="I34" s="385">
        <f>SUM(G34*H34)</f>
        <v>0</v>
      </c>
      <c r="J34" s="499"/>
      <c r="K34" s="385">
        <f>SUM(G34*J34)</f>
        <v>0</v>
      </c>
      <c r="L34" s="385">
        <f>SUM(I34,K34)</f>
        <v>0</v>
      </c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1:22" s="395" customFormat="1" ht="11.25" customHeight="1">
      <c r="A35" s="383"/>
      <c r="B35" s="384"/>
      <c r="C35" s="383"/>
      <c r="D35" s="383">
        <v>744200001</v>
      </c>
      <c r="E35" s="394" t="s">
        <v>1375</v>
      </c>
      <c r="F35" s="383" t="s">
        <v>292</v>
      </c>
      <c r="G35" s="383">
        <v>50</v>
      </c>
      <c r="H35" s="501"/>
      <c r="I35" s="385">
        <f>SUM(G35*H35)</f>
        <v>0</v>
      </c>
      <c r="J35" s="499"/>
      <c r="K35" s="385">
        <f>SUM(G35*J35)</f>
        <v>0</v>
      </c>
      <c r="L35" s="385">
        <f>SUM(I35,K35)</f>
        <v>0</v>
      </c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1:22" s="395" customFormat="1" ht="11.25" customHeight="1">
      <c r="A36" s="383"/>
      <c r="B36" s="384"/>
      <c r="C36" s="383"/>
      <c r="D36" s="383">
        <v>744200001</v>
      </c>
      <c r="E36" s="394" t="s">
        <v>1376</v>
      </c>
      <c r="F36" s="383" t="s">
        <v>292</v>
      </c>
      <c r="G36" s="383">
        <v>65</v>
      </c>
      <c r="H36" s="501"/>
      <c r="I36" s="385">
        <f>SUM(G36*H36)</f>
        <v>0</v>
      </c>
      <c r="J36" s="499"/>
      <c r="K36" s="385">
        <f>SUM(G36*J36)</f>
        <v>0</v>
      </c>
      <c r="L36" s="385">
        <f>SUM(I36,K36)</f>
        <v>0</v>
      </c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1:22" s="370" customFormat="1" ht="12.75" customHeight="1">
      <c r="A37" s="371"/>
      <c r="B37" s="372"/>
      <c r="C37" s="371"/>
      <c r="D37" s="371">
        <v>744200006</v>
      </c>
      <c r="E37" s="396" t="s">
        <v>1377</v>
      </c>
      <c r="F37" s="371" t="s">
        <v>292</v>
      </c>
      <c r="G37" s="371">
        <v>60</v>
      </c>
      <c r="H37" s="502"/>
      <c r="I37" s="373">
        <f>SUM(G37*H37)</f>
        <v>0</v>
      </c>
      <c r="J37" s="500"/>
      <c r="K37" s="373">
        <f>SUM(G37*J37)</f>
        <v>0</v>
      </c>
      <c r="L37" s="373">
        <f>SUM(I37,K37)</f>
        <v>0</v>
      </c>
      <c r="M37" s="344"/>
      <c r="N37" s="344"/>
      <c r="O37" s="344"/>
      <c r="P37" s="344"/>
      <c r="Q37" s="344"/>
      <c r="R37" s="344"/>
      <c r="S37" s="344"/>
      <c r="T37" s="344"/>
      <c r="U37" s="365"/>
      <c r="V37" s="365"/>
    </row>
    <row r="38" spans="1:22" s="370" customFormat="1" ht="12.75" customHeight="1">
      <c r="A38" s="365"/>
      <c r="B38" s="366"/>
      <c r="C38" s="365"/>
      <c r="D38" s="365"/>
      <c r="E38" s="365" t="s">
        <v>1378</v>
      </c>
      <c r="F38" s="365" t="s">
        <v>292</v>
      </c>
      <c r="G38" s="365"/>
      <c r="H38" s="367"/>
      <c r="I38" s="367">
        <f>SUM(I37:I37)</f>
        <v>0</v>
      </c>
      <c r="J38" s="398"/>
      <c r="K38" s="398">
        <f>SUM(K37:K37)</f>
        <v>0</v>
      </c>
      <c r="L38" s="398">
        <f>SUM(L33:L37)</f>
        <v>0</v>
      </c>
      <c r="M38" s="395"/>
      <c r="N38" s="395"/>
      <c r="O38" s="395"/>
      <c r="P38" s="395"/>
      <c r="Q38" s="395"/>
      <c r="R38" s="395"/>
      <c r="S38" s="395"/>
      <c r="T38" s="395"/>
    </row>
    <row r="39" spans="1:22" s="370" customFormat="1" ht="12.75" customHeight="1">
      <c r="A39" s="374"/>
      <c r="B39" s="375"/>
      <c r="C39" s="374"/>
      <c r="D39" s="374"/>
      <c r="E39" s="374"/>
      <c r="F39" s="374"/>
      <c r="G39" s="374"/>
      <c r="H39" s="376"/>
      <c r="I39" s="376"/>
      <c r="J39" s="399"/>
      <c r="K39" s="399"/>
      <c r="L39" s="399"/>
      <c r="M39" s="400"/>
      <c r="N39" s="400"/>
      <c r="O39" s="400"/>
      <c r="P39" s="400"/>
      <c r="Q39" s="400"/>
      <c r="R39" s="400"/>
      <c r="S39" s="400"/>
      <c r="T39" s="400"/>
    </row>
    <row r="40" spans="1:22" s="370" customFormat="1" ht="12.75" customHeight="1">
      <c r="A40" s="379"/>
      <c r="B40" s="380"/>
      <c r="C40" s="379"/>
      <c r="D40" s="379">
        <v>7462</v>
      </c>
      <c r="E40" s="379" t="s">
        <v>1379</v>
      </c>
      <c r="F40" s="379"/>
      <c r="G40" s="379"/>
      <c r="H40" s="379"/>
      <c r="I40" s="379"/>
      <c r="J40" s="401"/>
      <c r="K40" s="401"/>
      <c r="L40" s="402"/>
      <c r="M40" s="395"/>
      <c r="N40" s="395"/>
      <c r="O40" s="395"/>
      <c r="P40" s="395"/>
      <c r="Q40" s="395"/>
      <c r="R40" s="395"/>
      <c r="S40" s="395"/>
      <c r="T40" s="395"/>
    </row>
    <row r="41" spans="1:22" s="370" customFormat="1" ht="12.75" customHeight="1">
      <c r="A41" s="365"/>
      <c r="B41" s="366"/>
      <c r="C41" s="365"/>
      <c r="D41" s="365">
        <v>746200001</v>
      </c>
      <c r="E41" s="365" t="s">
        <v>1380</v>
      </c>
      <c r="F41" s="365" t="s">
        <v>292</v>
      </c>
      <c r="G41" s="365">
        <v>32</v>
      </c>
      <c r="H41" s="499">
        <v>0</v>
      </c>
      <c r="I41" s="367">
        <f>SUM(G41*H41)</f>
        <v>0</v>
      </c>
      <c r="J41" s="499"/>
      <c r="K41" s="398">
        <f>SUM(G41*J41)</f>
        <v>0</v>
      </c>
      <c r="L41" s="398">
        <f>SUM(I41,K41)</f>
        <v>0</v>
      </c>
      <c r="M41" s="395"/>
      <c r="N41" s="395"/>
      <c r="O41" s="395"/>
      <c r="P41" s="395"/>
      <c r="Q41" s="395"/>
      <c r="R41" s="395"/>
      <c r="S41" s="395"/>
      <c r="T41" s="395"/>
    </row>
    <row r="42" spans="1:22" s="370" customFormat="1" ht="12.75" customHeight="1">
      <c r="A42" s="371"/>
      <c r="B42" s="372"/>
      <c r="C42" s="371"/>
      <c r="D42" s="371">
        <v>746200002</v>
      </c>
      <c r="E42" s="371" t="s">
        <v>1381</v>
      </c>
      <c r="F42" s="371" t="s">
        <v>1208</v>
      </c>
      <c r="G42" s="371">
        <v>2</v>
      </c>
      <c r="H42" s="500">
        <v>0</v>
      </c>
      <c r="I42" s="373">
        <f>SUM(G42*H42)</f>
        <v>0</v>
      </c>
      <c r="J42" s="500"/>
      <c r="K42" s="403">
        <f>SUM(G42*J42)</f>
        <v>0</v>
      </c>
      <c r="L42" s="403">
        <f>SUM(I42,K42)</f>
        <v>0</v>
      </c>
      <c r="M42" s="395"/>
      <c r="N42" s="395"/>
      <c r="O42" s="395"/>
      <c r="P42" s="395"/>
      <c r="Q42" s="395"/>
      <c r="R42" s="395"/>
      <c r="S42" s="395"/>
      <c r="T42" s="395"/>
    </row>
    <row r="43" spans="1:22" s="370" customFormat="1" ht="12.75" customHeight="1">
      <c r="A43" s="365"/>
      <c r="B43" s="366"/>
      <c r="C43" s="365"/>
      <c r="D43" s="365"/>
      <c r="E43" s="365" t="s">
        <v>1382</v>
      </c>
      <c r="F43" s="365"/>
      <c r="G43" s="365"/>
      <c r="H43" s="367"/>
      <c r="I43" s="367">
        <f>SUM(I41:I42)</f>
        <v>0</v>
      </c>
      <c r="J43" s="398"/>
      <c r="K43" s="398">
        <f>SUM(K41:K42)</f>
        <v>0</v>
      </c>
      <c r="L43" s="398">
        <f>SUM(L41:L42)</f>
        <v>0</v>
      </c>
      <c r="M43" s="395"/>
      <c r="N43" s="395"/>
      <c r="O43" s="395"/>
      <c r="P43" s="395"/>
      <c r="Q43" s="395"/>
      <c r="R43" s="395"/>
      <c r="S43" s="395"/>
      <c r="T43" s="395"/>
    </row>
    <row r="44" spans="1:22" s="370" customFormat="1" ht="18.75" customHeight="1">
      <c r="A44" s="374"/>
      <c r="B44" s="375"/>
      <c r="C44" s="374"/>
      <c r="D44" s="374"/>
      <c r="E44" s="374"/>
      <c r="F44" s="374"/>
      <c r="G44" s="374"/>
      <c r="H44" s="376"/>
      <c r="I44" s="376"/>
      <c r="J44" s="376"/>
      <c r="K44" s="376"/>
      <c r="L44" s="376"/>
      <c r="M44" s="404"/>
      <c r="N44" s="404"/>
      <c r="O44" s="404"/>
      <c r="P44" s="404"/>
      <c r="Q44" s="404"/>
      <c r="R44" s="404"/>
      <c r="S44" s="404"/>
      <c r="T44" s="404"/>
      <c r="U44" s="365"/>
      <c r="V44" s="365"/>
    </row>
    <row r="45" spans="1:22" s="370" customFormat="1" ht="12.75" customHeight="1">
      <c r="A45" s="379"/>
      <c r="B45" s="380"/>
      <c r="C45" s="379"/>
      <c r="D45" s="379">
        <v>7471</v>
      </c>
      <c r="E45" s="379" t="s">
        <v>1383</v>
      </c>
      <c r="F45" s="379"/>
      <c r="G45" s="379"/>
      <c r="H45" s="379"/>
      <c r="I45" s="379"/>
      <c r="J45" s="379"/>
      <c r="K45" s="379"/>
      <c r="L45" s="381"/>
      <c r="M45" s="344"/>
      <c r="N45" s="344"/>
      <c r="O45" s="344"/>
      <c r="P45" s="344"/>
      <c r="Q45" s="344"/>
      <c r="R45" s="344"/>
      <c r="S45" s="344"/>
      <c r="T45" s="344"/>
      <c r="U45" s="365"/>
      <c r="V45" s="365"/>
    </row>
    <row r="46" spans="1:22" s="370" customFormat="1" ht="12.75" customHeight="1">
      <c r="A46" s="365"/>
      <c r="B46" s="366"/>
      <c r="C46" s="365"/>
      <c r="D46" s="365">
        <v>747100001</v>
      </c>
      <c r="E46" s="365" t="s">
        <v>1384</v>
      </c>
      <c r="F46" s="365" t="s">
        <v>1208</v>
      </c>
      <c r="G46" s="365">
        <v>9</v>
      </c>
      <c r="H46" s="499"/>
      <c r="I46" s="367">
        <f t="shared" ref="I46:I52" si="0">SUM(G46*H46)</f>
        <v>0</v>
      </c>
      <c r="J46" s="499"/>
      <c r="K46" s="367">
        <f t="shared" ref="K46:K52" si="1">SUM(G46*J46)</f>
        <v>0</v>
      </c>
      <c r="L46" s="367">
        <f t="shared" ref="L46:L52" si="2">SUM(I46,K46)</f>
        <v>0</v>
      </c>
      <c r="M46" s="344"/>
      <c r="N46" s="344"/>
      <c r="O46" s="344"/>
      <c r="P46" s="344"/>
      <c r="Q46" s="344"/>
      <c r="R46" s="344"/>
      <c r="S46" s="344"/>
      <c r="T46" s="344"/>
      <c r="U46" s="365"/>
      <c r="V46" s="365"/>
    </row>
    <row r="47" spans="1:22" s="370" customFormat="1" ht="12.75" customHeight="1">
      <c r="A47" s="365"/>
      <c r="B47" s="366"/>
      <c r="C47" s="365"/>
      <c r="D47" s="365">
        <v>747100002</v>
      </c>
      <c r="E47" s="365" t="s">
        <v>1385</v>
      </c>
      <c r="F47" s="365" t="s">
        <v>1208</v>
      </c>
      <c r="G47" s="365">
        <v>14</v>
      </c>
      <c r="H47" s="499"/>
      <c r="I47" s="367">
        <f t="shared" si="0"/>
        <v>0</v>
      </c>
      <c r="J47" s="499"/>
      <c r="K47" s="367">
        <f t="shared" si="1"/>
        <v>0</v>
      </c>
      <c r="L47" s="367">
        <f t="shared" si="2"/>
        <v>0</v>
      </c>
      <c r="M47" s="344"/>
      <c r="N47" s="344"/>
      <c r="O47" s="344"/>
      <c r="P47" s="344"/>
      <c r="Q47" s="344"/>
      <c r="R47" s="344"/>
      <c r="S47" s="344"/>
      <c r="T47" s="344"/>
      <c r="U47" s="365"/>
      <c r="V47" s="365"/>
    </row>
    <row r="48" spans="1:22" s="406" customFormat="1" ht="12.75" customHeight="1">
      <c r="A48" s="365"/>
      <c r="B48" s="366"/>
      <c r="C48" s="365"/>
      <c r="D48" s="365">
        <v>747100003</v>
      </c>
      <c r="E48" s="405" t="s">
        <v>1386</v>
      </c>
      <c r="F48" s="365" t="s">
        <v>1208</v>
      </c>
      <c r="G48" s="365">
        <v>3</v>
      </c>
      <c r="H48" s="499"/>
      <c r="I48" s="367">
        <f t="shared" si="0"/>
        <v>0</v>
      </c>
      <c r="J48" s="499"/>
      <c r="K48" s="367">
        <f t="shared" si="1"/>
        <v>0</v>
      </c>
      <c r="L48" s="367">
        <f t="shared" si="2"/>
        <v>0</v>
      </c>
      <c r="M48" s="344"/>
      <c r="N48" s="344"/>
      <c r="O48" s="344"/>
      <c r="P48" s="344"/>
      <c r="Q48" s="344"/>
      <c r="R48" s="344"/>
      <c r="S48" s="344"/>
      <c r="T48" s="344"/>
      <c r="U48" s="365"/>
      <c r="V48" s="365"/>
    </row>
    <row r="49" spans="1:22" s="406" customFormat="1" ht="15.75" customHeight="1">
      <c r="A49" s="365"/>
      <c r="B49" s="366"/>
      <c r="C49" s="365"/>
      <c r="D49" s="365">
        <v>747100004</v>
      </c>
      <c r="E49" s="405" t="s">
        <v>1387</v>
      </c>
      <c r="F49" s="365" t="s">
        <v>1208</v>
      </c>
      <c r="G49" s="365">
        <v>35</v>
      </c>
      <c r="H49" s="499"/>
      <c r="I49" s="367">
        <f t="shared" si="0"/>
        <v>0</v>
      </c>
      <c r="J49" s="499"/>
      <c r="K49" s="367">
        <f t="shared" si="1"/>
        <v>0</v>
      </c>
      <c r="L49" s="367">
        <f t="shared" si="2"/>
        <v>0</v>
      </c>
      <c r="M49" s="344"/>
      <c r="N49" s="344"/>
      <c r="O49" s="344"/>
      <c r="P49" s="344"/>
      <c r="Q49" s="344"/>
      <c r="R49" s="344"/>
      <c r="S49" s="344"/>
      <c r="T49" s="344"/>
      <c r="U49" s="365"/>
      <c r="V49" s="365"/>
    </row>
    <row r="50" spans="1:22" s="370" customFormat="1" ht="12.75" customHeight="1">
      <c r="A50" s="365"/>
      <c r="B50" s="366"/>
      <c r="C50" s="365"/>
      <c r="D50" s="365">
        <v>747100005</v>
      </c>
      <c r="E50" s="405" t="s">
        <v>1388</v>
      </c>
      <c r="F50" s="365" t="s">
        <v>1208</v>
      </c>
      <c r="G50" s="365">
        <v>18</v>
      </c>
      <c r="H50" s="499"/>
      <c r="I50" s="367">
        <f t="shared" si="0"/>
        <v>0</v>
      </c>
      <c r="J50" s="499"/>
      <c r="K50" s="385">
        <f t="shared" si="1"/>
        <v>0</v>
      </c>
      <c r="L50" s="385">
        <f t="shared" si="2"/>
        <v>0</v>
      </c>
      <c r="M50" s="386"/>
      <c r="N50" s="386"/>
      <c r="O50" s="386"/>
      <c r="P50" s="386"/>
      <c r="Q50" s="386"/>
      <c r="R50" s="386"/>
      <c r="S50" s="386"/>
      <c r="T50" s="386"/>
      <c r="U50" s="383"/>
      <c r="V50" s="365"/>
    </row>
    <row r="51" spans="1:22" s="395" customFormat="1" ht="11.25" customHeight="1">
      <c r="A51" s="365"/>
      <c r="B51" s="366"/>
      <c r="C51" s="365"/>
      <c r="D51" s="365">
        <v>747100006</v>
      </c>
      <c r="E51" s="407" t="s">
        <v>1389</v>
      </c>
      <c r="F51" s="365" t="s">
        <v>1208</v>
      </c>
      <c r="G51" s="365">
        <v>1</v>
      </c>
      <c r="H51" s="499"/>
      <c r="I51" s="367">
        <f t="shared" si="0"/>
        <v>0</v>
      </c>
      <c r="J51" s="499"/>
      <c r="K51" s="385">
        <f t="shared" si="1"/>
        <v>0</v>
      </c>
      <c r="L51" s="385">
        <f t="shared" si="2"/>
        <v>0</v>
      </c>
      <c r="M51" s="386"/>
      <c r="N51" s="386"/>
      <c r="O51" s="386"/>
      <c r="P51" s="386"/>
      <c r="Q51" s="386"/>
      <c r="R51" s="386"/>
      <c r="S51" s="386"/>
      <c r="T51" s="386"/>
      <c r="U51" s="386"/>
      <c r="V51" s="344"/>
    </row>
    <row r="52" spans="1:22" s="386" customFormat="1" ht="11.25" customHeight="1">
      <c r="A52" s="408"/>
      <c r="B52" s="409"/>
      <c r="C52" s="408"/>
      <c r="D52" s="408">
        <v>747100007</v>
      </c>
      <c r="E52" s="410" t="s">
        <v>1390</v>
      </c>
      <c r="F52" s="408" t="s">
        <v>1208</v>
      </c>
      <c r="G52" s="408">
        <v>5</v>
      </c>
      <c r="H52" s="500"/>
      <c r="I52" s="397">
        <f t="shared" si="0"/>
        <v>0</v>
      </c>
      <c r="J52" s="500"/>
      <c r="K52" s="397">
        <f t="shared" si="1"/>
        <v>0</v>
      </c>
      <c r="L52" s="397">
        <f t="shared" si="2"/>
        <v>0</v>
      </c>
    </row>
    <row r="53" spans="1:22" s="395" customFormat="1" ht="11.25" customHeight="1">
      <c r="A53" s="365"/>
      <c r="B53" s="366"/>
      <c r="C53" s="365"/>
      <c r="D53" s="365"/>
      <c r="E53" s="365" t="s">
        <v>1391</v>
      </c>
      <c r="F53" s="365"/>
      <c r="G53" s="365"/>
      <c r="H53" s="367"/>
      <c r="I53" s="367">
        <f>SUM(I46:I52)</f>
        <v>0</v>
      </c>
      <c r="J53" s="367"/>
      <c r="K53" s="385">
        <f>SUM(K46:K52)</f>
        <v>0</v>
      </c>
      <c r="L53" s="385">
        <f>SUM(L46:L52)</f>
        <v>0</v>
      </c>
      <c r="M53" s="386"/>
      <c r="N53" s="386"/>
      <c r="O53" s="386"/>
      <c r="P53" s="386"/>
      <c r="Q53" s="386"/>
      <c r="R53" s="386"/>
      <c r="S53" s="386"/>
      <c r="T53" s="386"/>
      <c r="U53" s="386"/>
      <c r="V53" s="344"/>
    </row>
    <row r="54" spans="1:22" s="395" customFormat="1" ht="11.25" customHeight="1">
      <c r="A54" s="374"/>
      <c r="B54" s="375"/>
      <c r="C54" s="374"/>
      <c r="D54" s="374"/>
      <c r="E54" s="374"/>
      <c r="F54" s="374"/>
      <c r="G54" s="374"/>
      <c r="H54" s="376"/>
      <c r="I54" s="376"/>
      <c r="J54" s="376"/>
      <c r="K54" s="411"/>
      <c r="L54" s="411"/>
      <c r="M54" s="412"/>
      <c r="N54" s="412"/>
      <c r="O54" s="412"/>
      <c r="P54" s="412"/>
      <c r="Q54" s="412"/>
      <c r="R54" s="412"/>
      <c r="S54" s="412"/>
      <c r="T54" s="412"/>
      <c r="U54" s="386"/>
      <c r="V54" s="344"/>
    </row>
    <row r="55" spans="1:22" s="395" customFormat="1" ht="6.75" customHeight="1">
      <c r="A55" s="374"/>
      <c r="B55" s="375"/>
      <c r="C55" s="374"/>
      <c r="D55" s="374"/>
      <c r="E55" s="374"/>
      <c r="F55" s="374"/>
      <c r="G55" s="374"/>
      <c r="H55" s="376"/>
      <c r="I55" s="376"/>
      <c r="J55" s="376"/>
      <c r="K55" s="411"/>
      <c r="L55" s="411"/>
      <c r="M55" s="412"/>
      <c r="N55" s="412"/>
      <c r="O55" s="412"/>
      <c r="P55" s="412"/>
      <c r="Q55" s="412"/>
      <c r="R55" s="412"/>
      <c r="S55" s="412"/>
      <c r="T55" s="412"/>
      <c r="U55" s="386"/>
      <c r="V55" s="344"/>
    </row>
    <row r="56" spans="1:22" s="395" customFormat="1" ht="12.75" customHeight="1">
      <c r="A56" s="379"/>
      <c r="B56" s="380"/>
      <c r="C56" s="379"/>
      <c r="D56" s="379">
        <v>7479</v>
      </c>
      <c r="E56" s="379" t="s">
        <v>1392</v>
      </c>
      <c r="F56" s="379"/>
      <c r="G56" s="379"/>
      <c r="H56" s="379"/>
      <c r="I56" s="379"/>
      <c r="J56" s="379"/>
      <c r="K56" s="379"/>
      <c r="L56" s="413"/>
      <c r="M56" s="386"/>
      <c r="N56" s="386"/>
      <c r="O56" s="386"/>
      <c r="P56" s="386"/>
      <c r="Q56" s="386"/>
      <c r="R56" s="386"/>
      <c r="S56" s="386"/>
      <c r="T56" s="386"/>
      <c r="U56" s="386"/>
      <c r="V56" s="344"/>
    </row>
    <row r="57" spans="1:22" s="395" customFormat="1" ht="11.25" customHeight="1">
      <c r="A57" s="365"/>
      <c r="B57" s="366"/>
      <c r="C57" s="365"/>
      <c r="D57" s="365">
        <v>747900001</v>
      </c>
      <c r="E57" s="365" t="s">
        <v>1393</v>
      </c>
      <c r="F57" s="365" t="s">
        <v>1208</v>
      </c>
      <c r="G57" s="365">
        <v>5</v>
      </c>
      <c r="H57" s="499"/>
      <c r="I57" s="367">
        <f>SUM(G57*H57)</f>
        <v>0</v>
      </c>
      <c r="J57" s="499"/>
      <c r="K57" s="367">
        <f>SUM(G57*J57)</f>
        <v>0</v>
      </c>
      <c r="L57" s="367">
        <f>SUM(I57,K57)</f>
        <v>0</v>
      </c>
      <c r="M57" s="344"/>
      <c r="N57" s="344"/>
      <c r="O57" s="344"/>
      <c r="P57" s="344"/>
      <c r="Q57" s="344"/>
      <c r="R57" s="344"/>
      <c r="S57" s="344"/>
      <c r="T57" s="344"/>
      <c r="U57" s="344"/>
      <c r="V57" s="344"/>
    </row>
    <row r="58" spans="1:22" ht="13.5" customHeight="1">
      <c r="A58" s="365"/>
      <c r="B58" s="366"/>
      <c r="C58" s="365"/>
      <c r="D58" s="365">
        <v>747900002</v>
      </c>
      <c r="E58" s="365" t="s">
        <v>1394</v>
      </c>
      <c r="F58" s="365" t="s">
        <v>1208</v>
      </c>
      <c r="G58" s="365">
        <v>2</v>
      </c>
      <c r="H58" s="499"/>
      <c r="I58" s="367">
        <f>SUM(G58*H58)</f>
        <v>0</v>
      </c>
      <c r="J58" s="499"/>
      <c r="K58" s="367">
        <f>SUM(G58*J58)</f>
        <v>0</v>
      </c>
      <c r="L58" s="367">
        <f>SUM(I58,K58)</f>
        <v>0</v>
      </c>
      <c r="M58" s="344"/>
      <c r="N58" s="344"/>
      <c r="O58" s="344"/>
      <c r="P58" s="344"/>
      <c r="Q58" s="344"/>
      <c r="R58" s="344"/>
      <c r="S58" s="344"/>
      <c r="T58" s="344"/>
      <c r="U58" s="344"/>
      <c r="V58" s="344"/>
    </row>
    <row r="59" spans="1:22" s="395" customFormat="1" ht="11.25" customHeight="1">
      <c r="A59" s="371"/>
      <c r="B59" s="372"/>
      <c r="C59" s="371"/>
      <c r="D59" s="371">
        <v>747900003</v>
      </c>
      <c r="E59" s="371" t="s">
        <v>1395</v>
      </c>
      <c r="F59" s="371" t="s">
        <v>1396</v>
      </c>
      <c r="G59" s="371">
        <v>1</v>
      </c>
      <c r="H59" s="500"/>
      <c r="I59" s="373">
        <f>SUM(G59*H59)</f>
        <v>0</v>
      </c>
      <c r="J59" s="500"/>
      <c r="K59" s="373">
        <f>SUM(G59*J59)</f>
        <v>0</v>
      </c>
      <c r="L59" s="373">
        <f>SUM(I59,K59)</f>
        <v>0</v>
      </c>
      <c r="M59" s="344"/>
      <c r="N59" s="344"/>
      <c r="O59" s="344"/>
      <c r="P59" s="344"/>
      <c r="Q59" s="344"/>
      <c r="R59" s="344"/>
      <c r="S59" s="344"/>
      <c r="T59" s="344"/>
      <c r="U59" s="414"/>
      <c r="V59" s="344"/>
    </row>
    <row r="60" spans="1:22" s="395" customFormat="1" ht="11.25" customHeight="1">
      <c r="A60" s="365"/>
      <c r="B60" s="366"/>
      <c r="C60" s="365"/>
      <c r="D60" s="365"/>
      <c r="E60" s="382" t="s">
        <v>1397</v>
      </c>
      <c r="F60" s="365"/>
      <c r="G60" s="365"/>
      <c r="H60" s="367"/>
      <c r="I60" s="367">
        <f>SUM(I57:I59)</f>
        <v>0</v>
      </c>
      <c r="J60" s="367"/>
      <c r="K60" s="367">
        <f>SUM(K57:K59)</f>
        <v>0</v>
      </c>
      <c r="L60" s="367">
        <f>SUM(L57:L59)</f>
        <v>0</v>
      </c>
      <c r="M60" s="344"/>
      <c r="N60" s="344"/>
      <c r="O60" s="344"/>
      <c r="P60" s="344"/>
      <c r="Q60" s="344"/>
      <c r="R60" s="344"/>
      <c r="S60" s="344"/>
      <c r="T60" s="344"/>
      <c r="U60" s="344"/>
      <c r="V60" s="344"/>
    </row>
    <row r="61" spans="1:22" ht="1.5" customHeight="1">
      <c r="A61" s="387"/>
      <c r="B61" s="388"/>
      <c r="C61" s="387"/>
      <c r="D61" s="387"/>
      <c r="E61" s="387"/>
      <c r="F61" s="387"/>
      <c r="G61" s="387"/>
      <c r="H61" s="389"/>
      <c r="I61" s="389"/>
      <c r="J61" s="389"/>
      <c r="K61" s="389"/>
      <c r="L61" s="389"/>
      <c r="M61" s="415"/>
      <c r="N61" s="415"/>
      <c r="O61" s="415"/>
      <c r="P61" s="415"/>
      <c r="Q61" s="415"/>
      <c r="R61" s="415"/>
      <c r="S61" s="415"/>
      <c r="T61" s="415"/>
      <c r="U61" s="344"/>
      <c r="V61" s="344"/>
    </row>
    <row r="62" spans="1:22" ht="11.25" customHeight="1">
      <c r="A62" s="387"/>
      <c r="B62" s="388"/>
      <c r="C62" s="387"/>
      <c r="D62" s="387"/>
      <c r="E62" s="387"/>
      <c r="F62" s="387"/>
      <c r="G62" s="387"/>
      <c r="H62" s="389"/>
      <c r="I62" s="389"/>
      <c r="J62" s="389"/>
      <c r="K62" s="389"/>
      <c r="L62" s="389"/>
      <c r="M62" s="415"/>
      <c r="N62" s="415"/>
      <c r="O62" s="415"/>
      <c r="P62" s="415"/>
      <c r="Q62" s="415"/>
      <c r="R62" s="415"/>
      <c r="S62" s="415"/>
      <c r="T62" s="415"/>
      <c r="U62" s="344"/>
      <c r="V62" s="344"/>
    </row>
    <row r="63" spans="1:22" s="395" customFormat="1" ht="11.25" customHeight="1">
      <c r="A63" s="379"/>
      <c r="B63" s="380"/>
      <c r="C63" s="379"/>
      <c r="D63" s="379">
        <v>7499</v>
      </c>
      <c r="E63" s="379" t="s">
        <v>1398</v>
      </c>
      <c r="F63" s="379"/>
      <c r="G63" s="379"/>
      <c r="H63" s="379"/>
      <c r="I63" s="379"/>
      <c r="J63" s="379"/>
      <c r="K63" s="379"/>
      <c r="L63" s="381"/>
      <c r="M63" s="344"/>
      <c r="N63" s="344"/>
      <c r="O63" s="344"/>
      <c r="P63" s="344"/>
      <c r="Q63" s="344"/>
      <c r="R63" s="344"/>
      <c r="S63" s="344"/>
      <c r="T63" s="344"/>
      <c r="U63" s="344"/>
      <c r="V63" s="344"/>
    </row>
    <row r="64" spans="1:22" s="344" customFormat="1" ht="11.25" customHeight="1">
      <c r="A64" s="365"/>
      <c r="B64" s="366"/>
      <c r="C64" s="365"/>
      <c r="D64" s="365">
        <v>749900001</v>
      </c>
      <c r="E64" s="365" t="s">
        <v>1399</v>
      </c>
      <c r="F64" s="365" t="s">
        <v>224</v>
      </c>
      <c r="G64" s="365">
        <v>5</v>
      </c>
      <c r="H64" s="499">
        <v>0</v>
      </c>
      <c r="I64" s="367">
        <f>SUM(G64*H64)</f>
        <v>0</v>
      </c>
      <c r="J64" s="499"/>
      <c r="K64" s="367">
        <f>SUM(G64*J64)</f>
        <v>0</v>
      </c>
      <c r="L64" s="367">
        <f>SUM(I64,K64)</f>
        <v>0</v>
      </c>
    </row>
    <row r="65" spans="1:22" s="344" customFormat="1" ht="11.25" customHeight="1">
      <c r="A65" s="365"/>
      <c r="B65" s="366"/>
      <c r="C65" s="365"/>
      <c r="D65" s="365">
        <v>749900002</v>
      </c>
      <c r="E65" s="365" t="s">
        <v>1400</v>
      </c>
      <c r="F65" s="365" t="s">
        <v>224</v>
      </c>
      <c r="G65" s="365">
        <v>10</v>
      </c>
      <c r="H65" s="499">
        <v>0</v>
      </c>
      <c r="I65" s="367">
        <f>SUM(G65*H65)</f>
        <v>0</v>
      </c>
      <c r="J65" s="499"/>
      <c r="K65" s="367">
        <f>SUM(G65*J65)</f>
        <v>0</v>
      </c>
      <c r="L65" s="367">
        <f>SUM(I65,K65)</f>
        <v>0</v>
      </c>
    </row>
    <row r="66" spans="1:22" s="344" customFormat="1" ht="11.25" customHeight="1">
      <c r="A66" s="365"/>
      <c r="B66" s="366"/>
      <c r="C66" s="365"/>
      <c r="D66" s="365">
        <v>749900003</v>
      </c>
      <c r="E66" s="365" t="s">
        <v>1401</v>
      </c>
      <c r="F66" s="365" t="s">
        <v>224</v>
      </c>
      <c r="G66" s="365">
        <v>7</v>
      </c>
      <c r="H66" s="499">
        <v>0</v>
      </c>
      <c r="I66" s="367">
        <f>SUM(G66*H66)</f>
        <v>0</v>
      </c>
      <c r="J66" s="499"/>
      <c r="K66" s="367">
        <f>SUM(G66*J66)</f>
        <v>0</v>
      </c>
      <c r="L66" s="367">
        <f>SUM(I66,K66)</f>
        <v>0</v>
      </c>
    </row>
    <row r="67" spans="1:22" s="395" customFormat="1" ht="11.25" customHeight="1">
      <c r="A67" s="365"/>
      <c r="B67" s="366"/>
      <c r="C67" s="365"/>
      <c r="D67" s="365">
        <v>749900004</v>
      </c>
      <c r="E67" s="365" t="s">
        <v>1402</v>
      </c>
      <c r="F67" s="365" t="s">
        <v>224</v>
      </c>
      <c r="G67" s="365">
        <v>3</v>
      </c>
      <c r="H67" s="499">
        <v>0</v>
      </c>
      <c r="I67" s="367">
        <f>SUM(G67*H67)</f>
        <v>0</v>
      </c>
      <c r="J67" s="499"/>
      <c r="K67" s="367">
        <f>SUM(G67*J67)</f>
        <v>0</v>
      </c>
      <c r="L67" s="367">
        <f>SUM(I67,K67)</f>
        <v>0</v>
      </c>
      <c r="M67" s="344"/>
      <c r="N67" s="344"/>
      <c r="O67" s="344"/>
      <c r="P67" s="344"/>
      <c r="Q67" s="344"/>
      <c r="R67" s="344"/>
      <c r="S67" s="344"/>
      <c r="T67" s="344"/>
      <c r="U67" s="344"/>
      <c r="V67" s="344"/>
    </row>
    <row r="68" spans="1:22" s="395" customFormat="1" ht="11.25" customHeight="1">
      <c r="A68" s="371"/>
      <c r="B68" s="372"/>
      <c r="C68" s="371"/>
      <c r="D68" s="371">
        <v>749900006</v>
      </c>
      <c r="E68" s="371" t="s">
        <v>1403</v>
      </c>
      <c r="F68" s="371" t="s">
        <v>224</v>
      </c>
      <c r="G68" s="371">
        <v>18</v>
      </c>
      <c r="H68" s="500">
        <v>0</v>
      </c>
      <c r="I68" s="373">
        <f>SUM(G68*H68)</f>
        <v>0</v>
      </c>
      <c r="J68" s="500"/>
      <c r="K68" s="373">
        <f>SUM(G68*J68)</f>
        <v>0</v>
      </c>
      <c r="L68" s="373">
        <f>SUM(I68,K68)</f>
        <v>0</v>
      </c>
      <c r="M68" s="344"/>
      <c r="N68" s="344"/>
      <c r="O68" s="344"/>
      <c r="P68" s="344"/>
      <c r="Q68" s="344"/>
      <c r="R68" s="344"/>
      <c r="S68" s="344"/>
      <c r="T68" s="344"/>
      <c r="U68" s="344"/>
      <c r="V68" s="344"/>
    </row>
    <row r="69" spans="1:22" s="395" customFormat="1" ht="11.25" customHeight="1">
      <c r="A69" s="365"/>
      <c r="B69" s="366"/>
      <c r="C69" s="365"/>
      <c r="D69" s="365"/>
      <c r="E69" s="382" t="s">
        <v>1404</v>
      </c>
      <c r="F69" s="365"/>
      <c r="G69" s="365"/>
      <c r="H69" s="367"/>
      <c r="I69" s="367">
        <f>SUM(I64:I68)</f>
        <v>0</v>
      </c>
      <c r="J69" s="367"/>
      <c r="K69" s="367">
        <f>SUM(K64:K68)</f>
        <v>0</v>
      </c>
      <c r="L69" s="367">
        <f>SUM(L64:L68)</f>
        <v>0</v>
      </c>
      <c r="M69" s="344"/>
      <c r="N69" s="344"/>
      <c r="O69" s="344"/>
      <c r="P69" s="344"/>
      <c r="Q69" s="344"/>
      <c r="R69" s="344"/>
      <c r="S69" s="344"/>
      <c r="T69" s="344"/>
      <c r="U69" s="344"/>
      <c r="V69" s="344"/>
    </row>
    <row r="70" spans="1:22" s="395" customFormat="1" ht="11.25" customHeight="1">
      <c r="A70" s="366"/>
      <c r="B70" s="366"/>
      <c r="C70" s="366"/>
      <c r="D70" s="365"/>
      <c r="E70" s="365"/>
      <c r="F70" s="366"/>
      <c r="G70" s="368"/>
      <c r="H70" s="367"/>
      <c r="I70" s="367"/>
      <c r="J70" s="416"/>
      <c r="K70" s="367"/>
      <c r="L70" s="367"/>
      <c r="M70" s="344"/>
      <c r="N70" s="344"/>
      <c r="O70" s="344"/>
      <c r="P70" s="344"/>
      <c r="Q70" s="344"/>
      <c r="R70" s="344"/>
      <c r="S70" s="344"/>
      <c r="T70" s="344"/>
      <c r="U70" s="344"/>
      <c r="V70" s="344"/>
    </row>
    <row r="71" spans="1:22" s="386" customFormat="1" ht="80.25" customHeight="1">
      <c r="A71" s="417"/>
      <c r="B71" s="417"/>
      <c r="C71" s="417"/>
      <c r="D71" s="417"/>
      <c r="E71" s="417" t="s">
        <v>1405</v>
      </c>
      <c r="F71" s="417"/>
      <c r="G71" s="417"/>
      <c r="H71" s="417"/>
      <c r="I71" s="418">
        <f>SUM(I15,I21,I30,I38,I43,I53,I60,I61:I69)</f>
        <v>0</v>
      </c>
      <c r="J71" s="417"/>
      <c r="K71" s="418">
        <f>SUM(K15,K21,K30,K38,K43,K53,K60,K61:K69)</f>
        <v>0</v>
      </c>
      <c r="L71" s="418">
        <f>SUM(L15,L21,L30,L38,L43,L53,L60,L69)</f>
        <v>0</v>
      </c>
    </row>
    <row r="72" spans="1:22" s="386" customFormat="1" ht="10.5" customHeight="1">
      <c r="A72" s="412"/>
      <c r="B72" s="412"/>
      <c r="C72" s="412"/>
      <c r="D72" s="412"/>
      <c r="E72" s="412"/>
      <c r="F72" s="412"/>
      <c r="G72" s="412"/>
      <c r="H72" s="412"/>
      <c r="I72" s="412"/>
      <c r="J72" s="412"/>
      <c r="K72" s="412"/>
      <c r="L72" s="412"/>
      <c r="M72" s="412"/>
      <c r="N72" s="412"/>
      <c r="O72" s="412"/>
      <c r="P72" s="412"/>
      <c r="Q72" s="412"/>
      <c r="R72" s="412"/>
      <c r="S72" s="412"/>
      <c r="T72" s="412"/>
    </row>
    <row r="73" spans="1:22" s="386" customFormat="1" ht="11.25" hidden="1" customHeight="1">
      <c r="A73" s="487" t="s">
        <v>1406</v>
      </c>
      <c r="B73" s="487"/>
      <c r="C73" s="487"/>
      <c r="D73" s="487"/>
      <c r="E73" s="487"/>
      <c r="F73" s="487"/>
      <c r="G73" s="487"/>
      <c r="H73" s="487"/>
      <c r="I73" s="487"/>
      <c r="J73" s="487"/>
      <c r="K73" s="487"/>
      <c r="L73" s="487"/>
    </row>
    <row r="74" spans="1:22" s="386" customFormat="1" ht="28.5" customHeight="1">
      <c r="A74" s="487" t="s">
        <v>1407</v>
      </c>
      <c r="B74" s="487"/>
      <c r="C74" s="487"/>
      <c r="D74" s="487"/>
      <c r="E74" s="487"/>
      <c r="F74" s="487"/>
      <c r="G74" s="487"/>
      <c r="H74" s="487"/>
      <c r="I74" s="487"/>
      <c r="J74" s="487"/>
      <c r="K74" s="487"/>
      <c r="L74" s="487"/>
    </row>
    <row r="75" spans="1:22" s="344" customFormat="1" ht="63" customHeight="1">
      <c r="A75" s="488" t="s">
        <v>1408</v>
      </c>
      <c r="B75" s="488"/>
      <c r="C75" s="488"/>
      <c r="D75" s="488"/>
      <c r="E75" s="488"/>
      <c r="F75" s="488"/>
      <c r="G75" s="488"/>
      <c r="H75" s="488"/>
      <c r="I75" s="488"/>
      <c r="J75" s="488"/>
      <c r="K75" s="488"/>
      <c r="L75" s="488"/>
    </row>
    <row r="76" spans="1:22" s="344" customFormat="1" ht="30" customHeight="1">
      <c r="A76" s="488" t="s">
        <v>1407</v>
      </c>
      <c r="B76" s="488"/>
      <c r="C76" s="488"/>
      <c r="D76" s="488"/>
      <c r="E76" s="488"/>
      <c r="F76" s="488"/>
      <c r="G76" s="488"/>
      <c r="H76" s="488"/>
      <c r="I76" s="488"/>
      <c r="J76" s="488"/>
      <c r="K76" s="488"/>
      <c r="L76" s="488"/>
    </row>
    <row r="77" spans="1:22" s="344" customFormat="1" ht="11.25" customHeight="1"/>
    <row r="78" spans="1:22" s="316" customFormat="1" ht="11.25" customHeight="1">
      <c r="A78" s="314" t="s">
        <v>1234</v>
      </c>
      <c r="B78" s="315"/>
      <c r="C78" s="315"/>
      <c r="D78" s="315"/>
      <c r="E78" s="315"/>
      <c r="F78" s="315"/>
      <c r="G78" s="315"/>
      <c r="H78" s="315"/>
    </row>
    <row r="79" spans="1:22" s="315" customFormat="1" ht="11.25" customHeight="1">
      <c r="A79" s="314" t="s">
        <v>1235</v>
      </c>
      <c r="I79" s="316"/>
      <c r="J79" s="316"/>
    </row>
    <row r="80" spans="1:22" s="315" customFormat="1" ht="2.25" customHeight="1">
      <c r="A80" s="314" t="s">
        <v>1236</v>
      </c>
      <c r="I80" s="316"/>
      <c r="J80" s="316"/>
    </row>
    <row r="81" spans="1:22" s="315" customFormat="1" ht="11.25" hidden="1" customHeight="1">
      <c r="A81" s="314" t="s">
        <v>1237</v>
      </c>
      <c r="I81" s="316"/>
      <c r="J81" s="316"/>
    </row>
    <row r="82" spans="1:22" s="315" customFormat="1" ht="11.25" hidden="1" customHeight="1">
      <c r="I82" s="316"/>
      <c r="J82" s="316"/>
    </row>
    <row r="83" spans="1:22" s="315" customFormat="1" ht="11.25" customHeight="1">
      <c r="A83" s="314" t="s">
        <v>1236</v>
      </c>
      <c r="I83" s="316"/>
      <c r="J83" s="316"/>
    </row>
    <row r="84" spans="1:22" s="315" customFormat="1" ht="11.25" customHeight="1">
      <c r="A84" s="314" t="s">
        <v>1237</v>
      </c>
      <c r="U84" s="316"/>
      <c r="V84" s="316"/>
    </row>
    <row r="85" spans="1:22" s="395" customFormat="1" ht="11.25" customHeight="1">
      <c r="A85" s="265"/>
      <c r="B85" s="265"/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344"/>
      <c r="V85" s="344"/>
    </row>
    <row r="86" spans="1:22" s="395" customFormat="1" ht="11.25" customHeight="1">
      <c r="A86" s="265"/>
      <c r="B86" s="265"/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344"/>
      <c r="V86" s="344"/>
    </row>
    <row r="87" spans="1:22" s="395" customFormat="1" ht="11.25" customHeight="1">
      <c r="A87" s="265"/>
      <c r="B87" s="265"/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344"/>
      <c r="V87" s="344"/>
    </row>
    <row r="88" spans="1:22" s="395" customFormat="1" ht="11.25" customHeight="1">
      <c r="A88" s="265"/>
      <c r="B88" s="265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344"/>
      <c r="V88" s="344"/>
    </row>
    <row r="89" spans="1:22" s="395" customFormat="1" ht="11.25" customHeight="1">
      <c r="A89" s="265"/>
      <c r="B89" s="265"/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344"/>
      <c r="V89" s="344"/>
    </row>
    <row r="90" spans="1:22" s="395" customFormat="1" ht="11.25" customHeight="1">
      <c r="A90" s="265"/>
      <c r="B90" s="265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344"/>
      <c r="V90" s="344"/>
    </row>
    <row r="91" spans="1:22" s="344" customFormat="1" ht="11.25" customHeight="1">
      <c r="A91" s="265"/>
      <c r="B91" s="265"/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</row>
    <row r="92" spans="1:22" ht="11.25" customHeight="1">
      <c r="U92" s="344"/>
      <c r="V92" s="344"/>
    </row>
    <row r="93" spans="1:22" ht="84.75" customHeight="1">
      <c r="U93" s="344"/>
      <c r="V93" s="344"/>
    </row>
    <row r="94" spans="1:22" ht="31.5" customHeight="1">
      <c r="U94" s="344"/>
      <c r="V94" s="344"/>
    </row>
    <row r="95" spans="1:22" ht="36.75" customHeight="1">
      <c r="U95" s="344"/>
      <c r="V95" s="344"/>
    </row>
    <row r="96" spans="1:22" s="419" customFormat="1" ht="12.75">
      <c r="A96" s="265"/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</row>
    <row r="97" spans="21:22" ht="11.25" customHeight="1">
      <c r="U97" s="344"/>
      <c r="V97" s="344"/>
    </row>
  </sheetData>
  <mergeCells count="4">
    <mergeCell ref="A73:L73"/>
    <mergeCell ref="A74:L74"/>
    <mergeCell ref="A75:L75"/>
    <mergeCell ref="A76:L76"/>
  </mergeCells>
  <printOptions horizontalCentered="1"/>
  <pageMargins left="0.78740155696868896" right="0.78740155696868896" top="0.59055119752883911" bottom="0.59055119752883911" header="0" footer="0"/>
  <pageSetup paperSize="9" scale="90" fitToHeight="99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9"/>
  <sheetViews>
    <sheetView showGridLines="0" zoomScaleNormal="100" workbookViewId="0">
      <pane ySplit="13" topLeftCell="A14" activePane="bottomLeft" state="frozenSplit"/>
      <selection pane="bottomLeft" activeCell="I31" sqref="I31"/>
    </sheetView>
  </sheetViews>
  <sheetFormatPr defaultRowHeight="11.25" customHeight="1"/>
  <cols>
    <col min="1" max="1" width="6.5" style="265" customWidth="1"/>
    <col min="2" max="2" width="5.1640625" style="265" customWidth="1"/>
    <col min="3" max="3" width="13.33203125" style="265" customWidth="1"/>
    <col min="4" max="4" width="14.83203125" style="265" customWidth="1"/>
    <col min="5" max="5" width="64.83203125" style="265" customWidth="1"/>
    <col min="6" max="6" width="5.5" style="265" customWidth="1"/>
    <col min="7" max="7" width="11.5" style="265" customWidth="1"/>
    <col min="8" max="8" width="11.33203125" style="265" customWidth="1"/>
    <col min="9" max="9" width="15.83203125" style="265" customWidth="1"/>
    <col min="10" max="10" width="12.33203125" style="265" hidden="1" customWidth="1"/>
    <col min="11" max="11" width="12.6640625" style="265" hidden="1" customWidth="1"/>
    <col min="12" max="12" width="11.33203125" style="265" hidden="1" customWidth="1"/>
    <col min="13" max="13" width="13.5" style="265" hidden="1" customWidth="1"/>
    <col min="14" max="14" width="6.1640625" style="265" hidden="1" customWidth="1"/>
    <col min="15" max="15" width="8.1640625" style="265" hidden="1" customWidth="1"/>
    <col min="16" max="16" width="8.5" style="265" hidden="1" customWidth="1"/>
    <col min="17" max="256" width="9.33203125" style="265"/>
    <col min="257" max="257" width="6.5" style="265" customWidth="1"/>
    <col min="258" max="258" width="5.1640625" style="265" customWidth="1"/>
    <col min="259" max="259" width="13.33203125" style="265" customWidth="1"/>
    <col min="260" max="260" width="14.83203125" style="265" customWidth="1"/>
    <col min="261" max="261" width="64.83203125" style="265" customWidth="1"/>
    <col min="262" max="262" width="5.5" style="265" customWidth="1"/>
    <col min="263" max="263" width="11.5" style="265" customWidth="1"/>
    <col min="264" max="264" width="11.33203125" style="265" customWidth="1"/>
    <col min="265" max="265" width="15.83203125" style="265" customWidth="1"/>
    <col min="266" max="272" width="0" style="265" hidden="1" customWidth="1"/>
    <col min="273" max="512" width="9.33203125" style="265"/>
    <col min="513" max="513" width="6.5" style="265" customWidth="1"/>
    <col min="514" max="514" width="5.1640625" style="265" customWidth="1"/>
    <col min="515" max="515" width="13.33203125" style="265" customWidth="1"/>
    <col min="516" max="516" width="14.83203125" style="265" customWidth="1"/>
    <col min="517" max="517" width="64.83203125" style="265" customWidth="1"/>
    <col min="518" max="518" width="5.5" style="265" customWidth="1"/>
    <col min="519" max="519" width="11.5" style="265" customWidth="1"/>
    <col min="520" max="520" width="11.33203125" style="265" customWidth="1"/>
    <col min="521" max="521" width="15.83203125" style="265" customWidth="1"/>
    <col min="522" max="528" width="0" style="265" hidden="1" customWidth="1"/>
    <col min="529" max="768" width="9.33203125" style="265"/>
    <col min="769" max="769" width="6.5" style="265" customWidth="1"/>
    <col min="770" max="770" width="5.1640625" style="265" customWidth="1"/>
    <col min="771" max="771" width="13.33203125" style="265" customWidth="1"/>
    <col min="772" max="772" width="14.83203125" style="265" customWidth="1"/>
    <col min="773" max="773" width="64.83203125" style="265" customWidth="1"/>
    <col min="774" max="774" width="5.5" style="265" customWidth="1"/>
    <col min="775" max="775" width="11.5" style="265" customWidth="1"/>
    <col min="776" max="776" width="11.33203125" style="265" customWidth="1"/>
    <col min="777" max="777" width="15.83203125" style="265" customWidth="1"/>
    <col min="778" max="784" width="0" style="265" hidden="1" customWidth="1"/>
    <col min="785" max="1024" width="9.33203125" style="265"/>
    <col min="1025" max="1025" width="6.5" style="265" customWidth="1"/>
    <col min="1026" max="1026" width="5.1640625" style="265" customWidth="1"/>
    <col min="1027" max="1027" width="13.33203125" style="265" customWidth="1"/>
    <col min="1028" max="1028" width="14.83203125" style="265" customWidth="1"/>
    <col min="1029" max="1029" width="64.83203125" style="265" customWidth="1"/>
    <col min="1030" max="1030" width="5.5" style="265" customWidth="1"/>
    <col min="1031" max="1031" width="11.5" style="265" customWidth="1"/>
    <col min="1032" max="1032" width="11.33203125" style="265" customWidth="1"/>
    <col min="1033" max="1033" width="15.83203125" style="265" customWidth="1"/>
    <col min="1034" max="1040" width="0" style="265" hidden="1" customWidth="1"/>
    <col min="1041" max="1280" width="9.33203125" style="265"/>
    <col min="1281" max="1281" width="6.5" style="265" customWidth="1"/>
    <col min="1282" max="1282" width="5.1640625" style="265" customWidth="1"/>
    <col min="1283" max="1283" width="13.33203125" style="265" customWidth="1"/>
    <col min="1284" max="1284" width="14.83203125" style="265" customWidth="1"/>
    <col min="1285" max="1285" width="64.83203125" style="265" customWidth="1"/>
    <col min="1286" max="1286" width="5.5" style="265" customWidth="1"/>
    <col min="1287" max="1287" width="11.5" style="265" customWidth="1"/>
    <col min="1288" max="1288" width="11.33203125" style="265" customWidth="1"/>
    <col min="1289" max="1289" width="15.83203125" style="265" customWidth="1"/>
    <col min="1290" max="1296" width="0" style="265" hidden="1" customWidth="1"/>
    <col min="1297" max="1536" width="9.33203125" style="265"/>
    <col min="1537" max="1537" width="6.5" style="265" customWidth="1"/>
    <col min="1538" max="1538" width="5.1640625" style="265" customWidth="1"/>
    <col min="1539" max="1539" width="13.33203125" style="265" customWidth="1"/>
    <col min="1540" max="1540" width="14.83203125" style="265" customWidth="1"/>
    <col min="1541" max="1541" width="64.83203125" style="265" customWidth="1"/>
    <col min="1542" max="1542" width="5.5" style="265" customWidth="1"/>
    <col min="1543" max="1543" width="11.5" style="265" customWidth="1"/>
    <col min="1544" max="1544" width="11.33203125" style="265" customWidth="1"/>
    <col min="1545" max="1545" width="15.83203125" style="265" customWidth="1"/>
    <col min="1546" max="1552" width="0" style="265" hidden="1" customWidth="1"/>
    <col min="1553" max="1792" width="9.33203125" style="265"/>
    <col min="1793" max="1793" width="6.5" style="265" customWidth="1"/>
    <col min="1794" max="1794" width="5.1640625" style="265" customWidth="1"/>
    <col min="1795" max="1795" width="13.33203125" style="265" customWidth="1"/>
    <col min="1796" max="1796" width="14.83203125" style="265" customWidth="1"/>
    <col min="1797" max="1797" width="64.83203125" style="265" customWidth="1"/>
    <col min="1798" max="1798" width="5.5" style="265" customWidth="1"/>
    <col min="1799" max="1799" width="11.5" style="265" customWidth="1"/>
    <col min="1800" max="1800" width="11.33203125" style="265" customWidth="1"/>
    <col min="1801" max="1801" width="15.83203125" style="265" customWidth="1"/>
    <col min="1802" max="1808" width="0" style="265" hidden="1" customWidth="1"/>
    <col min="1809" max="2048" width="9.33203125" style="265"/>
    <col min="2049" max="2049" width="6.5" style="265" customWidth="1"/>
    <col min="2050" max="2050" width="5.1640625" style="265" customWidth="1"/>
    <col min="2051" max="2051" width="13.33203125" style="265" customWidth="1"/>
    <col min="2052" max="2052" width="14.83203125" style="265" customWidth="1"/>
    <col min="2053" max="2053" width="64.83203125" style="265" customWidth="1"/>
    <col min="2054" max="2054" width="5.5" style="265" customWidth="1"/>
    <col min="2055" max="2055" width="11.5" style="265" customWidth="1"/>
    <col min="2056" max="2056" width="11.33203125" style="265" customWidth="1"/>
    <col min="2057" max="2057" width="15.83203125" style="265" customWidth="1"/>
    <col min="2058" max="2064" width="0" style="265" hidden="1" customWidth="1"/>
    <col min="2065" max="2304" width="9.33203125" style="265"/>
    <col min="2305" max="2305" width="6.5" style="265" customWidth="1"/>
    <col min="2306" max="2306" width="5.1640625" style="265" customWidth="1"/>
    <col min="2307" max="2307" width="13.33203125" style="265" customWidth="1"/>
    <col min="2308" max="2308" width="14.83203125" style="265" customWidth="1"/>
    <col min="2309" max="2309" width="64.83203125" style="265" customWidth="1"/>
    <col min="2310" max="2310" width="5.5" style="265" customWidth="1"/>
    <col min="2311" max="2311" width="11.5" style="265" customWidth="1"/>
    <col min="2312" max="2312" width="11.33203125" style="265" customWidth="1"/>
    <col min="2313" max="2313" width="15.83203125" style="265" customWidth="1"/>
    <col min="2314" max="2320" width="0" style="265" hidden="1" customWidth="1"/>
    <col min="2321" max="2560" width="9.33203125" style="265"/>
    <col min="2561" max="2561" width="6.5" style="265" customWidth="1"/>
    <col min="2562" max="2562" width="5.1640625" style="265" customWidth="1"/>
    <col min="2563" max="2563" width="13.33203125" style="265" customWidth="1"/>
    <col min="2564" max="2564" width="14.83203125" style="265" customWidth="1"/>
    <col min="2565" max="2565" width="64.83203125" style="265" customWidth="1"/>
    <col min="2566" max="2566" width="5.5" style="265" customWidth="1"/>
    <col min="2567" max="2567" width="11.5" style="265" customWidth="1"/>
    <col min="2568" max="2568" width="11.33203125" style="265" customWidth="1"/>
    <col min="2569" max="2569" width="15.83203125" style="265" customWidth="1"/>
    <col min="2570" max="2576" width="0" style="265" hidden="1" customWidth="1"/>
    <col min="2577" max="2816" width="9.33203125" style="265"/>
    <col min="2817" max="2817" width="6.5" style="265" customWidth="1"/>
    <col min="2818" max="2818" width="5.1640625" style="265" customWidth="1"/>
    <col min="2819" max="2819" width="13.33203125" style="265" customWidth="1"/>
    <col min="2820" max="2820" width="14.83203125" style="265" customWidth="1"/>
    <col min="2821" max="2821" width="64.83203125" style="265" customWidth="1"/>
    <col min="2822" max="2822" width="5.5" style="265" customWidth="1"/>
    <col min="2823" max="2823" width="11.5" style="265" customWidth="1"/>
    <col min="2824" max="2824" width="11.33203125" style="265" customWidth="1"/>
    <col min="2825" max="2825" width="15.83203125" style="265" customWidth="1"/>
    <col min="2826" max="2832" width="0" style="265" hidden="1" customWidth="1"/>
    <col min="2833" max="3072" width="9.33203125" style="265"/>
    <col min="3073" max="3073" width="6.5" style="265" customWidth="1"/>
    <col min="3074" max="3074" width="5.1640625" style="265" customWidth="1"/>
    <col min="3075" max="3075" width="13.33203125" style="265" customWidth="1"/>
    <col min="3076" max="3076" width="14.83203125" style="265" customWidth="1"/>
    <col min="3077" max="3077" width="64.83203125" style="265" customWidth="1"/>
    <col min="3078" max="3078" width="5.5" style="265" customWidth="1"/>
    <col min="3079" max="3079" width="11.5" style="265" customWidth="1"/>
    <col min="3080" max="3080" width="11.33203125" style="265" customWidth="1"/>
    <col min="3081" max="3081" width="15.83203125" style="265" customWidth="1"/>
    <col min="3082" max="3088" width="0" style="265" hidden="1" customWidth="1"/>
    <col min="3089" max="3328" width="9.33203125" style="265"/>
    <col min="3329" max="3329" width="6.5" style="265" customWidth="1"/>
    <col min="3330" max="3330" width="5.1640625" style="265" customWidth="1"/>
    <col min="3331" max="3331" width="13.33203125" style="265" customWidth="1"/>
    <col min="3332" max="3332" width="14.83203125" style="265" customWidth="1"/>
    <col min="3333" max="3333" width="64.83203125" style="265" customWidth="1"/>
    <col min="3334" max="3334" width="5.5" style="265" customWidth="1"/>
    <col min="3335" max="3335" width="11.5" style="265" customWidth="1"/>
    <col min="3336" max="3336" width="11.33203125" style="265" customWidth="1"/>
    <col min="3337" max="3337" width="15.83203125" style="265" customWidth="1"/>
    <col min="3338" max="3344" width="0" style="265" hidden="1" customWidth="1"/>
    <col min="3345" max="3584" width="9.33203125" style="265"/>
    <col min="3585" max="3585" width="6.5" style="265" customWidth="1"/>
    <col min="3586" max="3586" width="5.1640625" style="265" customWidth="1"/>
    <col min="3587" max="3587" width="13.33203125" style="265" customWidth="1"/>
    <col min="3588" max="3588" width="14.83203125" style="265" customWidth="1"/>
    <col min="3589" max="3589" width="64.83203125" style="265" customWidth="1"/>
    <col min="3590" max="3590" width="5.5" style="265" customWidth="1"/>
    <col min="3591" max="3591" width="11.5" style="265" customWidth="1"/>
    <col min="3592" max="3592" width="11.33203125" style="265" customWidth="1"/>
    <col min="3593" max="3593" width="15.83203125" style="265" customWidth="1"/>
    <col min="3594" max="3600" width="0" style="265" hidden="1" customWidth="1"/>
    <col min="3601" max="3840" width="9.33203125" style="265"/>
    <col min="3841" max="3841" width="6.5" style="265" customWidth="1"/>
    <col min="3842" max="3842" width="5.1640625" style="265" customWidth="1"/>
    <col min="3843" max="3843" width="13.33203125" style="265" customWidth="1"/>
    <col min="3844" max="3844" width="14.83203125" style="265" customWidth="1"/>
    <col min="3845" max="3845" width="64.83203125" style="265" customWidth="1"/>
    <col min="3846" max="3846" width="5.5" style="265" customWidth="1"/>
    <col min="3847" max="3847" width="11.5" style="265" customWidth="1"/>
    <col min="3848" max="3848" width="11.33203125" style="265" customWidth="1"/>
    <col min="3849" max="3849" width="15.83203125" style="265" customWidth="1"/>
    <col min="3850" max="3856" width="0" style="265" hidden="1" customWidth="1"/>
    <col min="3857" max="4096" width="9.33203125" style="265"/>
    <col min="4097" max="4097" width="6.5" style="265" customWidth="1"/>
    <col min="4098" max="4098" width="5.1640625" style="265" customWidth="1"/>
    <col min="4099" max="4099" width="13.33203125" style="265" customWidth="1"/>
    <col min="4100" max="4100" width="14.83203125" style="265" customWidth="1"/>
    <col min="4101" max="4101" width="64.83203125" style="265" customWidth="1"/>
    <col min="4102" max="4102" width="5.5" style="265" customWidth="1"/>
    <col min="4103" max="4103" width="11.5" style="265" customWidth="1"/>
    <col min="4104" max="4104" width="11.33203125" style="265" customWidth="1"/>
    <col min="4105" max="4105" width="15.83203125" style="265" customWidth="1"/>
    <col min="4106" max="4112" width="0" style="265" hidden="1" customWidth="1"/>
    <col min="4113" max="4352" width="9.33203125" style="265"/>
    <col min="4353" max="4353" width="6.5" style="265" customWidth="1"/>
    <col min="4354" max="4354" width="5.1640625" style="265" customWidth="1"/>
    <col min="4355" max="4355" width="13.33203125" style="265" customWidth="1"/>
    <col min="4356" max="4356" width="14.83203125" style="265" customWidth="1"/>
    <col min="4357" max="4357" width="64.83203125" style="265" customWidth="1"/>
    <col min="4358" max="4358" width="5.5" style="265" customWidth="1"/>
    <col min="4359" max="4359" width="11.5" style="265" customWidth="1"/>
    <col min="4360" max="4360" width="11.33203125" style="265" customWidth="1"/>
    <col min="4361" max="4361" width="15.83203125" style="265" customWidth="1"/>
    <col min="4362" max="4368" width="0" style="265" hidden="1" customWidth="1"/>
    <col min="4369" max="4608" width="9.33203125" style="265"/>
    <col min="4609" max="4609" width="6.5" style="265" customWidth="1"/>
    <col min="4610" max="4610" width="5.1640625" style="265" customWidth="1"/>
    <col min="4611" max="4611" width="13.33203125" style="265" customWidth="1"/>
    <col min="4612" max="4612" width="14.83203125" style="265" customWidth="1"/>
    <col min="4613" max="4613" width="64.83203125" style="265" customWidth="1"/>
    <col min="4614" max="4614" width="5.5" style="265" customWidth="1"/>
    <col min="4615" max="4615" width="11.5" style="265" customWidth="1"/>
    <col min="4616" max="4616" width="11.33203125" style="265" customWidth="1"/>
    <col min="4617" max="4617" width="15.83203125" style="265" customWidth="1"/>
    <col min="4618" max="4624" width="0" style="265" hidden="1" customWidth="1"/>
    <col min="4625" max="4864" width="9.33203125" style="265"/>
    <col min="4865" max="4865" width="6.5" style="265" customWidth="1"/>
    <col min="4866" max="4866" width="5.1640625" style="265" customWidth="1"/>
    <col min="4867" max="4867" width="13.33203125" style="265" customWidth="1"/>
    <col min="4868" max="4868" width="14.83203125" style="265" customWidth="1"/>
    <col min="4869" max="4869" width="64.83203125" style="265" customWidth="1"/>
    <col min="4870" max="4870" width="5.5" style="265" customWidth="1"/>
    <col min="4871" max="4871" width="11.5" style="265" customWidth="1"/>
    <col min="4872" max="4872" width="11.33203125" style="265" customWidth="1"/>
    <col min="4873" max="4873" width="15.83203125" style="265" customWidth="1"/>
    <col min="4874" max="4880" width="0" style="265" hidden="1" customWidth="1"/>
    <col min="4881" max="5120" width="9.33203125" style="265"/>
    <col min="5121" max="5121" width="6.5" style="265" customWidth="1"/>
    <col min="5122" max="5122" width="5.1640625" style="265" customWidth="1"/>
    <col min="5123" max="5123" width="13.33203125" style="265" customWidth="1"/>
    <col min="5124" max="5124" width="14.83203125" style="265" customWidth="1"/>
    <col min="5125" max="5125" width="64.83203125" style="265" customWidth="1"/>
    <col min="5126" max="5126" width="5.5" style="265" customWidth="1"/>
    <col min="5127" max="5127" width="11.5" style="265" customWidth="1"/>
    <col min="5128" max="5128" width="11.33203125" style="265" customWidth="1"/>
    <col min="5129" max="5129" width="15.83203125" style="265" customWidth="1"/>
    <col min="5130" max="5136" width="0" style="265" hidden="1" customWidth="1"/>
    <col min="5137" max="5376" width="9.33203125" style="265"/>
    <col min="5377" max="5377" width="6.5" style="265" customWidth="1"/>
    <col min="5378" max="5378" width="5.1640625" style="265" customWidth="1"/>
    <col min="5379" max="5379" width="13.33203125" style="265" customWidth="1"/>
    <col min="5380" max="5380" width="14.83203125" style="265" customWidth="1"/>
    <col min="5381" max="5381" width="64.83203125" style="265" customWidth="1"/>
    <col min="5382" max="5382" width="5.5" style="265" customWidth="1"/>
    <col min="5383" max="5383" width="11.5" style="265" customWidth="1"/>
    <col min="5384" max="5384" width="11.33203125" style="265" customWidth="1"/>
    <col min="5385" max="5385" width="15.83203125" style="265" customWidth="1"/>
    <col min="5386" max="5392" width="0" style="265" hidden="1" customWidth="1"/>
    <col min="5393" max="5632" width="9.33203125" style="265"/>
    <col min="5633" max="5633" width="6.5" style="265" customWidth="1"/>
    <col min="5634" max="5634" width="5.1640625" style="265" customWidth="1"/>
    <col min="5635" max="5635" width="13.33203125" style="265" customWidth="1"/>
    <col min="5636" max="5636" width="14.83203125" style="265" customWidth="1"/>
    <col min="5637" max="5637" width="64.83203125" style="265" customWidth="1"/>
    <col min="5638" max="5638" width="5.5" style="265" customWidth="1"/>
    <col min="5639" max="5639" width="11.5" style="265" customWidth="1"/>
    <col min="5640" max="5640" width="11.33203125" style="265" customWidth="1"/>
    <col min="5641" max="5641" width="15.83203125" style="265" customWidth="1"/>
    <col min="5642" max="5648" width="0" style="265" hidden="1" customWidth="1"/>
    <col min="5649" max="5888" width="9.33203125" style="265"/>
    <col min="5889" max="5889" width="6.5" style="265" customWidth="1"/>
    <col min="5890" max="5890" width="5.1640625" style="265" customWidth="1"/>
    <col min="5891" max="5891" width="13.33203125" style="265" customWidth="1"/>
    <col min="5892" max="5892" width="14.83203125" style="265" customWidth="1"/>
    <col min="5893" max="5893" width="64.83203125" style="265" customWidth="1"/>
    <col min="5894" max="5894" width="5.5" style="265" customWidth="1"/>
    <col min="5895" max="5895" width="11.5" style="265" customWidth="1"/>
    <col min="5896" max="5896" width="11.33203125" style="265" customWidth="1"/>
    <col min="5897" max="5897" width="15.83203125" style="265" customWidth="1"/>
    <col min="5898" max="5904" width="0" style="265" hidden="1" customWidth="1"/>
    <col min="5905" max="6144" width="9.33203125" style="265"/>
    <col min="6145" max="6145" width="6.5" style="265" customWidth="1"/>
    <col min="6146" max="6146" width="5.1640625" style="265" customWidth="1"/>
    <col min="6147" max="6147" width="13.33203125" style="265" customWidth="1"/>
    <col min="6148" max="6148" width="14.83203125" style="265" customWidth="1"/>
    <col min="6149" max="6149" width="64.83203125" style="265" customWidth="1"/>
    <col min="6150" max="6150" width="5.5" style="265" customWidth="1"/>
    <col min="6151" max="6151" width="11.5" style="265" customWidth="1"/>
    <col min="6152" max="6152" width="11.33203125" style="265" customWidth="1"/>
    <col min="6153" max="6153" width="15.83203125" style="265" customWidth="1"/>
    <col min="6154" max="6160" width="0" style="265" hidden="1" customWidth="1"/>
    <col min="6161" max="6400" width="9.33203125" style="265"/>
    <col min="6401" max="6401" width="6.5" style="265" customWidth="1"/>
    <col min="6402" max="6402" width="5.1640625" style="265" customWidth="1"/>
    <col min="6403" max="6403" width="13.33203125" style="265" customWidth="1"/>
    <col min="6404" max="6404" width="14.83203125" style="265" customWidth="1"/>
    <col min="6405" max="6405" width="64.83203125" style="265" customWidth="1"/>
    <col min="6406" max="6406" width="5.5" style="265" customWidth="1"/>
    <col min="6407" max="6407" width="11.5" style="265" customWidth="1"/>
    <col min="6408" max="6408" width="11.33203125" style="265" customWidth="1"/>
    <col min="6409" max="6409" width="15.83203125" style="265" customWidth="1"/>
    <col min="6410" max="6416" width="0" style="265" hidden="1" customWidth="1"/>
    <col min="6417" max="6656" width="9.33203125" style="265"/>
    <col min="6657" max="6657" width="6.5" style="265" customWidth="1"/>
    <col min="6658" max="6658" width="5.1640625" style="265" customWidth="1"/>
    <col min="6659" max="6659" width="13.33203125" style="265" customWidth="1"/>
    <col min="6660" max="6660" width="14.83203125" style="265" customWidth="1"/>
    <col min="6661" max="6661" width="64.83203125" style="265" customWidth="1"/>
    <col min="6662" max="6662" width="5.5" style="265" customWidth="1"/>
    <col min="6663" max="6663" width="11.5" style="265" customWidth="1"/>
    <col min="6664" max="6664" width="11.33203125" style="265" customWidth="1"/>
    <col min="6665" max="6665" width="15.83203125" style="265" customWidth="1"/>
    <col min="6666" max="6672" width="0" style="265" hidden="1" customWidth="1"/>
    <col min="6673" max="6912" width="9.33203125" style="265"/>
    <col min="6913" max="6913" width="6.5" style="265" customWidth="1"/>
    <col min="6914" max="6914" width="5.1640625" style="265" customWidth="1"/>
    <col min="6915" max="6915" width="13.33203125" style="265" customWidth="1"/>
    <col min="6916" max="6916" width="14.83203125" style="265" customWidth="1"/>
    <col min="6917" max="6917" width="64.83203125" style="265" customWidth="1"/>
    <col min="6918" max="6918" width="5.5" style="265" customWidth="1"/>
    <col min="6919" max="6919" width="11.5" style="265" customWidth="1"/>
    <col min="6920" max="6920" width="11.33203125" style="265" customWidth="1"/>
    <col min="6921" max="6921" width="15.83203125" style="265" customWidth="1"/>
    <col min="6922" max="6928" width="0" style="265" hidden="1" customWidth="1"/>
    <col min="6929" max="7168" width="9.33203125" style="265"/>
    <col min="7169" max="7169" width="6.5" style="265" customWidth="1"/>
    <col min="7170" max="7170" width="5.1640625" style="265" customWidth="1"/>
    <col min="7171" max="7171" width="13.33203125" style="265" customWidth="1"/>
    <col min="7172" max="7172" width="14.83203125" style="265" customWidth="1"/>
    <col min="7173" max="7173" width="64.83203125" style="265" customWidth="1"/>
    <col min="7174" max="7174" width="5.5" style="265" customWidth="1"/>
    <col min="7175" max="7175" width="11.5" style="265" customWidth="1"/>
    <col min="7176" max="7176" width="11.33203125" style="265" customWidth="1"/>
    <col min="7177" max="7177" width="15.83203125" style="265" customWidth="1"/>
    <col min="7178" max="7184" width="0" style="265" hidden="1" customWidth="1"/>
    <col min="7185" max="7424" width="9.33203125" style="265"/>
    <col min="7425" max="7425" width="6.5" style="265" customWidth="1"/>
    <col min="7426" max="7426" width="5.1640625" style="265" customWidth="1"/>
    <col min="7427" max="7427" width="13.33203125" style="265" customWidth="1"/>
    <col min="7428" max="7428" width="14.83203125" style="265" customWidth="1"/>
    <col min="7429" max="7429" width="64.83203125" style="265" customWidth="1"/>
    <col min="7430" max="7430" width="5.5" style="265" customWidth="1"/>
    <col min="7431" max="7431" width="11.5" style="265" customWidth="1"/>
    <col min="7432" max="7432" width="11.33203125" style="265" customWidth="1"/>
    <col min="7433" max="7433" width="15.83203125" style="265" customWidth="1"/>
    <col min="7434" max="7440" width="0" style="265" hidden="1" customWidth="1"/>
    <col min="7441" max="7680" width="9.33203125" style="265"/>
    <col min="7681" max="7681" width="6.5" style="265" customWidth="1"/>
    <col min="7682" max="7682" width="5.1640625" style="265" customWidth="1"/>
    <col min="7683" max="7683" width="13.33203125" style="265" customWidth="1"/>
    <col min="7684" max="7684" width="14.83203125" style="265" customWidth="1"/>
    <col min="7685" max="7685" width="64.83203125" style="265" customWidth="1"/>
    <col min="7686" max="7686" width="5.5" style="265" customWidth="1"/>
    <col min="7687" max="7687" width="11.5" style="265" customWidth="1"/>
    <col min="7688" max="7688" width="11.33203125" style="265" customWidth="1"/>
    <col min="7689" max="7689" width="15.83203125" style="265" customWidth="1"/>
    <col min="7690" max="7696" width="0" style="265" hidden="1" customWidth="1"/>
    <col min="7697" max="7936" width="9.33203125" style="265"/>
    <col min="7937" max="7937" width="6.5" style="265" customWidth="1"/>
    <col min="7938" max="7938" width="5.1640625" style="265" customWidth="1"/>
    <col min="7939" max="7939" width="13.33203125" style="265" customWidth="1"/>
    <col min="7940" max="7940" width="14.83203125" style="265" customWidth="1"/>
    <col min="7941" max="7941" width="64.83203125" style="265" customWidth="1"/>
    <col min="7942" max="7942" width="5.5" style="265" customWidth="1"/>
    <col min="7943" max="7943" width="11.5" style="265" customWidth="1"/>
    <col min="7944" max="7944" width="11.33203125" style="265" customWidth="1"/>
    <col min="7945" max="7945" width="15.83203125" style="265" customWidth="1"/>
    <col min="7946" max="7952" width="0" style="265" hidden="1" customWidth="1"/>
    <col min="7953" max="8192" width="9.33203125" style="265"/>
    <col min="8193" max="8193" width="6.5" style="265" customWidth="1"/>
    <col min="8194" max="8194" width="5.1640625" style="265" customWidth="1"/>
    <col min="8195" max="8195" width="13.33203125" style="265" customWidth="1"/>
    <col min="8196" max="8196" width="14.83203125" style="265" customWidth="1"/>
    <col min="8197" max="8197" width="64.83203125" style="265" customWidth="1"/>
    <col min="8198" max="8198" width="5.5" style="265" customWidth="1"/>
    <col min="8199" max="8199" width="11.5" style="265" customWidth="1"/>
    <col min="8200" max="8200" width="11.33203125" style="265" customWidth="1"/>
    <col min="8201" max="8201" width="15.83203125" style="265" customWidth="1"/>
    <col min="8202" max="8208" width="0" style="265" hidden="1" customWidth="1"/>
    <col min="8209" max="8448" width="9.33203125" style="265"/>
    <col min="8449" max="8449" width="6.5" style="265" customWidth="1"/>
    <col min="8450" max="8450" width="5.1640625" style="265" customWidth="1"/>
    <col min="8451" max="8451" width="13.33203125" style="265" customWidth="1"/>
    <col min="8452" max="8452" width="14.83203125" style="265" customWidth="1"/>
    <col min="8453" max="8453" width="64.83203125" style="265" customWidth="1"/>
    <col min="8454" max="8454" width="5.5" style="265" customWidth="1"/>
    <col min="8455" max="8455" width="11.5" style="265" customWidth="1"/>
    <col min="8456" max="8456" width="11.33203125" style="265" customWidth="1"/>
    <col min="8457" max="8457" width="15.83203125" style="265" customWidth="1"/>
    <col min="8458" max="8464" width="0" style="265" hidden="1" customWidth="1"/>
    <col min="8465" max="8704" width="9.33203125" style="265"/>
    <col min="8705" max="8705" width="6.5" style="265" customWidth="1"/>
    <col min="8706" max="8706" width="5.1640625" style="265" customWidth="1"/>
    <col min="8707" max="8707" width="13.33203125" style="265" customWidth="1"/>
    <col min="8708" max="8708" width="14.83203125" style="265" customWidth="1"/>
    <col min="8709" max="8709" width="64.83203125" style="265" customWidth="1"/>
    <col min="8710" max="8710" width="5.5" style="265" customWidth="1"/>
    <col min="8711" max="8711" width="11.5" style="265" customWidth="1"/>
    <col min="8712" max="8712" width="11.33203125" style="265" customWidth="1"/>
    <col min="8713" max="8713" width="15.83203125" style="265" customWidth="1"/>
    <col min="8714" max="8720" width="0" style="265" hidden="1" customWidth="1"/>
    <col min="8721" max="8960" width="9.33203125" style="265"/>
    <col min="8961" max="8961" width="6.5" style="265" customWidth="1"/>
    <col min="8962" max="8962" width="5.1640625" style="265" customWidth="1"/>
    <col min="8963" max="8963" width="13.33203125" style="265" customWidth="1"/>
    <col min="8964" max="8964" width="14.83203125" style="265" customWidth="1"/>
    <col min="8965" max="8965" width="64.83203125" style="265" customWidth="1"/>
    <col min="8966" max="8966" width="5.5" style="265" customWidth="1"/>
    <col min="8967" max="8967" width="11.5" style="265" customWidth="1"/>
    <col min="8968" max="8968" width="11.33203125" style="265" customWidth="1"/>
    <col min="8969" max="8969" width="15.83203125" style="265" customWidth="1"/>
    <col min="8970" max="8976" width="0" style="265" hidden="1" customWidth="1"/>
    <col min="8977" max="9216" width="9.33203125" style="265"/>
    <col min="9217" max="9217" width="6.5" style="265" customWidth="1"/>
    <col min="9218" max="9218" width="5.1640625" style="265" customWidth="1"/>
    <col min="9219" max="9219" width="13.33203125" style="265" customWidth="1"/>
    <col min="9220" max="9220" width="14.83203125" style="265" customWidth="1"/>
    <col min="9221" max="9221" width="64.83203125" style="265" customWidth="1"/>
    <col min="9222" max="9222" width="5.5" style="265" customWidth="1"/>
    <col min="9223" max="9223" width="11.5" style="265" customWidth="1"/>
    <col min="9224" max="9224" width="11.33203125" style="265" customWidth="1"/>
    <col min="9225" max="9225" width="15.83203125" style="265" customWidth="1"/>
    <col min="9226" max="9232" width="0" style="265" hidden="1" customWidth="1"/>
    <col min="9233" max="9472" width="9.33203125" style="265"/>
    <col min="9473" max="9473" width="6.5" style="265" customWidth="1"/>
    <col min="9474" max="9474" width="5.1640625" style="265" customWidth="1"/>
    <col min="9475" max="9475" width="13.33203125" style="265" customWidth="1"/>
    <col min="9476" max="9476" width="14.83203125" style="265" customWidth="1"/>
    <col min="9477" max="9477" width="64.83203125" style="265" customWidth="1"/>
    <col min="9478" max="9478" width="5.5" style="265" customWidth="1"/>
    <col min="9479" max="9479" width="11.5" style="265" customWidth="1"/>
    <col min="9480" max="9480" width="11.33203125" style="265" customWidth="1"/>
    <col min="9481" max="9481" width="15.83203125" style="265" customWidth="1"/>
    <col min="9482" max="9488" width="0" style="265" hidden="1" customWidth="1"/>
    <col min="9489" max="9728" width="9.33203125" style="265"/>
    <col min="9729" max="9729" width="6.5" style="265" customWidth="1"/>
    <col min="9730" max="9730" width="5.1640625" style="265" customWidth="1"/>
    <col min="9731" max="9731" width="13.33203125" style="265" customWidth="1"/>
    <col min="9732" max="9732" width="14.83203125" style="265" customWidth="1"/>
    <col min="9733" max="9733" width="64.83203125" style="265" customWidth="1"/>
    <col min="9734" max="9734" width="5.5" style="265" customWidth="1"/>
    <col min="9735" max="9735" width="11.5" style="265" customWidth="1"/>
    <col min="9736" max="9736" width="11.33203125" style="265" customWidth="1"/>
    <col min="9737" max="9737" width="15.83203125" style="265" customWidth="1"/>
    <col min="9738" max="9744" width="0" style="265" hidden="1" customWidth="1"/>
    <col min="9745" max="9984" width="9.33203125" style="265"/>
    <col min="9985" max="9985" width="6.5" style="265" customWidth="1"/>
    <col min="9986" max="9986" width="5.1640625" style="265" customWidth="1"/>
    <col min="9987" max="9987" width="13.33203125" style="265" customWidth="1"/>
    <col min="9988" max="9988" width="14.83203125" style="265" customWidth="1"/>
    <col min="9989" max="9989" width="64.83203125" style="265" customWidth="1"/>
    <col min="9990" max="9990" width="5.5" style="265" customWidth="1"/>
    <col min="9991" max="9991" width="11.5" style="265" customWidth="1"/>
    <col min="9992" max="9992" width="11.33203125" style="265" customWidth="1"/>
    <col min="9993" max="9993" width="15.83203125" style="265" customWidth="1"/>
    <col min="9994" max="10000" width="0" style="265" hidden="1" customWidth="1"/>
    <col min="10001" max="10240" width="9.33203125" style="265"/>
    <col min="10241" max="10241" width="6.5" style="265" customWidth="1"/>
    <col min="10242" max="10242" width="5.1640625" style="265" customWidth="1"/>
    <col min="10243" max="10243" width="13.33203125" style="265" customWidth="1"/>
    <col min="10244" max="10244" width="14.83203125" style="265" customWidth="1"/>
    <col min="10245" max="10245" width="64.83203125" style="265" customWidth="1"/>
    <col min="10246" max="10246" width="5.5" style="265" customWidth="1"/>
    <col min="10247" max="10247" width="11.5" style="265" customWidth="1"/>
    <col min="10248" max="10248" width="11.33203125" style="265" customWidth="1"/>
    <col min="10249" max="10249" width="15.83203125" style="265" customWidth="1"/>
    <col min="10250" max="10256" width="0" style="265" hidden="1" customWidth="1"/>
    <col min="10257" max="10496" width="9.33203125" style="265"/>
    <col min="10497" max="10497" width="6.5" style="265" customWidth="1"/>
    <col min="10498" max="10498" width="5.1640625" style="265" customWidth="1"/>
    <col min="10499" max="10499" width="13.33203125" style="265" customWidth="1"/>
    <col min="10500" max="10500" width="14.83203125" style="265" customWidth="1"/>
    <col min="10501" max="10501" width="64.83203125" style="265" customWidth="1"/>
    <col min="10502" max="10502" width="5.5" style="265" customWidth="1"/>
    <col min="10503" max="10503" width="11.5" style="265" customWidth="1"/>
    <col min="10504" max="10504" width="11.33203125" style="265" customWidth="1"/>
    <col min="10505" max="10505" width="15.83203125" style="265" customWidth="1"/>
    <col min="10506" max="10512" width="0" style="265" hidden="1" customWidth="1"/>
    <col min="10513" max="10752" width="9.33203125" style="265"/>
    <col min="10753" max="10753" width="6.5" style="265" customWidth="1"/>
    <col min="10754" max="10754" width="5.1640625" style="265" customWidth="1"/>
    <col min="10755" max="10755" width="13.33203125" style="265" customWidth="1"/>
    <col min="10756" max="10756" width="14.83203125" style="265" customWidth="1"/>
    <col min="10757" max="10757" width="64.83203125" style="265" customWidth="1"/>
    <col min="10758" max="10758" width="5.5" style="265" customWidth="1"/>
    <col min="10759" max="10759" width="11.5" style="265" customWidth="1"/>
    <col min="10760" max="10760" width="11.33203125" style="265" customWidth="1"/>
    <col min="10761" max="10761" width="15.83203125" style="265" customWidth="1"/>
    <col min="10762" max="10768" width="0" style="265" hidden="1" customWidth="1"/>
    <col min="10769" max="11008" width="9.33203125" style="265"/>
    <col min="11009" max="11009" width="6.5" style="265" customWidth="1"/>
    <col min="11010" max="11010" width="5.1640625" style="265" customWidth="1"/>
    <col min="11011" max="11011" width="13.33203125" style="265" customWidth="1"/>
    <col min="11012" max="11012" width="14.83203125" style="265" customWidth="1"/>
    <col min="11013" max="11013" width="64.83203125" style="265" customWidth="1"/>
    <col min="11014" max="11014" width="5.5" style="265" customWidth="1"/>
    <col min="11015" max="11015" width="11.5" style="265" customWidth="1"/>
    <col min="11016" max="11016" width="11.33203125" style="265" customWidth="1"/>
    <col min="11017" max="11017" width="15.83203125" style="265" customWidth="1"/>
    <col min="11018" max="11024" width="0" style="265" hidden="1" customWidth="1"/>
    <col min="11025" max="11264" width="9.33203125" style="265"/>
    <col min="11265" max="11265" width="6.5" style="265" customWidth="1"/>
    <col min="11266" max="11266" width="5.1640625" style="265" customWidth="1"/>
    <col min="11267" max="11267" width="13.33203125" style="265" customWidth="1"/>
    <col min="11268" max="11268" width="14.83203125" style="265" customWidth="1"/>
    <col min="11269" max="11269" width="64.83203125" style="265" customWidth="1"/>
    <col min="11270" max="11270" width="5.5" style="265" customWidth="1"/>
    <col min="11271" max="11271" width="11.5" style="265" customWidth="1"/>
    <col min="11272" max="11272" width="11.33203125" style="265" customWidth="1"/>
    <col min="11273" max="11273" width="15.83203125" style="265" customWidth="1"/>
    <col min="11274" max="11280" width="0" style="265" hidden="1" customWidth="1"/>
    <col min="11281" max="11520" width="9.33203125" style="265"/>
    <col min="11521" max="11521" width="6.5" style="265" customWidth="1"/>
    <col min="11522" max="11522" width="5.1640625" style="265" customWidth="1"/>
    <col min="11523" max="11523" width="13.33203125" style="265" customWidth="1"/>
    <col min="11524" max="11524" width="14.83203125" style="265" customWidth="1"/>
    <col min="11525" max="11525" width="64.83203125" style="265" customWidth="1"/>
    <col min="11526" max="11526" width="5.5" style="265" customWidth="1"/>
    <col min="11527" max="11527" width="11.5" style="265" customWidth="1"/>
    <col min="11528" max="11528" width="11.33203125" style="265" customWidth="1"/>
    <col min="11529" max="11529" width="15.83203125" style="265" customWidth="1"/>
    <col min="11530" max="11536" width="0" style="265" hidden="1" customWidth="1"/>
    <col min="11537" max="11776" width="9.33203125" style="265"/>
    <col min="11777" max="11777" width="6.5" style="265" customWidth="1"/>
    <col min="11778" max="11778" width="5.1640625" style="265" customWidth="1"/>
    <col min="11779" max="11779" width="13.33203125" style="265" customWidth="1"/>
    <col min="11780" max="11780" width="14.83203125" style="265" customWidth="1"/>
    <col min="11781" max="11781" width="64.83203125" style="265" customWidth="1"/>
    <col min="11782" max="11782" width="5.5" style="265" customWidth="1"/>
    <col min="11783" max="11783" width="11.5" style="265" customWidth="1"/>
    <col min="11784" max="11784" width="11.33203125" style="265" customWidth="1"/>
    <col min="11785" max="11785" width="15.83203125" style="265" customWidth="1"/>
    <col min="11786" max="11792" width="0" style="265" hidden="1" customWidth="1"/>
    <col min="11793" max="12032" width="9.33203125" style="265"/>
    <col min="12033" max="12033" width="6.5" style="265" customWidth="1"/>
    <col min="12034" max="12034" width="5.1640625" style="265" customWidth="1"/>
    <col min="12035" max="12035" width="13.33203125" style="265" customWidth="1"/>
    <col min="12036" max="12036" width="14.83203125" style="265" customWidth="1"/>
    <col min="12037" max="12037" width="64.83203125" style="265" customWidth="1"/>
    <col min="12038" max="12038" width="5.5" style="265" customWidth="1"/>
    <col min="12039" max="12039" width="11.5" style="265" customWidth="1"/>
    <col min="12040" max="12040" width="11.33203125" style="265" customWidth="1"/>
    <col min="12041" max="12041" width="15.83203125" style="265" customWidth="1"/>
    <col min="12042" max="12048" width="0" style="265" hidden="1" customWidth="1"/>
    <col min="12049" max="12288" width="9.33203125" style="265"/>
    <col min="12289" max="12289" width="6.5" style="265" customWidth="1"/>
    <col min="12290" max="12290" width="5.1640625" style="265" customWidth="1"/>
    <col min="12291" max="12291" width="13.33203125" style="265" customWidth="1"/>
    <col min="12292" max="12292" width="14.83203125" style="265" customWidth="1"/>
    <col min="12293" max="12293" width="64.83203125" style="265" customWidth="1"/>
    <col min="12294" max="12294" width="5.5" style="265" customWidth="1"/>
    <col min="12295" max="12295" width="11.5" style="265" customWidth="1"/>
    <col min="12296" max="12296" width="11.33203125" style="265" customWidth="1"/>
    <col min="12297" max="12297" width="15.83203125" style="265" customWidth="1"/>
    <col min="12298" max="12304" width="0" style="265" hidden="1" customWidth="1"/>
    <col min="12305" max="12544" width="9.33203125" style="265"/>
    <col min="12545" max="12545" width="6.5" style="265" customWidth="1"/>
    <col min="12546" max="12546" width="5.1640625" style="265" customWidth="1"/>
    <col min="12547" max="12547" width="13.33203125" style="265" customWidth="1"/>
    <col min="12548" max="12548" width="14.83203125" style="265" customWidth="1"/>
    <col min="12549" max="12549" width="64.83203125" style="265" customWidth="1"/>
    <col min="12550" max="12550" width="5.5" style="265" customWidth="1"/>
    <col min="12551" max="12551" width="11.5" style="265" customWidth="1"/>
    <col min="12552" max="12552" width="11.33203125" style="265" customWidth="1"/>
    <col min="12553" max="12553" width="15.83203125" style="265" customWidth="1"/>
    <col min="12554" max="12560" width="0" style="265" hidden="1" customWidth="1"/>
    <col min="12561" max="12800" width="9.33203125" style="265"/>
    <col min="12801" max="12801" width="6.5" style="265" customWidth="1"/>
    <col min="12802" max="12802" width="5.1640625" style="265" customWidth="1"/>
    <col min="12803" max="12803" width="13.33203125" style="265" customWidth="1"/>
    <col min="12804" max="12804" width="14.83203125" style="265" customWidth="1"/>
    <col min="12805" max="12805" width="64.83203125" style="265" customWidth="1"/>
    <col min="12806" max="12806" width="5.5" style="265" customWidth="1"/>
    <col min="12807" max="12807" width="11.5" style="265" customWidth="1"/>
    <col min="12808" max="12808" width="11.33203125" style="265" customWidth="1"/>
    <col min="12809" max="12809" width="15.83203125" style="265" customWidth="1"/>
    <col min="12810" max="12816" width="0" style="265" hidden="1" customWidth="1"/>
    <col min="12817" max="13056" width="9.33203125" style="265"/>
    <col min="13057" max="13057" width="6.5" style="265" customWidth="1"/>
    <col min="13058" max="13058" width="5.1640625" style="265" customWidth="1"/>
    <col min="13059" max="13059" width="13.33203125" style="265" customWidth="1"/>
    <col min="13060" max="13060" width="14.83203125" style="265" customWidth="1"/>
    <col min="13061" max="13061" width="64.83203125" style="265" customWidth="1"/>
    <col min="13062" max="13062" width="5.5" style="265" customWidth="1"/>
    <col min="13063" max="13063" width="11.5" style="265" customWidth="1"/>
    <col min="13064" max="13064" width="11.33203125" style="265" customWidth="1"/>
    <col min="13065" max="13065" width="15.83203125" style="265" customWidth="1"/>
    <col min="13066" max="13072" width="0" style="265" hidden="1" customWidth="1"/>
    <col min="13073" max="13312" width="9.33203125" style="265"/>
    <col min="13313" max="13313" width="6.5" style="265" customWidth="1"/>
    <col min="13314" max="13314" width="5.1640625" style="265" customWidth="1"/>
    <col min="13315" max="13315" width="13.33203125" style="265" customWidth="1"/>
    <col min="13316" max="13316" width="14.83203125" style="265" customWidth="1"/>
    <col min="13317" max="13317" width="64.83203125" style="265" customWidth="1"/>
    <col min="13318" max="13318" width="5.5" style="265" customWidth="1"/>
    <col min="13319" max="13319" width="11.5" style="265" customWidth="1"/>
    <col min="13320" max="13320" width="11.33203125" style="265" customWidth="1"/>
    <col min="13321" max="13321" width="15.83203125" style="265" customWidth="1"/>
    <col min="13322" max="13328" width="0" style="265" hidden="1" customWidth="1"/>
    <col min="13329" max="13568" width="9.33203125" style="265"/>
    <col min="13569" max="13569" width="6.5" style="265" customWidth="1"/>
    <col min="13570" max="13570" width="5.1640625" style="265" customWidth="1"/>
    <col min="13571" max="13571" width="13.33203125" style="265" customWidth="1"/>
    <col min="13572" max="13572" width="14.83203125" style="265" customWidth="1"/>
    <col min="13573" max="13573" width="64.83203125" style="265" customWidth="1"/>
    <col min="13574" max="13574" width="5.5" style="265" customWidth="1"/>
    <col min="13575" max="13575" width="11.5" style="265" customWidth="1"/>
    <col min="13576" max="13576" width="11.33203125" style="265" customWidth="1"/>
    <col min="13577" max="13577" width="15.83203125" style="265" customWidth="1"/>
    <col min="13578" max="13584" width="0" style="265" hidden="1" customWidth="1"/>
    <col min="13585" max="13824" width="9.33203125" style="265"/>
    <col min="13825" max="13825" width="6.5" style="265" customWidth="1"/>
    <col min="13826" max="13826" width="5.1640625" style="265" customWidth="1"/>
    <col min="13827" max="13827" width="13.33203125" style="265" customWidth="1"/>
    <col min="13828" max="13828" width="14.83203125" style="265" customWidth="1"/>
    <col min="13829" max="13829" width="64.83203125" style="265" customWidth="1"/>
    <col min="13830" max="13830" width="5.5" style="265" customWidth="1"/>
    <col min="13831" max="13831" width="11.5" style="265" customWidth="1"/>
    <col min="13832" max="13832" width="11.33203125" style="265" customWidth="1"/>
    <col min="13833" max="13833" width="15.83203125" style="265" customWidth="1"/>
    <col min="13834" max="13840" width="0" style="265" hidden="1" customWidth="1"/>
    <col min="13841" max="14080" width="9.33203125" style="265"/>
    <col min="14081" max="14081" width="6.5" style="265" customWidth="1"/>
    <col min="14082" max="14082" width="5.1640625" style="265" customWidth="1"/>
    <col min="14083" max="14083" width="13.33203125" style="265" customWidth="1"/>
    <col min="14084" max="14084" width="14.83203125" style="265" customWidth="1"/>
    <col min="14085" max="14085" width="64.83203125" style="265" customWidth="1"/>
    <col min="14086" max="14086" width="5.5" style="265" customWidth="1"/>
    <col min="14087" max="14087" width="11.5" style="265" customWidth="1"/>
    <col min="14088" max="14088" width="11.33203125" style="265" customWidth="1"/>
    <col min="14089" max="14089" width="15.83203125" style="265" customWidth="1"/>
    <col min="14090" max="14096" width="0" style="265" hidden="1" customWidth="1"/>
    <col min="14097" max="14336" width="9.33203125" style="265"/>
    <col min="14337" max="14337" width="6.5" style="265" customWidth="1"/>
    <col min="14338" max="14338" width="5.1640625" style="265" customWidth="1"/>
    <col min="14339" max="14339" width="13.33203125" style="265" customWidth="1"/>
    <col min="14340" max="14340" width="14.83203125" style="265" customWidth="1"/>
    <col min="14341" max="14341" width="64.83203125" style="265" customWidth="1"/>
    <col min="14342" max="14342" width="5.5" style="265" customWidth="1"/>
    <col min="14343" max="14343" width="11.5" style="265" customWidth="1"/>
    <col min="14344" max="14344" width="11.33203125" style="265" customWidth="1"/>
    <col min="14345" max="14345" width="15.83203125" style="265" customWidth="1"/>
    <col min="14346" max="14352" width="0" style="265" hidden="1" customWidth="1"/>
    <col min="14353" max="14592" width="9.33203125" style="265"/>
    <col min="14593" max="14593" width="6.5" style="265" customWidth="1"/>
    <col min="14594" max="14594" width="5.1640625" style="265" customWidth="1"/>
    <col min="14595" max="14595" width="13.33203125" style="265" customWidth="1"/>
    <col min="14596" max="14596" width="14.83203125" style="265" customWidth="1"/>
    <col min="14597" max="14597" width="64.83203125" style="265" customWidth="1"/>
    <col min="14598" max="14598" width="5.5" style="265" customWidth="1"/>
    <col min="14599" max="14599" width="11.5" style="265" customWidth="1"/>
    <col min="14600" max="14600" width="11.33203125" style="265" customWidth="1"/>
    <col min="14601" max="14601" width="15.83203125" style="265" customWidth="1"/>
    <col min="14602" max="14608" width="0" style="265" hidden="1" customWidth="1"/>
    <col min="14609" max="14848" width="9.33203125" style="265"/>
    <col min="14849" max="14849" width="6.5" style="265" customWidth="1"/>
    <col min="14850" max="14850" width="5.1640625" style="265" customWidth="1"/>
    <col min="14851" max="14851" width="13.33203125" style="265" customWidth="1"/>
    <col min="14852" max="14852" width="14.83203125" style="265" customWidth="1"/>
    <col min="14853" max="14853" width="64.83203125" style="265" customWidth="1"/>
    <col min="14854" max="14854" width="5.5" style="265" customWidth="1"/>
    <col min="14855" max="14855" width="11.5" style="265" customWidth="1"/>
    <col min="14856" max="14856" width="11.33203125" style="265" customWidth="1"/>
    <col min="14857" max="14857" width="15.83203125" style="265" customWidth="1"/>
    <col min="14858" max="14864" width="0" style="265" hidden="1" customWidth="1"/>
    <col min="14865" max="15104" width="9.33203125" style="265"/>
    <col min="15105" max="15105" width="6.5" style="265" customWidth="1"/>
    <col min="15106" max="15106" width="5.1640625" style="265" customWidth="1"/>
    <col min="15107" max="15107" width="13.33203125" style="265" customWidth="1"/>
    <col min="15108" max="15108" width="14.83203125" style="265" customWidth="1"/>
    <col min="15109" max="15109" width="64.83203125" style="265" customWidth="1"/>
    <col min="15110" max="15110" width="5.5" style="265" customWidth="1"/>
    <col min="15111" max="15111" width="11.5" style="265" customWidth="1"/>
    <col min="15112" max="15112" width="11.33203125" style="265" customWidth="1"/>
    <col min="15113" max="15113" width="15.83203125" style="265" customWidth="1"/>
    <col min="15114" max="15120" width="0" style="265" hidden="1" customWidth="1"/>
    <col min="15121" max="15360" width="9.33203125" style="265"/>
    <col min="15361" max="15361" width="6.5" style="265" customWidth="1"/>
    <col min="15362" max="15362" width="5.1640625" style="265" customWidth="1"/>
    <col min="15363" max="15363" width="13.33203125" style="265" customWidth="1"/>
    <col min="15364" max="15364" width="14.83203125" style="265" customWidth="1"/>
    <col min="15365" max="15365" width="64.83203125" style="265" customWidth="1"/>
    <col min="15366" max="15366" width="5.5" style="265" customWidth="1"/>
    <col min="15367" max="15367" width="11.5" style="265" customWidth="1"/>
    <col min="15368" max="15368" width="11.33203125" style="265" customWidth="1"/>
    <col min="15369" max="15369" width="15.83203125" style="265" customWidth="1"/>
    <col min="15370" max="15376" width="0" style="265" hidden="1" customWidth="1"/>
    <col min="15377" max="15616" width="9.33203125" style="265"/>
    <col min="15617" max="15617" width="6.5" style="265" customWidth="1"/>
    <col min="15618" max="15618" width="5.1640625" style="265" customWidth="1"/>
    <col min="15619" max="15619" width="13.33203125" style="265" customWidth="1"/>
    <col min="15620" max="15620" width="14.83203125" style="265" customWidth="1"/>
    <col min="15621" max="15621" width="64.83203125" style="265" customWidth="1"/>
    <col min="15622" max="15622" width="5.5" style="265" customWidth="1"/>
    <col min="15623" max="15623" width="11.5" style="265" customWidth="1"/>
    <col min="15624" max="15624" width="11.33203125" style="265" customWidth="1"/>
    <col min="15625" max="15625" width="15.83203125" style="265" customWidth="1"/>
    <col min="15626" max="15632" width="0" style="265" hidden="1" customWidth="1"/>
    <col min="15633" max="15872" width="9.33203125" style="265"/>
    <col min="15873" max="15873" width="6.5" style="265" customWidth="1"/>
    <col min="15874" max="15874" width="5.1640625" style="265" customWidth="1"/>
    <col min="15875" max="15875" width="13.33203125" style="265" customWidth="1"/>
    <col min="15876" max="15876" width="14.83203125" style="265" customWidth="1"/>
    <col min="15877" max="15877" width="64.83203125" style="265" customWidth="1"/>
    <col min="15878" max="15878" width="5.5" style="265" customWidth="1"/>
    <col min="15879" max="15879" width="11.5" style="265" customWidth="1"/>
    <col min="15880" max="15880" width="11.33203125" style="265" customWidth="1"/>
    <col min="15881" max="15881" width="15.83203125" style="265" customWidth="1"/>
    <col min="15882" max="15888" width="0" style="265" hidden="1" customWidth="1"/>
    <col min="15889" max="16128" width="9.33203125" style="265"/>
    <col min="16129" max="16129" width="6.5" style="265" customWidth="1"/>
    <col min="16130" max="16130" width="5.1640625" style="265" customWidth="1"/>
    <col min="16131" max="16131" width="13.33203125" style="265" customWidth="1"/>
    <col min="16132" max="16132" width="14.83203125" style="265" customWidth="1"/>
    <col min="16133" max="16133" width="64.83203125" style="265" customWidth="1"/>
    <col min="16134" max="16134" width="5.5" style="265" customWidth="1"/>
    <col min="16135" max="16135" width="11.5" style="265" customWidth="1"/>
    <col min="16136" max="16136" width="11.33203125" style="265" customWidth="1"/>
    <col min="16137" max="16137" width="15.83203125" style="265" customWidth="1"/>
    <col min="16138" max="16144" width="0" style="265" hidden="1" customWidth="1"/>
    <col min="16145" max="16384" width="9.33203125" style="265"/>
  </cols>
  <sheetData>
    <row r="1" spans="1:18" ht="18" customHeight="1">
      <c r="A1" s="262" t="s">
        <v>1409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  <c r="P1" s="264"/>
    </row>
    <row r="2" spans="1:18" ht="11.25" customHeight="1">
      <c r="A2" s="266" t="s">
        <v>17</v>
      </c>
      <c r="B2" s="267"/>
      <c r="C2" s="267" t="s">
        <v>1410</v>
      </c>
      <c r="D2" s="267"/>
      <c r="E2" s="267"/>
      <c r="F2" s="267"/>
      <c r="G2" s="267"/>
      <c r="H2" s="267"/>
      <c r="I2" s="267"/>
      <c r="J2" s="267"/>
      <c r="K2" s="267"/>
      <c r="L2" s="263"/>
      <c r="M2" s="263"/>
      <c r="N2" s="263"/>
      <c r="O2" s="264"/>
      <c r="P2" s="264"/>
      <c r="Q2" s="315"/>
    </row>
    <row r="3" spans="1:18" ht="11.25" customHeight="1">
      <c r="A3" s="266" t="s">
        <v>923</v>
      </c>
      <c r="B3" s="267"/>
      <c r="C3" s="267" t="s">
        <v>1411</v>
      </c>
      <c r="D3" s="267"/>
      <c r="E3" s="267"/>
      <c r="F3" s="267"/>
      <c r="G3" s="267"/>
      <c r="H3" s="267"/>
      <c r="I3" s="267"/>
      <c r="J3" s="267"/>
      <c r="K3" s="267"/>
      <c r="L3" s="263"/>
      <c r="M3" s="263"/>
      <c r="N3" s="263"/>
      <c r="O3" s="264"/>
      <c r="P3" s="264"/>
      <c r="Q3" s="315"/>
    </row>
    <row r="4" spans="1:18" ht="11.25" customHeight="1">
      <c r="A4" s="266" t="s">
        <v>1173</v>
      </c>
      <c r="B4" s="267"/>
      <c r="C4" s="267" t="s">
        <v>1412</v>
      </c>
      <c r="D4" s="267"/>
      <c r="E4" s="267"/>
      <c r="F4" s="267"/>
      <c r="G4" s="267"/>
      <c r="H4" s="267"/>
      <c r="I4" s="267"/>
      <c r="J4" s="267"/>
      <c r="K4" s="267"/>
      <c r="L4" s="263"/>
      <c r="M4" s="263"/>
      <c r="N4" s="263"/>
      <c r="O4" s="264"/>
      <c r="P4" s="264"/>
      <c r="Q4" s="315"/>
    </row>
    <row r="5" spans="1:18" ht="11.25" customHeight="1">
      <c r="A5" s="267" t="s">
        <v>1178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3"/>
      <c r="M5" s="263"/>
      <c r="N5" s="263"/>
      <c r="O5" s="264"/>
      <c r="P5" s="264"/>
      <c r="Q5" s="315"/>
    </row>
    <row r="6" spans="1:18" ht="6" customHeight="1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3"/>
      <c r="M6" s="263"/>
      <c r="N6" s="263"/>
      <c r="O6" s="264"/>
      <c r="P6" s="264"/>
    </row>
    <row r="7" spans="1:18" ht="11.25" customHeight="1">
      <c r="A7" s="267" t="s">
        <v>1180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3"/>
      <c r="M7" s="263"/>
      <c r="N7" s="263"/>
      <c r="O7" s="264"/>
      <c r="P7" s="264"/>
      <c r="Q7" s="315"/>
    </row>
    <row r="8" spans="1:18" ht="11.25" customHeight="1">
      <c r="A8" s="267" t="s">
        <v>1182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3"/>
      <c r="M8" s="263"/>
      <c r="N8" s="263"/>
      <c r="O8" s="264"/>
      <c r="P8" s="264"/>
      <c r="Q8" s="315"/>
    </row>
    <row r="9" spans="1:18" ht="11.25" customHeight="1">
      <c r="A9" s="267" t="s">
        <v>23</v>
      </c>
      <c r="B9" s="267"/>
      <c r="C9" s="420">
        <v>44531</v>
      </c>
      <c r="D9" s="267"/>
      <c r="E9" s="267"/>
      <c r="F9" s="267"/>
      <c r="G9" s="267"/>
      <c r="H9" s="267"/>
      <c r="I9" s="267"/>
      <c r="J9" s="267"/>
      <c r="K9" s="267"/>
      <c r="L9" s="263"/>
      <c r="M9" s="263"/>
      <c r="N9" s="263"/>
      <c r="O9" s="264"/>
      <c r="P9" s="264"/>
      <c r="Q9" s="315"/>
    </row>
    <row r="10" spans="1:18" ht="5.2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4"/>
      <c r="P10" s="264"/>
    </row>
    <row r="11" spans="1:18" ht="21.75" customHeight="1">
      <c r="A11" s="269" t="s">
        <v>1184</v>
      </c>
      <c r="B11" s="270" t="s">
        <v>1185</v>
      </c>
      <c r="C11" s="270" t="s">
        <v>1186</v>
      </c>
      <c r="D11" s="270" t="s">
        <v>1018</v>
      </c>
      <c r="E11" s="270" t="s">
        <v>55</v>
      </c>
      <c r="F11" s="270" t="s">
        <v>115</v>
      </c>
      <c r="G11" s="270" t="s">
        <v>1187</v>
      </c>
      <c r="H11" s="270" t="s">
        <v>1188</v>
      </c>
      <c r="I11" s="270" t="s">
        <v>1120</v>
      </c>
      <c r="J11" s="270" t="s">
        <v>1148</v>
      </c>
      <c r="K11" s="270" t="s">
        <v>1189</v>
      </c>
      <c r="L11" s="270" t="s">
        <v>1190</v>
      </c>
      <c r="M11" s="270" t="s">
        <v>1191</v>
      </c>
      <c r="N11" s="271" t="s">
        <v>1086</v>
      </c>
      <c r="O11" s="272" t="s">
        <v>1192</v>
      </c>
      <c r="P11" s="273" t="s">
        <v>1193</v>
      </c>
    </row>
    <row r="12" spans="1:18" ht="11.25" customHeight="1">
      <c r="A12" s="274">
        <v>1</v>
      </c>
      <c r="B12" s="275">
        <v>2</v>
      </c>
      <c r="C12" s="275">
        <v>3</v>
      </c>
      <c r="D12" s="275">
        <v>4</v>
      </c>
      <c r="E12" s="275">
        <v>5</v>
      </c>
      <c r="F12" s="275">
        <v>6</v>
      </c>
      <c r="G12" s="275">
        <v>7</v>
      </c>
      <c r="H12" s="275">
        <v>8</v>
      </c>
      <c r="I12" s="275">
        <v>9</v>
      </c>
      <c r="J12" s="275"/>
      <c r="K12" s="275"/>
      <c r="L12" s="275"/>
      <c r="M12" s="275"/>
      <c r="N12" s="276">
        <v>10</v>
      </c>
      <c r="O12" s="277">
        <v>11</v>
      </c>
      <c r="P12" s="278">
        <v>12</v>
      </c>
    </row>
    <row r="13" spans="1:18" ht="3.75" customHeight="1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4"/>
      <c r="P13" s="279"/>
    </row>
    <row r="14" spans="1:18" s="426" customFormat="1" ht="12.75" customHeight="1">
      <c r="A14" s="421"/>
      <c r="B14" s="422"/>
      <c r="C14" s="421"/>
      <c r="D14" s="421"/>
      <c r="E14" s="423" t="s">
        <v>1413</v>
      </c>
      <c r="F14" s="421"/>
      <c r="G14" s="421"/>
      <c r="H14" s="421"/>
      <c r="I14" s="424"/>
      <c r="J14" s="421"/>
      <c r="K14" s="425"/>
      <c r="L14" s="421"/>
      <c r="M14" s="425"/>
      <c r="N14" s="421"/>
      <c r="P14" s="427" t="s">
        <v>73</v>
      </c>
    </row>
    <row r="15" spans="1:18" s="426" customFormat="1" ht="12.75" customHeight="1">
      <c r="A15" s="428">
        <v>1</v>
      </c>
      <c r="B15" s="429"/>
      <c r="D15" s="430"/>
      <c r="E15" s="430" t="s">
        <v>1414</v>
      </c>
      <c r="I15" s="431"/>
      <c r="K15" s="432"/>
      <c r="M15" s="432"/>
      <c r="N15" s="433"/>
      <c r="P15" s="430"/>
    </row>
    <row r="16" spans="1:18" s="426" customFormat="1" ht="12.75" customHeight="1">
      <c r="A16" s="428"/>
      <c r="B16" s="429"/>
      <c r="D16" s="430"/>
      <c r="E16" s="430" t="s">
        <v>1415</v>
      </c>
      <c r="F16" s="426" t="s">
        <v>1208</v>
      </c>
      <c r="G16" s="426">
        <v>6</v>
      </c>
      <c r="H16" s="503"/>
      <c r="I16" s="431">
        <f>ROUND(G16*H16,2)</f>
        <v>0</v>
      </c>
      <c r="K16" s="432"/>
      <c r="M16" s="432"/>
      <c r="N16" s="433"/>
      <c r="P16" s="430"/>
      <c r="R16" s="315"/>
    </row>
    <row r="17" spans="1:18" s="426" customFormat="1" ht="12.75" customHeight="1">
      <c r="A17" s="428">
        <v>2</v>
      </c>
      <c r="B17" s="429"/>
      <c r="D17" s="430"/>
      <c r="E17" s="430" t="s">
        <v>1416</v>
      </c>
      <c r="F17" s="426" t="s">
        <v>1417</v>
      </c>
      <c r="G17" s="426">
        <v>1</v>
      </c>
      <c r="H17" s="503"/>
      <c r="I17" s="431">
        <f>G17*H17</f>
        <v>0</v>
      </c>
      <c r="K17" s="432"/>
      <c r="M17" s="432"/>
      <c r="N17" s="433"/>
      <c r="P17" s="430"/>
      <c r="R17" s="315"/>
    </row>
    <row r="18" spans="1:18" s="426" customFormat="1" ht="12.75" customHeight="1">
      <c r="A18" s="428">
        <v>3</v>
      </c>
      <c r="B18" s="429"/>
      <c r="D18" s="430"/>
      <c r="E18" s="430" t="s">
        <v>1418</v>
      </c>
      <c r="F18" s="426" t="s">
        <v>1208</v>
      </c>
      <c r="G18" s="426">
        <v>1</v>
      </c>
      <c r="H18" s="503"/>
      <c r="I18" s="431">
        <f>G18*H18</f>
        <v>0</v>
      </c>
      <c r="K18" s="432"/>
      <c r="M18" s="432"/>
      <c r="N18" s="433"/>
      <c r="P18" s="430"/>
      <c r="R18" s="315"/>
    </row>
    <row r="19" spans="1:18" s="426" customFormat="1" ht="12.75" customHeight="1">
      <c r="A19" s="428">
        <v>4</v>
      </c>
      <c r="B19" s="429"/>
      <c r="D19" s="430"/>
      <c r="E19" s="430" t="s">
        <v>1419</v>
      </c>
      <c r="F19" s="426" t="s">
        <v>292</v>
      </c>
      <c r="G19" s="426">
        <v>6</v>
      </c>
      <c r="H19" s="503"/>
      <c r="I19" s="431">
        <f>G19*H19</f>
        <v>0</v>
      </c>
      <c r="K19" s="432"/>
      <c r="M19" s="432"/>
      <c r="N19" s="433"/>
      <c r="P19" s="430"/>
    </row>
    <row r="20" spans="1:18" s="426" customFormat="1" ht="12.75" customHeight="1">
      <c r="A20" s="428">
        <v>5</v>
      </c>
      <c r="B20" s="429"/>
      <c r="D20" s="430"/>
      <c r="E20" s="430" t="s">
        <v>1420</v>
      </c>
      <c r="I20" s="431"/>
      <c r="K20" s="432"/>
      <c r="M20" s="432"/>
      <c r="N20" s="433"/>
      <c r="P20" s="430"/>
    </row>
    <row r="21" spans="1:18" s="426" customFormat="1" ht="12.75" customHeight="1">
      <c r="A21" s="428"/>
      <c r="B21" s="429"/>
      <c r="D21" s="430"/>
      <c r="E21" s="430" t="s">
        <v>1421</v>
      </c>
      <c r="F21" s="426" t="s">
        <v>292</v>
      </c>
      <c r="G21" s="426">
        <v>7</v>
      </c>
      <c r="H21" s="503"/>
      <c r="I21" s="431">
        <f t="shared" ref="I21:I30" si="0">ROUND(G21*H21,2)</f>
        <v>0</v>
      </c>
      <c r="K21" s="432"/>
      <c r="M21" s="432"/>
      <c r="N21" s="433"/>
      <c r="P21" s="430"/>
    </row>
    <row r="22" spans="1:18" s="426" customFormat="1" ht="12.75" customHeight="1">
      <c r="A22" s="428">
        <v>6</v>
      </c>
      <c r="B22" s="429"/>
      <c r="D22" s="430"/>
      <c r="E22" s="430" t="s">
        <v>1422</v>
      </c>
      <c r="F22" s="426" t="s">
        <v>1423</v>
      </c>
      <c r="G22" s="426">
        <v>3</v>
      </c>
      <c r="H22" s="503"/>
      <c r="I22" s="431">
        <f t="shared" si="0"/>
        <v>0</v>
      </c>
      <c r="K22" s="432"/>
      <c r="M22" s="432"/>
      <c r="N22" s="433"/>
      <c r="P22" s="430"/>
    </row>
    <row r="23" spans="1:18" s="426" customFormat="1" ht="12.75" customHeight="1">
      <c r="A23" s="434">
        <v>7</v>
      </c>
      <c r="B23" s="429"/>
      <c r="D23" s="430"/>
      <c r="E23" s="430" t="s">
        <v>1424</v>
      </c>
      <c r="F23" s="426" t="s">
        <v>1423</v>
      </c>
      <c r="G23" s="426">
        <v>6</v>
      </c>
      <c r="H23" s="503"/>
      <c r="I23" s="431">
        <f t="shared" si="0"/>
        <v>0</v>
      </c>
      <c r="K23" s="432"/>
      <c r="M23" s="432"/>
      <c r="N23" s="433"/>
      <c r="P23" s="430"/>
    </row>
    <row r="24" spans="1:18" s="426" customFormat="1" ht="12.75" customHeight="1">
      <c r="B24" s="429"/>
      <c r="D24" s="430"/>
      <c r="E24" s="435" t="s">
        <v>1425</v>
      </c>
      <c r="I24" s="431"/>
      <c r="K24" s="432"/>
      <c r="M24" s="432"/>
      <c r="N24" s="433"/>
      <c r="P24" s="430"/>
    </row>
    <row r="25" spans="1:18" s="426" customFormat="1" ht="12.75" customHeight="1">
      <c r="A25" s="428">
        <v>8</v>
      </c>
      <c r="B25" s="429"/>
      <c r="D25" s="430"/>
      <c r="E25" s="436" t="s">
        <v>1426</v>
      </c>
      <c r="F25" s="426" t="s">
        <v>141</v>
      </c>
      <c r="G25" s="426">
        <v>2</v>
      </c>
      <c r="H25" s="503"/>
      <c r="I25" s="431">
        <f t="shared" si="0"/>
        <v>0</v>
      </c>
      <c r="K25" s="432"/>
      <c r="M25" s="432"/>
      <c r="N25" s="433"/>
      <c r="P25" s="430"/>
    </row>
    <row r="26" spans="1:18" s="426" customFormat="1" ht="12.75" customHeight="1">
      <c r="A26" s="428"/>
      <c r="B26" s="429"/>
      <c r="D26" s="430"/>
      <c r="E26" s="435" t="s">
        <v>1427</v>
      </c>
      <c r="I26" s="431"/>
      <c r="K26" s="432"/>
      <c r="M26" s="432"/>
      <c r="N26" s="433"/>
      <c r="P26" s="430"/>
    </row>
    <row r="27" spans="1:18" s="426" customFormat="1" ht="12.75" customHeight="1">
      <c r="A27" s="428" t="s">
        <v>1428</v>
      </c>
      <c r="B27" s="429"/>
      <c r="D27" s="430"/>
      <c r="E27" s="430" t="s">
        <v>1429</v>
      </c>
      <c r="F27" s="426" t="s">
        <v>224</v>
      </c>
      <c r="G27" s="426">
        <v>8</v>
      </c>
      <c r="H27" s="503"/>
      <c r="I27" s="431">
        <f t="shared" si="0"/>
        <v>0</v>
      </c>
      <c r="K27" s="432"/>
      <c r="M27" s="432"/>
      <c r="N27" s="433"/>
      <c r="P27" s="430"/>
    </row>
    <row r="28" spans="1:18" s="426" customFormat="1" ht="12.75" customHeight="1">
      <c r="A28" s="428" t="s">
        <v>195</v>
      </c>
      <c r="B28" s="429"/>
      <c r="D28" s="430"/>
      <c r="E28" s="430" t="s">
        <v>1430</v>
      </c>
      <c r="F28" s="426" t="s">
        <v>224</v>
      </c>
      <c r="G28" s="426">
        <v>4</v>
      </c>
      <c r="H28" s="503"/>
      <c r="I28" s="431">
        <f t="shared" si="0"/>
        <v>0</v>
      </c>
      <c r="K28" s="432"/>
      <c r="M28" s="432"/>
      <c r="N28" s="433"/>
      <c r="P28" s="430"/>
    </row>
    <row r="29" spans="1:18" s="426" customFormat="1" ht="12.75" customHeight="1">
      <c r="A29" s="428" t="s">
        <v>202</v>
      </c>
      <c r="B29" s="429"/>
      <c r="D29" s="430"/>
      <c r="E29" s="430" t="s">
        <v>1431</v>
      </c>
      <c r="F29" s="426" t="s">
        <v>224</v>
      </c>
      <c r="G29" s="426">
        <v>4</v>
      </c>
      <c r="H29" s="503"/>
      <c r="I29" s="431">
        <f t="shared" si="0"/>
        <v>0</v>
      </c>
      <c r="K29" s="432"/>
      <c r="M29" s="432"/>
      <c r="N29" s="433"/>
      <c r="P29" s="430"/>
    </row>
    <row r="30" spans="1:18" s="426" customFormat="1" ht="12.75" customHeight="1">
      <c r="A30" s="428" t="s">
        <v>207</v>
      </c>
      <c r="B30" s="429"/>
      <c r="D30" s="430"/>
      <c r="E30" s="430" t="s">
        <v>1432</v>
      </c>
      <c r="F30" s="426" t="s">
        <v>224</v>
      </c>
      <c r="G30" s="426">
        <v>1</v>
      </c>
      <c r="H30" s="503"/>
      <c r="I30" s="431">
        <f t="shared" si="0"/>
        <v>0</v>
      </c>
      <c r="K30" s="432"/>
      <c r="M30" s="432"/>
      <c r="N30" s="433"/>
      <c r="P30" s="430"/>
    </row>
    <row r="31" spans="1:18" s="437" customFormat="1" ht="12.75" customHeight="1">
      <c r="E31" s="438" t="s">
        <v>1405</v>
      </c>
      <c r="I31" s="439">
        <f>SUM(I16:I30)</f>
        <v>0</v>
      </c>
      <c r="K31" s="440">
        <f>K14</f>
        <v>0</v>
      </c>
      <c r="M31" s="440">
        <f>M14</f>
        <v>0</v>
      </c>
    </row>
    <row r="33" spans="1:22" s="316" customFormat="1" ht="11.25" customHeight="1">
      <c r="A33" s="314" t="s">
        <v>1234</v>
      </c>
      <c r="B33" s="315"/>
      <c r="C33" s="315"/>
      <c r="D33" s="315"/>
      <c r="E33" s="315"/>
      <c r="F33" s="315"/>
      <c r="G33" s="315"/>
      <c r="H33" s="315"/>
    </row>
    <row r="34" spans="1:22" s="315" customFormat="1" ht="11.25" customHeight="1">
      <c r="A34" s="314" t="s">
        <v>1235</v>
      </c>
      <c r="I34" s="316"/>
      <c r="J34" s="316"/>
    </row>
    <row r="35" spans="1:22" s="315" customFormat="1" ht="2.25" customHeight="1">
      <c r="A35" s="314" t="s">
        <v>1236</v>
      </c>
      <c r="I35" s="316"/>
      <c r="J35" s="316"/>
    </row>
    <row r="36" spans="1:22" s="315" customFormat="1" ht="11.25" hidden="1" customHeight="1">
      <c r="A36" s="314" t="s">
        <v>1237</v>
      </c>
      <c r="I36" s="316"/>
      <c r="J36" s="316"/>
    </row>
    <row r="37" spans="1:22" s="315" customFormat="1" ht="11.25" hidden="1" customHeight="1">
      <c r="I37" s="316"/>
      <c r="J37" s="316"/>
    </row>
    <row r="38" spans="1:22" s="315" customFormat="1" ht="11.25" customHeight="1">
      <c r="A38" s="314" t="s">
        <v>1236</v>
      </c>
      <c r="I38" s="316"/>
      <c r="J38" s="316"/>
    </row>
    <row r="39" spans="1:22" s="315" customFormat="1" ht="11.25" customHeight="1">
      <c r="A39" s="314" t="s">
        <v>1237</v>
      </c>
      <c r="U39" s="316"/>
      <c r="V39" s="316"/>
    </row>
  </sheetData>
  <printOptions horizontalCentered="1"/>
  <pageMargins left="0.78740155696868896" right="0.78740155696868896" top="0.59055119752883911" bottom="0.59055119752883911" header="0" footer="0"/>
  <pageSetup paperSize="9" scale="53" fitToHeight="9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15</vt:i4>
      </vt:variant>
    </vt:vector>
  </HeadingPairs>
  <TitlesOfParts>
    <vt:vector size="26" baseType="lpstr">
      <vt:lpstr>Rekapitulace stavby</vt:lpstr>
      <vt:lpstr>Maslovice - Rekonstrukce ...</vt:lpstr>
      <vt:lpstr>TZB - Technické zabezpeče...</vt:lpstr>
      <vt:lpstr>kanalizace</vt:lpstr>
      <vt:lpstr>vodovod</vt:lpstr>
      <vt:lpstr>zařizovací předměty</vt:lpstr>
      <vt:lpstr>vytápění</vt:lpstr>
      <vt:lpstr>ESI</vt:lpstr>
      <vt:lpstr>VZT</vt:lpstr>
      <vt:lpstr>VRN - VRN</vt:lpstr>
      <vt:lpstr>Pokyny pro vyplnění</vt:lpstr>
      <vt:lpstr>'Maslovice - Rekonstrukce ...'!Názvy_tisku</vt:lpstr>
      <vt:lpstr>'Rekapitulace stavby'!Názvy_tisku</vt:lpstr>
      <vt:lpstr>'TZB - Technické zabezpeče...'!Názvy_tisku</vt:lpstr>
      <vt:lpstr>'VRN - VRN'!Názvy_tisku</vt:lpstr>
      <vt:lpstr>ESI!Oblast_tisku</vt:lpstr>
      <vt:lpstr>kanalizace!Oblast_tisku</vt:lpstr>
      <vt:lpstr>'Maslovice - Rekonstrukce ...'!Oblast_tisku</vt:lpstr>
      <vt:lpstr>'Pokyny pro vyplnění'!Oblast_tisku</vt:lpstr>
      <vt:lpstr>'Rekapitulace stavby'!Oblast_tisku</vt:lpstr>
      <vt:lpstr>'TZB - Technické zabezpeče...'!Oblast_tisku</vt:lpstr>
      <vt:lpstr>vodovod!Oblast_tisku</vt:lpstr>
      <vt:lpstr>'VRN - VRN'!Oblast_tisku</vt:lpstr>
      <vt:lpstr>vytápění!Oblast_tisku</vt:lpstr>
      <vt:lpstr>VZT!Oblast_tisku</vt:lpstr>
      <vt:lpstr>'zařizovací předměty'!Oblast_tisku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Hana-NB\Hana NB</dc:creator>
  <cp:lastModifiedBy>Bod architekti</cp:lastModifiedBy>
  <dcterms:created xsi:type="dcterms:W3CDTF">2022-08-15T14:46:18Z</dcterms:created>
  <dcterms:modified xsi:type="dcterms:W3CDTF">2024-09-19T10:51:57Z</dcterms:modified>
</cp:coreProperties>
</file>