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1_{BB9D9FDE-2450-43A9-836B-061FF5355CF1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Pol'!$A$1:$Y$74</definedName>
    <definedName name="_xlnm.Print_Area" localSheetId="1">Stavba!$A$1:$J$61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1" l="1"/>
  <c r="I59" i="1"/>
  <c r="I58" i="1"/>
  <c r="I57" i="1"/>
  <c r="I56" i="1"/>
  <c r="I55" i="1"/>
  <c r="I54" i="1"/>
  <c r="I53" i="1"/>
  <c r="G42" i="1"/>
  <c r="F42" i="1"/>
  <c r="G41" i="1"/>
  <c r="F41" i="1"/>
  <c r="G39" i="1"/>
  <c r="F39" i="1"/>
  <c r="G73" i="12"/>
  <c r="BA17" i="12"/>
  <c r="BA13" i="12"/>
  <c r="BA11" i="12"/>
  <c r="G9" i="12"/>
  <c r="M9" i="12" s="1"/>
  <c r="M8" i="12" s="1"/>
  <c r="I9" i="12"/>
  <c r="I8" i="12" s="1"/>
  <c r="K9" i="12"/>
  <c r="O9" i="12"/>
  <c r="Q9" i="12"/>
  <c r="V9" i="12"/>
  <c r="G10" i="12"/>
  <c r="I10" i="12"/>
  <c r="K10" i="12"/>
  <c r="K8" i="12" s="1"/>
  <c r="M10" i="12"/>
  <c r="O10" i="12"/>
  <c r="O8" i="12" s="1"/>
  <c r="Q10" i="12"/>
  <c r="Q8" i="12" s="1"/>
  <c r="V10" i="12"/>
  <c r="V8" i="12" s="1"/>
  <c r="G12" i="12"/>
  <c r="I12" i="12"/>
  <c r="K12" i="12"/>
  <c r="M12" i="12"/>
  <c r="O12" i="12"/>
  <c r="Q12" i="12"/>
  <c r="V12" i="12"/>
  <c r="G14" i="12"/>
  <c r="I14" i="12"/>
  <c r="K14" i="12"/>
  <c r="M14" i="12"/>
  <c r="O14" i="12"/>
  <c r="Q14" i="12"/>
  <c r="V14" i="12"/>
  <c r="G16" i="12"/>
  <c r="I16" i="12"/>
  <c r="K16" i="12"/>
  <c r="M16" i="12"/>
  <c r="O16" i="12"/>
  <c r="Q16" i="12"/>
  <c r="V16" i="12"/>
  <c r="G18" i="12"/>
  <c r="M18" i="12" s="1"/>
  <c r="I18" i="12"/>
  <c r="K18" i="12"/>
  <c r="O18" i="12"/>
  <c r="Q18" i="12"/>
  <c r="V18" i="12"/>
  <c r="G20" i="12"/>
  <c r="I20" i="12"/>
  <c r="K20" i="12"/>
  <c r="M20" i="12"/>
  <c r="O20" i="12"/>
  <c r="Q20" i="12"/>
  <c r="V20" i="12"/>
  <c r="G21" i="12"/>
  <c r="M21" i="12" s="1"/>
  <c r="I21" i="12"/>
  <c r="K21" i="12"/>
  <c r="O21" i="12"/>
  <c r="Q21" i="12"/>
  <c r="V21" i="12"/>
  <c r="G22" i="12"/>
  <c r="I22" i="12"/>
  <c r="K22" i="12"/>
  <c r="M22" i="12"/>
  <c r="O22" i="12"/>
  <c r="Q22" i="12"/>
  <c r="G23" i="12"/>
  <c r="I23" i="12"/>
  <c r="K23" i="12"/>
  <c r="M23" i="12"/>
  <c r="O23" i="12"/>
  <c r="Q23" i="12"/>
  <c r="V23" i="12"/>
  <c r="V22" i="12" s="1"/>
  <c r="G25" i="12"/>
  <c r="I25" i="12"/>
  <c r="K25" i="12"/>
  <c r="M25" i="12"/>
  <c r="G26" i="12"/>
  <c r="I26" i="12"/>
  <c r="K26" i="12"/>
  <c r="M26" i="12"/>
  <c r="O26" i="12"/>
  <c r="O25" i="12" s="1"/>
  <c r="Q26" i="12"/>
  <c r="Q25" i="12" s="1"/>
  <c r="V26" i="12"/>
  <c r="V25" i="12" s="1"/>
  <c r="G28" i="12"/>
  <c r="I28" i="12"/>
  <c r="K28" i="12"/>
  <c r="K27" i="12" s="1"/>
  <c r="M28" i="12"/>
  <c r="O28" i="12"/>
  <c r="O27" i="12" s="1"/>
  <c r="Q28" i="12"/>
  <c r="Q27" i="12" s="1"/>
  <c r="V28" i="12"/>
  <c r="V27" i="12" s="1"/>
  <c r="G29" i="12"/>
  <c r="I29" i="12"/>
  <c r="K29" i="12"/>
  <c r="M29" i="12"/>
  <c r="O29" i="12"/>
  <c r="Q29" i="12"/>
  <c r="V29" i="12"/>
  <c r="G30" i="12"/>
  <c r="I30" i="12"/>
  <c r="K30" i="12"/>
  <c r="M30" i="12"/>
  <c r="O30" i="12"/>
  <c r="Q30" i="12"/>
  <c r="V30" i="12"/>
  <c r="G31" i="12"/>
  <c r="I31" i="12"/>
  <c r="K31" i="12"/>
  <c r="M31" i="12"/>
  <c r="O31" i="12"/>
  <c r="Q31" i="12"/>
  <c r="V31" i="12"/>
  <c r="G32" i="12"/>
  <c r="M32" i="12" s="1"/>
  <c r="I32" i="12"/>
  <c r="K32" i="12"/>
  <c r="O32" i="12"/>
  <c r="Q32" i="12"/>
  <c r="V32" i="12"/>
  <c r="G35" i="12"/>
  <c r="I35" i="12"/>
  <c r="K35" i="12"/>
  <c r="M35" i="12"/>
  <c r="O35" i="12"/>
  <c r="Q35" i="12"/>
  <c r="V35" i="12"/>
  <c r="G36" i="12"/>
  <c r="G27" i="12" s="1"/>
  <c r="I36" i="12"/>
  <c r="K36" i="12"/>
  <c r="O36" i="12"/>
  <c r="Q36" i="12"/>
  <c r="V36" i="12"/>
  <c r="G37" i="12"/>
  <c r="I37" i="12"/>
  <c r="K37" i="12"/>
  <c r="M37" i="12"/>
  <c r="O37" i="12"/>
  <c r="Q37" i="12"/>
  <c r="V37" i="12"/>
  <c r="G38" i="12"/>
  <c r="I38" i="12"/>
  <c r="K38" i="12"/>
  <c r="M38" i="12"/>
  <c r="O38" i="12"/>
  <c r="Q38" i="12"/>
  <c r="V38" i="12"/>
  <c r="G39" i="12"/>
  <c r="I39" i="12"/>
  <c r="K39" i="12"/>
  <c r="M39" i="12"/>
  <c r="O39" i="12"/>
  <c r="Q39" i="12"/>
  <c r="V39" i="12"/>
  <c r="G40" i="12"/>
  <c r="I40" i="12"/>
  <c r="K40" i="12"/>
  <c r="M40" i="12"/>
  <c r="O40" i="12"/>
  <c r="Q40" i="12"/>
  <c r="V40" i="12"/>
  <c r="G41" i="12"/>
  <c r="M41" i="12" s="1"/>
  <c r="I41" i="12"/>
  <c r="I27" i="12" s="1"/>
  <c r="K41" i="12"/>
  <c r="O41" i="12"/>
  <c r="Q41" i="12"/>
  <c r="V41" i="12"/>
  <c r="G43" i="12"/>
  <c r="I43" i="12"/>
  <c r="K43" i="12"/>
  <c r="M43" i="12"/>
  <c r="O43" i="12"/>
  <c r="Q43" i="12"/>
  <c r="V43" i="12"/>
  <c r="G45" i="12"/>
  <c r="I45" i="12"/>
  <c r="K45" i="12"/>
  <c r="M45" i="12"/>
  <c r="O45" i="12"/>
  <c r="Q45" i="12"/>
  <c r="V45" i="12"/>
  <c r="G47" i="12"/>
  <c r="I47" i="12"/>
  <c r="K47" i="12"/>
  <c r="M47" i="12"/>
  <c r="O47" i="12"/>
  <c r="Q47" i="12"/>
  <c r="V47" i="12"/>
  <c r="G49" i="12"/>
  <c r="I49" i="12"/>
  <c r="K49" i="12"/>
  <c r="M49" i="12"/>
  <c r="O49" i="12"/>
  <c r="Q49" i="12"/>
  <c r="V49" i="12"/>
  <c r="G50" i="12"/>
  <c r="M50" i="12" s="1"/>
  <c r="I50" i="12"/>
  <c r="K50" i="12"/>
  <c r="O50" i="12"/>
  <c r="Q50" i="12"/>
  <c r="V50" i="12"/>
  <c r="G51" i="12"/>
  <c r="I51" i="12"/>
  <c r="K51" i="12"/>
  <c r="M51" i="12"/>
  <c r="O51" i="12"/>
  <c r="Q51" i="12"/>
  <c r="V51" i="12"/>
  <c r="G52" i="12"/>
  <c r="M52" i="12" s="1"/>
  <c r="I52" i="12"/>
  <c r="K52" i="12"/>
  <c r="O52" i="12"/>
  <c r="Q52" i="12"/>
  <c r="V52" i="12"/>
  <c r="G53" i="12"/>
  <c r="I53" i="12"/>
  <c r="K53" i="12"/>
  <c r="M53" i="12"/>
  <c r="O53" i="12"/>
  <c r="Q53" i="12"/>
  <c r="V53" i="12"/>
  <c r="G54" i="12"/>
  <c r="I54" i="12"/>
  <c r="K54" i="12"/>
  <c r="M54" i="12"/>
  <c r="O54" i="12"/>
  <c r="Q54" i="12"/>
  <c r="V54" i="12"/>
  <c r="K55" i="12"/>
  <c r="G56" i="12"/>
  <c r="I56" i="12"/>
  <c r="K56" i="12"/>
  <c r="M56" i="12"/>
  <c r="O56" i="12"/>
  <c r="O55" i="12" s="1"/>
  <c r="Q56" i="12"/>
  <c r="Q55" i="12" s="1"/>
  <c r="V56" i="12"/>
  <c r="V55" i="12" s="1"/>
  <c r="G57" i="12"/>
  <c r="M57" i="12" s="1"/>
  <c r="M55" i="12" s="1"/>
  <c r="I57" i="12"/>
  <c r="I55" i="12" s="1"/>
  <c r="K57" i="12"/>
  <c r="O57" i="12"/>
  <c r="Q57" i="12"/>
  <c r="V57" i="12"/>
  <c r="G58" i="12"/>
  <c r="I58" i="12"/>
  <c r="K58" i="12"/>
  <c r="M58" i="12"/>
  <c r="O58" i="12"/>
  <c r="Q58" i="12"/>
  <c r="V58" i="12"/>
  <c r="G60" i="12"/>
  <c r="G59" i="12" s="1"/>
  <c r="I60" i="12"/>
  <c r="I59" i="12" s="1"/>
  <c r="K60" i="12"/>
  <c r="K59" i="12" s="1"/>
  <c r="M60" i="12"/>
  <c r="M59" i="12" s="1"/>
  <c r="O60" i="12"/>
  <c r="O59" i="12" s="1"/>
  <c r="Q60" i="12"/>
  <c r="V60" i="12"/>
  <c r="G61" i="12"/>
  <c r="I61" i="12"/>
  <c r="K61" i="12"/>
  <c r="M61" i="12"/>
  <c r="O61" i="12"/>
  <c r="Q61" i="12"/>
  <c r="Q59" i="12" s="1"/>
  <c r="V61" i="12"/>
  <c r="V59" i="12" s="1"/>
  <c r="G62" i="12"/>
  <c r="I62" i="12"/>
  <c r="K62" i="12"/>
  <c r="G63" i="12"/>
  <c r="I63" i="12"/>
  <c r="K63" i="12"/>
  <c r="M63" i="12"/>
  <c r="M62" i="12" s="1"/>
  <c r="O63" i="12"/>
  <c r="O62" i="12" s="1"/>
  <c r="Q63" i="12"/>
  <c r="Q62" i="12" s="1"/>
  <c r="V63" i="12"/>
  <c r="V62" i="12" s="1"/>
  <c r="G65" i="12"/>
  <c r="G66" i="12"/>
  <c r="I66" i="12"/>
  <c r="I65" i="12" s="1"/>
  <c r="K66" i="12"/>
  <c r="K65" i="12" s="1"/>
  <c r="M66" i="12"/>
  <c r="O66" i="12"/>
  <c r="O65" i="12" s="1"/>
  <c r="Q66" i="12"/>
  <c r="Q65" i="12" s="1"/>
  <c r="V66" i="12"/>
  <c r="G67" i="12"/>
  <c r="I67" i="12"/>
  <c r="K67" i="12"/>
  <c r="M67" i="12"/>
  <c r="O67" i="12"/>
  <c r="Q67" i="12"/>
  <c r="V67" i="12"/>
  <c r="V65" i="12" s="1"/>
  <c r="G68" i="12"/>
  <c r="I68" i="12"/>
  <c r="K68" i="12"/>
  <c r="M68" i="12"/>
  <c r="O68" i="12"/>
  <c r="Q68" i="12"/>
  <c r="V68" i="12"/>
  <c r="G69" i="12"/>
  <c r="I69" i="12"/>
  <c r="K69" i="12"/>
  <c r="M69" i="12"/>
  <c r="O69" i="12"/>
  <c r="Q69" i="12"/>
  <c r="V69" i="12"/>
  <c r="G70" i="12"/>
  <c r="M70" i="12" s="1"/>
  <c r="I70" i="12"/>
  <c r="K70" i="12"/>
  <c r="O70" i="12"/>
  <c r="Q70" i="12"/>
  <c r="V70" i="12"/>
  <c r="G71" i="12"/>
  <c r="I71" i="12"/>
  <c r="K71" i="12"/>
  <c r="M71" i="12"/>
  <c r="O71" i="12"/>
  <c r="Q71" i="12"/>
  <c r="V71" i="12"/>
  <c r="AE73" i="12"/>
  <c r="I20" i="1"/>
  <c r="I19" i="1"/>
  <c r="I18" i="1"/>
  <c r="I17" i="1"/>
  <c r="I16" i="1"/>
  <c r="I61" i="1"/>
  <c r="J60" i="1" s="1"/>
  <c r="F43" i="1"/>
  <c r="G23" i="1" s="1"/>
  <c r="G43" i="1"/>
  <c r="G25" i="1" s="1"/>
  <c r="H43" i="1"/>
  <c r="I42" i="1"/>
  <c r="I41" i="1"/>
  <c r="I39" i="1"/>
  <c r="I43" i="1" s="1"/>
  <c r="J28" i="1"/>
  <c r="J26" i="1"/>
  <c r="G38" i="1"/>
  <c r="F38" i="1"/>
  <c r="J23" i="1"/>
  <c r="J24" i="1"/>
  <c r="J25" i="1"/>
  <c r="J27" i="1"/>
  <c r="E24" i="1"/>
  <c r="G24" i="1"/>
  <c r="E26" i="1"/>
  <c r="G26" i="1"/>
  <c r="J57" i="1" l="1"/>
  <c r="J59" i="1"/>
  <c r="J56" i="1"/>
  <c r="J58" i="1"/>
  <c r="J53" i="1"/>
  <c r="J55" i="1"/>
  <c r="J54" i="1"/>
  <c r="A27" i="1"/>
  <c r="M65" i="12"/>
  <c r="G8" i="12"/>
  <c r="G55" i="12"/>
  <c r="M36" i="12"/>
  <c r="M27" i="12" s="1"/>
  <c r="AF73" i="12"/>
  <c r="I21" i="1"/>
  <c r="J41" i="1"/>
  <c r="J42" i="1"/>
  <c r="J39" i="1"/>
  <c r="J43" i="1" s="1"/>
  <c r="J61" i="1" l="1"/>
  <c r="A28" i="1"/>
  <c r="G28" i="1"/>
  <c r="G27" i="1" s="1"/>
  <c r="G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</author>
  </authors>
  <commentList>
    <comment ref="S6" authorId="0" shapeId="0" xr:uid="{DB44EC4E-B40E-4427-B2A2-64BEBC935ADC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C233E9E7-05A3-4729-AB97-26C575F36979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<sst xmlns="http://schemas.openxmlformats.org/spreadsheetml/2006/main" count="580" uniqueCount="242">
  <si>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</si>
  <si>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</si>
  <si>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</si>
  <si>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</si>
  <si>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</si>
  <si>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</si>
  <si>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</si>
  <si>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</si>
  <si>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</si>
  <si>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</si>
  <si>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</si>
  <si>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</si>
  <si>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</si>
  <si>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</si>
  <si>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</si>
  <si>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</si>
  <si>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</si>
  <si>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</si>
  <si>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</si>
  <si>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</si>
  <si>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</si>
  <si>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</si>
  <si>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</si>
  <si>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</si>
  <si>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</si>
  <si>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</si>
  <si>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</si>
  <si>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</si>
  <si>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</si>
  <si>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</si>
  <si>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</si>
  <si>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</si>
  <si>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</si>
  <si>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</si>
  <si>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</si>
  <si>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</si>
  <si>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</si>
  <si>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</si>
  <si>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</si>
  <si>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</si>
  <si>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</si>
  <si>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</si>
  <si>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</si>
  <si>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01</t>
  </si>
  <si>
    <t>Plynoinstalace</t>
  </si>
  <si>
    <t>Objekt:</t>
  </si>
  <si>
    <t>Rozpočet:</t>
  </si>
  <si>
    <t>0459</t>
  </si>
  <si>
    <t>Sportovní areál J.Babáka - Brno</t>
  </si>
  <si>
    <t>CM projekt, s.r.o.</t>
  </si>
  <si>
    <t>Bratislavská 5</t>
  </si>
  <si>
    <t>Hustopeče</t>
  </si>
  <si>
    <t>69301</t>
  </si>
  <si>
    <t>26919451</t>
  </si>
  <si>
    <t>Stavba</t>
  </si>
  <si>
    <t>Stavební objekt</t>
  </si>
  <si>
    <t>Celkem za stavbu</t>
  </si>
  <si>
    <t>CZK</t>
  </si>
  <si>
    <t>#POPS</t>
  </si>
  <si>
    <t>Popis stavby: 0459 - Sportovní areál J.Babáka - Brno</t>
  </si>
  <si>
    <t>#POPO</t>
  </si>
  <si>
    <t>Popis objektu: 01 - Plynoinstalace</t>
  </si>
  <si>
    <t>#POPR</t>
  </si>
  <si>
    <t>Popis rozpočtu: 01 - Plynoinstalace</t>
  </si>
  <si>
    <t>Rekapitulace dílů</t>
  </si>
  <si>
    <t>Typ dílu</t>
  </si>
  <si>
    <t>1</t>
  </si>
  <si>
    <t>Zemní práce</t>
  </si>
  <si>
    <t>61</t>
  </si>
  <si>
    <t>Úpravy povrchů vnitřní</t>
  </si>
  <si>
    <t>96</t>
  </si>
  <si>
    <t>Bourání konstrukcí</t>
  </si>
  <si>
    <t>723</t>
  </si>
  <si>
    <t>Vnitřní plynovod</t>
  </si>
  <si>
    <t>733</t>
  </si>
  <si>
    <t>Rozvod potrubí</t>
  </si>
  <si>
    <t>767</t>
  </si>
  <si>
    <t>Konstrukce zámečnické</t>
  </si>
  <si>
    <t>783</t>
  </si>
  <si>
    <t>Nátěry</t>
  </si>
  <si>
    <t>799</t>
  </si>
  <si>
    <t>Ostatní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</si>
  <si>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</si>
  <si>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</si>
  <si>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</si>
  <si>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</si>
  <si>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</si>
  <si>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</si>
  <si>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</si>
  <si>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</si>
  <si>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</si>
  <si>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</si>
  <si>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</si>
  <si>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</si>
  <si>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</si>
  <si>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</si>
  <si>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</si>
  <si>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</si>
  <si>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</si>
  <si>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</si>
  <si>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</si>
  <si>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</si>
  <si>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</si>
  <si>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</si>
  <si>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</si>
  <si>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</si>
  <si>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</si>
  <si>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</si>
  <si>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</si>
  <si>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</si>
  <si>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</si>
  <si>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</si>
  <si>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</si>
  <si>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131001600T00</t>
  </si>
  <si>
    <t>Odvoz zeminy na skládku</t>
  </si>
  <si>
    <t xml:space="preserve">m3    </t>
  </si>
  <si>
    <t>Vlastní</t>
  </si>
  <si>
    <t>VRN</t>
  </si>
  <si>
    <t>Práce</t>
  </si>
  <si>
    <t>Běžná</t>
  </si>
  <si>
    <t>POL1_</t>
  </si>
  <si>
    <t>132201211R00</t>
  </si>
  <si>
    <t xml:space="preserve">Hloubení rýh šířky přes 60 do 200 cm do 100 m3, v hornině 3, hloubení strojně </t>
  </si>
  <si>
    <t>m3</t>
  </si>
  <si>
    <t>800-1</t>
  </si>
  <si>
    <t>RTS 24/ II</t>
  </si>
  <si>
    <t>RTS 22/ I</t>
  </si>
  <si>
    <t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t>
  </si>
  <si>
    <t>SPI</t>
  </si>
  <si>
    <t>161101102R00</t>
  </si>
  <si>
    <t>Svislé přemístění výkopku z horniny 1 až 4, při hloubce výkopu přes 2,5 do 4 m</t>
  </si>
  <si>
    <t>bez naložení do dopravní nádoby, ale s vyprázdněním dopravní nádoby na hromadu nebo na dopravní prostředek,</t>
  </si>
  <si>
    <t>162201102R00</t>
  </si>
  <si>
    <t>Vodorovné přemístění výkopku z horniny 1 až 4, na vzdálenost přes 20  do 50 m</t>
  </si>
  <si>
    <t>po suchu, bez naložení výkopku, avšak se složením bez rozhrnutí, zpáteční cesta vozidla.</t>
  </si>
  <si>
    <t>175101101R00</t>
  </si>
  <si>
    <t>Obsyp potrubí bez prohození sypaniny, bez dodávky obsypového materiálu</t>
  </si>
  <si>
    <t>sypaninou z vhodných hornin tř. 1 - 4 nebo materiálem připraveným podél výkopu ve vzdálenosti do 3 m od jeho kraje, pro jakoukoliv hloubku výkopu a jakoukoliv míru zhutnění,</t>
  </si>
  <si>
    <t>199000002R00</t>
  </si>
  <si>
    <t>Poplatky za skládku horniny 1- 4, skupina 17 05 04 z Katalogu odpadů</t>
  </si>
  <si>
    <t>Cena dle Pískovny Černovice. www.piskovna-cernovice.cz</t>
  </si>
  <si>
    <t>POP</t>
  </si>
  <si>
    <t>58337320R</t>
  </si>
  <si>
    <t>štěrkopísek frakce 0,0 až 8,0 mm; třída C</t>
  </si>
  <si>
    <t>t</t>
  </si>
  <si>
    <t>SPCM</t>
  </si>
  <si>
    <t>Specifikace</t>
  </si>
  <si>
    <t>POL3_</t>
  </si>
  <si>
    <t>58337332R</t>
  </si>
  <si>
    <t>štěrkopísek frakce 0,0 až 22,0 mm; třída C</t>
  </si>
  <si>
    <t>612403386R00</t>
  </si>
  <si>
    <t>Hrubá výplň rýh ve stěnách, jakoukoliv maltou maltou ze suchých směsí  100 x 100 mm, Malta zdicí obyčejná (G); pojivo: vápenocementové; zrnitost do 4,0 mm; M 5 N/mm2</t>
  </si>
  <si>
    <t>m</t>
  </si>
  <si>
    <t>801-4</t>
  </si>
  <si>
    <t>jakékoliv šířky rýhy,</t>
  </si>
  <si>
    <t>974031143R00</t>
  </si>
  <si>
    <t>Vysekání rýh v jakémkoliv zdivu cihelném v ploše  do hloubky 70 mm, šířky do 100 mm</t>
  </si>
  <si>
    <t>801-3</t>
  </si>
  <si>
    <t>734429104T00</t>
  </si>
  <si>
    <t>Manometrický kohout třícestný DN15-PN25</t>
  </si>
  <si>
    <t xml:space="preserve">ks    </t>
  </si>
  <si>
    <t>734423173T00</t>
  </si>
  <si>
    <t>Tlakoměr 0 - 100 KPa</t>
  </si>
  <si>
    <t>722181950T00</t>
  </si>
  <si>
    <t>Chránička PE63</t>
  </si>
  <si>
    <t>722181951T00</t>
  </si>
  <si>
    <t>Chránička PE90</t>
  </si>
  <si>
    <t>723110002T00</t>
  </si>
  <si>
    <t>Potrubí plynové PE 100 SDR11 32x3,0 Dualtec, D+M</t>
  </si>
  <si>
    <t>Potrubí včetně tvarovek a zednických výpomocí.</t>
  </si>
  <si>
    <t>Včetně pomocného lešení o výšce podlahy do 1900 mm a pro zatížení do 1,5 kPa.</t>
  </si>
  <si>
    <t>723110003T00</t>
  </si>
  <si>
    <t>Potrubí plynové PE RC 100 DUALTEC SDR 11 63x5,8</t>
  </si>
  <si>
    <t xml:space="preserve">m     </t>
  </si>
  <si>
    <t>723110050T00</t>
  </si>
  <si>
    <t>Signalizační vodič</t>
  </si>
  <si>
    <t>723110051T00</t>
  </si>
  <si>
    <t>Žlutá výstražná fólie plynovodu</t>
  </si>
  <si>
    <t>723110052T00</t>
  </si>
  <si>
    <t>Nálepka HUP</t>
  </si>
  <si>
    <t>723110082T00</t>
  </si>
  <si>
    <t>Přechod ocel/PE DN63/2" isiflo</t>
  </si>
  <si>
    <t>Kalkul</t>
  </si>
  <si>
    <t>723110083T00</t>
  </si>
  <si>
    <t>Přechod ocel/PE DN32/1" isiflo</t>
  </si>
  <si>
    <t>723120203R00</t>
  </si>
  <si>
    <t>Potrubí z trubek černých závitových svařovaných DN 20</t>
  </si>
  <si>
    <t>800-721</t>
  </si>
  <si>
    <t>bezešvých ČSN 42 0250 a běžných ČSN 42 5710 - jakost 11353.0,</t>
  </si>
  <si>
    <t>723120204R00</t>
  </si>
  <si>
    <t>Potrubí z trubek černých závitových svařovaných DN 25, Koleno ocelové úhel = 90,0 °; materiál: uhlíková ocel; značka: S235JR (1.0038); de = 31,8 mm</t>
  </si>
  <si>
    <t>723190203R00</t>
  </si>
  <si>
    <t>Přípojka plynovodu z trubek závitových, černých, DN 20</t>
  </si>
  <si>
    <t>soubor</t>
  </si>
  <si>
    <t>včetně tvarovek, bez zednických výpomocí,</t>
  </si>
  <si>
    <t>723190207R00</t>
  </si>
  <si>
    <t>Přípojka plynovodu z trubek závitových, černých, DN 50</t>
  </si>
  <si>
    <t>723225113R00</t>
  </si>
  <si>
    <t>Ventil vzorkovací přímý, mosazný, vnitřní závit, DN 15, včetně dodávky materiálu</t>
  </si>
  <si>
    <t>kus</t>
  </si>
  <si>
    <t>723234221RM5</t>
  </si>
  <si>
    <t>Regulátor tlaku plynu domovní, dvoustupňová regulace, tlak vstupní min 0,500 bar, tlak vstupní max 4,00 bar, tlak výstupní max 0,002 bar, průtok 6 m3/hod,  , včetně dodávky materiálu</t>
  </si>
  <si>
    <t>723236113R00</t>
  </si>
  <si>
    <t>Kohout kulový  , mosazný, závit vnitřní-vnitřní, DN 15, PN 5, včetně dodávky materiálu</t>
  </si>
  <si>
    <t>723236115R00</t>
  </si>
  <si>
    <t>Kohout kulový  , mosazný, závit vnitřní-vnitřní, DN 25, PN 5, včetně dodávky materiálu</t>
  </si>
  <si>
    <t>723236118R00</t>
  </si>
  <si>
    <t>Kohout kulový  , mosazný, závit vnitřní-vnitřní, DN 50, PN 5, včetně dodávky materiálu</t>
  </si>
  <si>
    <t>42243829T</t>
  </si>
  <si>
    <t>Skříň ocelová 25x25x25</t>
  </si>
  <si>
    <t>733162005T00</t>
  </si>
  <si>
    <t>Flexi nerez potrubí Cats  DN 40</t>
  </si>
  <si>
    <t>733162055T00</t>
  </si>
  <si>
    <t>Cats vsuvka DN40</t>
  </si>
  <si>
    <t>733162106T00</t>
  </si>
  <si>
    <t>Cats matice DN40</t>
  </si>
  <si>
    <t>42310113R</t>
  </si>
  <si>
    <t>Objímka potrubní dvoušroubová, s upínací hlavou; materiál: ocel; povrchová úprava: pozinkováno; EPDM tlumicí vložka; průměr potrubí 25 až 30 mm; DN = 20</t>
  </si>
  <si>
    <t>42310114R</t>
  </si>
  <si>
    <t>Objímka potrubní dvoušroubová, s upínací hlavou; materiál: ocel; povrchová úprava: pozinkováno; EPDM tlumicí vložka; průměr potrubí 31 až 38 mm; DN = 25</t>
  </si>
  <si>
    <t>783424340R00</t>
  </si>
  <si>
    <t>Nátěry potrubí a armatur syntetické potrubí, do DN 50 mm, dvojnásobné s 1x emailováním a základním nátěrem, Hmota nátěrová funkce: protikorozní</t>
  </si>
  <si>
    <t>800-783</t>
  </si>
  <si>
    <t>na vzduchu schnoucí</t>
  </si>
  <si>
    <t>802T00</t>
  </si>
  <si>
    <t>PD skutečného provedení</t>
  </si>
  <si>
    <t>Indiv</t>
  </si>
  <si>
    <t>HZS</t>
  </si>
  <si>
    <t>POL10_</t>
  </si>
  <si>
    <t>906T00</t>
  </si>
  <si>
    <t>Výchozí revize plynu</t>
  </si>
  <si>
    <t>910T00</t>
  </si>
  <si>
    <t>Tlaková zkouška plynovodu</t>
  </si>
  <si>
    <t xml:space="preserve">hod   </t>
  </si>
  <si>
    <t>918T00</t>
  </si>
  <si>
    <t>Tlaková zkouška PE plynovodu</t>
  </si>
  <si>
    <t>960T00</t>
  </si>
  <si>
    <t>Likvidace odpadu - kontejner vč. odvozu na skládku a uhrazení poplatku za uložení odpadu</t>
  </si>
  <si>
    <t>972T00</t>
  </si>
  <si>
    <t>Geodetické zaměření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</si>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</sst>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0" fillId="0" borderId="6" xfId="0" applyNumberForma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0" fontId="17" fillId="0" borderId="18" xfId="0" applyNumberFormat="1" applyFont="1" applyBorder="1" applyAlignment="1">
      <alignment vertical="top" wrapText="1"/>
    </xf>
    <xf numFmtId="0" fontId="18" fillId="0" borderId="18" xfId="0" applyNumberFormat="1" applyFont="1" applyBorder="1" applyAlignment="1">
      <alignment vertical="top" wrapText="1"/>
    </xf>
    <xf numFmtId="0" fontId="18" fillId="0" borderId="0" xfId="0" applyNumberFormat="1" applyFont="1" applyBorder="1" applyAlignment="1">
      <alignment vertical="top"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38</v>
      </c>
    </row>
    <row r="2" spans="1:7" ht="57.75" customHeight="1" x14ac:dyDescent="0.25">
      <c r="A2" s="74" t="s">
        <v>39</v>
      </c>
      <c r="B2" s="74"/>
      <c r="C2" s="74"/>
      <c r="D2" s="74"/>
      <c r="E2" s="74"/>
      <c r="F2" s="74"/>
      <c r="G2" s="74"/>
    </row>
  </sheetData>
  <sheetProtection algorithmName="SHA-512" hashValue="yYDQ7PZoZmYbSRoBrwWWGbzbIhJ0kX+59Vb7tbw2lGsBslX9c2UlT9ixpeHw3qvKLFKke1loYAoyEf2q+e2znw==" saltValue="XyVWrCHTUpZfmMTzeEHwNw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4"/>
  <sheetViews>
    <sheetView showGridLines="0" topLeftCell="B13" zoomScaleNormal="100" zoomScaleSheetLayoutView="75" workbookViewId="0">
      <selection activeCell="A29" sqref="A29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1" customWidth="1"/>
    <col min="4" max="4" width="13" style="51" customWidth="1"/>
    <col min="5" max="5" width="9.6640625" style="51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36</v>
      </c>
      <c r="B1" s="75" t="s">
        <v>41</v>
      </c>
      <c r="C1" s="76"/>
      <c r="D1" s="76"/>
      <c r="E1" s="76"/>
      <c r="F1" s="76"/>
      <c r="G1" s="76"/>
      <c r="H1" s="76"/>
      <c r="I1" s="76"/>
      <c r="J1" s="77"/>
    </row>
    <row r="2" spans="1:15" ht="36" customHeight="1" x14ac:dyDescent="0.25">
      <c r="A2" s="2"/>
      <c r="B2" s="112" t="s">
        <v>22</v>
      </c>
      <c r="C2" s="113"/>
      <c r="D2" s="114" t="s">
        <v>47</v>
      </c>
      <c r="E2" s="115" t="s">
        <v>48</v>
      </c>
      <c r="F2" s="116"/>
      <c r="G2" s="116"/>
      <c r="H2" s="116"/>
      <c r="I2" s="116"/>
      <c r="J2" s="117"/>
      <c r="O2" s="1"/>
    </row>
    <row r="3" spans="1:15" ht="27" customHeight="1" x14ac:dyDescent="0.25">
      <c r="A3" s="2"/>
      <c r="B3" s="118" t="s">
        <v>45</v>
      </c>
      <c r="C3" s="113"/>
      <c r="D3" s="119" t="s">
        <v>43</v>
      </c>
      <c r="E3" s="120" t="s">
        <v>44</v>
      </c>
      <c r="F3" s="121"/>
      <c r="G3" s="121"/>
      <c r="H3" s="121"/>
      <c r="I3" s="121"/>
      <c r="J3" s="122"/>
    </row>
    <row r="4" spans="1:15" ht="23.25" customHeight="1" x14ac:dyDescent="0.25">
      <c r="A4" s="109">
        <v>1593</v>
      </c>
      <c r="B4" s="123" t="s">
        <v>46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5">
      <c r="A5" s="2"/>
      <c r="B5" s="31" t="s">
        <v>42</v>
      </c>
      <c r="D5" s="90"/>
      <c r="E5" s="91"/>
      <c r="F5" s="91"/>
      <c r="G5" s="91"/>
      <c r="H5" s="18" t="s">
        <v>40</v>
      </c>
      <c r="I5" s="22"/>
      <c r="J5" s="8"/>
    </row>
    <row r="6" spans="1:15" ht="15.75" customHeight="1" x14ac:dyDescent="0.25">
      <c r="A6" s="2"/>
      <c r="B6" s="28"/>
      <c r="C6" s="54"/>
      <c r="D6" s="84"/>
      <c r="E6" s="92"/>
      <c r="F6" s="92"/>
      <c r="G6" s="92"/>
      <c r="H6" s="18" t="s">
        <v>34</v>
      </c>
      <c r="I6" s="22"/>
      <c r="J6" s="8"/>
    </row>
    <row r="7" spans="1:15" ht="15.75" customHeight="1" x14ac:dyDescent="0.25">
      <c r="A7" s="2"/>
      <c r="B7" s="29"/>
      <c r="C7" s="55"/>
      <c r="D7" s="52"/>
      <c r="E7" s="93"/>
      <c r="F7" s="94"/>
      <c r="G7" s="94"/>
      <c r="H7" s="24"/>
      <c r="I7" s="23"/>
      <c r="J7" s="34"/>
    </row>
    <row r="8" spans="1:15" ht="24" hidden="1" customHeight="1" x14ac:dyDescent="0.25">
      <c r="A8" s="2"/>
      <c r="B8" s="31" t="s">
        <v>20</v>
      </c>
      <c r="D8" s="111" t="s">
        <v>49</v>
      </c>
      <c r="H8" s="18" t="s">
        <v>40</v>
      </c>
      <c r="I8" s="130" t="s">
        <v>53</v>
      </c>
      <c r="J8" s="8"/>
    </row>
    <row r="9" spans="1:15" ht="15.75" hidden="1" customHeight="1" x14ac:dyDescent="0.25">
      <c r="A9" s="2"/>
      <c r="B9" s="2"/>
      <c r="D9" s="111" t="s">
        <v>50</v>
      </c>
      <c r="H9" s="18" t="s">
        <v>34</v>
      </c>
      <c r="I9" s="22"/>
      <c r="J9" s="8"/>
    </row>
    <row r="10" spans="1:15" ht="15.75" hidden="1" customHeight="1" x14ac:dyDescent="0.25">
      <c r="A10" s="2"/>
      <c r="B10" s="35"/>
      <c r="C10" s="55"/>
      <c r="D10" s="110" t="s">
        <v>52</v>
      </c>
      <c r="E10" s="129" t="s">
        <v>51</v>
      </c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19</v>
      </c>
      <c r="D11" s="131"/>
      <c r="E11" s="131"/>
      <c r="F11" s="131"/>
      <c r="G11" s="131"/>
      <c r="H11" s="18" t="s">
        <v>40</v>
      </c>
      <c r="I11" s="136"/>
      <c r="J11" s="8"/>
    </row>
    <row r="12" spans="1:15" ht="15.75" customHeight="1" x14ac:dyDescent="0.25">
      <c r="A12" s="2"/>
      <c r="B12" s="28"/>
      <c r="C12" s="54"/>
      <c r="D12" s="132"/>
      <c r="E12" s="132"/>
      <c r="F12" s="132"/>
      <c r="G12" s="132"/>
      <c r="H12" s="18" t="s">
        <v>34</v>
      </c>
      <c r="I12" s="136"/>
      <c r="J12" s="8"/>
    </row>
    <row r="13" spans="1:15" ht="15.75" customHeight="1" x14ac:dyDescent="0.25">
      <c r="A13" s="2"/>
      <c r="B13" s="29"/>
      <c r="C13" s="55"/>
      <c r="D13" s="135"/>
      <c r="E13" s="133"/>
      <c r="F13" s="134"/>
      <c r="G13" s="134"/>
      <c r="H13" s="19"/>
      <c r="I13" s="23"/>
      <c r="J13" s="34"/>
    </row>
    <row r="14" spans="1:15" ht="24" customHeight="1" x14ac:dyDescent="0.25">
      <c r="A14" s="2"/>
      <c r="B14" s="43" t="s">
        <v>21</v>
      </c>
      <c r="C14" s="56"/>
      <c r="D14" s="57"/>
      <c r="E14" s="58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32</v>
      </c>
      <c r="C15" s="59"/>
      <c r="D15" s="53"/>
      <c r="E15" s="85"/>
      <c r="F15" s="85"/>
      <c r="G15" s="86"/>
      <c r="H15" s="86"/>
      <c r="I15" s="86" t="s">
        <v>29</v>
      </c>
      <c r="J15" s="87"/>
    </row>
    <row r="16" spans="1:15" ht="23.25" customHeight="1" x14ac:dyDescent="0.25">
      <c r="A16" s="201" t="s">
        <v>24</v>
      </c>
      <c r="B16" s="38" t="s">
        <v>24</v>
      </c>
      <c r="C16" s="60"/>
      <c r="D16" s="61"/>
      <c r="E16" s="81"/>
      <c r="F16" s="82"/>
      <c r="G16" s="81"/>
      <c r="H16" s="82"/>
      <c r="I16" s="81">
        <f>SUMIF(F53:F60,A16,I53:I60)+SUMIF(F53:F60,"PSU",I53:I60)</f>
        <v>0</v>
      </c>
      <c r="J16" s="83"/>
    </row>
    <row r="17" spans="1:10" ht="23.25" customHeight="1" x14ac:dyDescent="0.25">
      <c r="A17" s="201" t="s">
        <v>25</v>
      </c>
      <c r="B17" s="38" t="s">
        <v>25</v>
      </c>
      <c r="C17" s="60"/>
      <c r="D17" s="61"/>
      <c r="E17" s="81"/>
      <c r="F17" s="82"/>
      <c r="G17" s="81"/>
      <c r="H17" s="82"/>
      <c r="I17" s="81">
        <f>SUMIF(F53:F60,A17,I53:I60)</f>
        <v>0</v>
      </c>
      <c r="J17" s="83"/>
    </row>
    <row r="18" spans="1:10" ht="23.25" customHeight="1" x14ac:dyDescent="0.25">
      <c r="A18" s="201" t="s">
        <v>26</v>
      </c>
      <c r="B18" s="38" t="s">
        <v>26</v>
      </c>
      <c r="C18" s="60"/>
      <c r="D18" s="61"/>
      <c r="E18" s="81"/>
      <c r="F18" s="82"/>
      <c r="G18" s="81"/>
      <c r="H18" s="82"/>
      <c r="I18" s="81">
        <f>SUMIF(F53:F60,A18,I53:I60)</f>
        <v>0</v>
      </c>
      <c r="J18" s="83"/>
    </row>
    <row r="19" spans="1:10" ht="23.25" customHeight="1" x14ac:dyDescent="0.25">
      <c r="A19" s="201" t="s">
        <v>82</v>
      </c>
      <c r="B19" s="38" t="s">
        <v>27</v>
      </c>
      <c r="C19" s="60"/>
      <c r="D19" s="61"/>
      <c r="E19" s="81"/>
      <c r="F19" s="82"/>
      <c r="G19" s="81"/>
      <c r="H19" s="82"/>
      <c r="I19" s="81">
        <f>SUMIF(F53:F60,A19,I53:I60)</f>
        <v>0</v>
      </c>
      <c r="J19" s="83"/>
    </row>
    <row r="20" spans="1:10" ht="23.25" customHeight="1" x14ac:dyDescent="0.25">
      <c r="A20" s="201" t="s">
        <v>83</v>
      </c>
      <c r="B20" s="38" t="s">
        <v>28</v>
      </c>
      <c r="C20" s="60"/>
      <c r="D20" s="61"/>
      <c r="E20" s="81"/>
      <c r="F20" s="82"/>
      <c r="G20" s="81"/>
      <c r="H20" s="82"/>
      <c r="I20" s="81">
        <f>SUMIF(F53:F60,A20,I53:I60)</f>
        <v>0</v>
      </c>
      <c r="J20" s="83"/>
    </row>
    <row r="21" spans="1:10" ht="23.25" customHeight="1" x14ac:dyDescent="0.25">
      <c r="A21" s="2"/>
      <c r="B21" s="48" t="s">
        <v>29</v>
      </c>
      <c r="C21" s="62"/>
      <c r="D21" s="63"/>
      <c r="E21" s="88"/>
      <c r="F21" s="89"/>
      <c r="G21" s="88"/>
      <c r="H21" s="89"/>
      <c r="I21" s="88">
        <f>SUM(I16:J20)</f>
        <v>0</v>
      </c>
      <c r="J21" s="100"/>
    </row>
    <row r="22" spans="1:10" ht="33" customHeight="1" x14ac:dyDescent="0.25">
      <c r="A22" s="2"/>
      <c r="B22" s="42" t="s">
        <v>33</v>
      </c>
      <c r="C22" s="60"/>
      <c r="D22" s="61"/>
      <c r="E22" s="64"/>
      <c r="F22" s="39"/>
      <c r="G22" s="33"/>
      <c r="H22" s="33"/>
      <c r="I22" s="33"/>
      <c r="J22" s="40"/>
    </row>
    <row r="23" spans="1:10" ht="23.25" customHeight="1" x14ac:dyDescent="0.25">
      <c r="A23" s="2"/>
      <c r="B23" s="38" t="s">
        <v>12</v>
      </c>
      <c r="C23" s="60"/>
      <c r="D23" s="61"/>
      <c r="E23" s="65">
        <v>15</v>
      </c>
      <c r="F23" s="39" t="s">
        <v>0</v>
      </c>
      <c r="G23" s="98">
        <f>ZakladDPHSniVypocet</f>
        <v>0</v>
      </c>
      <c r="H23" s="99"/>
      <c r="I23" s="99"/>
      <c r="J23" s="40" t="str">
        <f t="shared" ref="J23:J28" si="0">Mena</f>
        <v>CZK</v>
      </c>
    </row>
    <row r="24" spans="1:10" ht="23.25" hidden="1" customHeight="1" x14ac:dyDescent="0.25">
      <c r="A24" s="2"/>
      <c r="B24" s="38" t="s">
        <v>13</v>
      </c>
      <c r="C24" s="60"/>
      <c r="D24" s="61"/>
      <c r="E24" s="65">
        <f>SazbaDPH1</f>
        <v>15</v>
      </c>
      <c r="F24" s="39" t="s">
        <v>0</v>
      </c>
      <c r="G24" s="96">
        <f>I23*E23/100</f>
        <v>0</v>
      </c>
      <c r="H24" s="97"/>
      <c r="I24" s="97"/>
      <c r="J24" s="40" t="str">
        <f t="shared" si="0"/>
        <v>CZK</v>
      </c>
    </row>
    <row r="25" spans="1:10" ht="23.25" customHeight="1" x14ac:dyDescent="0.25">
      <c r="A25" s="2"/>
      <c r="B25" s="38" t="s">
        <v>14</v>
      </c>
      <c r="C25" s="60"/>
      <c r="D25" s="61"/>
      <c r="E25" s="65">
        <v>21</v>
      </c>
      <c r="F25" s="39" t="s">
        <v>0</v>
      </c>
      <c r="G25" s="98">
        <f>ZakladDPHZaklVypocet</f>
        <v>0</v>
      </c>
      <c r="H25" s="99"/>
      <c r="I25" s="99"/>
      <c r="J25" s="40" t="str">
        <f t="shared" si="0"/>
        <v>CZK</v>
      </c>
    </row>
    <row r="26" spans="1:10" ht="23.25" hidden="1" customHeight="1" x14ac:dyDescent="0.25">
      <c r="A26" s="2"/>
      <c r="B26" s="32" t="s">
        <v>15</v>
      </c>
      <c r="C26" s="66"/>
      <c r="D26" s="53"/>
      <c r="E26" s="67">
        <f>SazbaDPH2</f>
        <v>21</v>
      </c>
      <c r="F26" s="30" t="s">
        <v>0</v>
      </c>
      <c r="G26" s="78">
        <f>I25*E25/100</f>
        <v>0</v>
      </c>
      <c r="H26" s="79"/>
      <c r="I26" s="79"/>
      <c r="J26" s="37" t="str">
        <f t="shared" si="0"/>
        <v>CZK</v>
      </c>
    </row>
    <row r="27" spans="1:10" ht="23.25" customHeight="1" thickBot="1" x14ac:dyDescent="0.3">
      <c r="A27" s="2">
        <f>ZakladDPHSni+ZakladDPHZakl</f>
        <v>0</v>
      </c>
      <c r="B27" s="31" t="s">
        <v>4</v>
      </c>
      <c r="C27" s="68"/>
      <c r="D27" s="69"/>
      <c r="E27" s="68"/>
      <c r="F27" s="16"/>
      <c r="G27" s="80">
        <f>CenaCelkemBezDPH-(ZakladDPHSni+ZakladDPHZakl)</f>
        <v>0</v>
      </c>
      <c r="H27" s="80"/>
      <c r="I27" s="80"/>
      <c r="J27" s="41" t="str">
        <f t="shared" si="0"/>
        <v>CZK</v>
      </c>
    </row>
    <row r="28" spans="1:10" ht="27.75" customHeight="1" thickBot="1" x14ac:dyDescent="0.3">
      <c r="A28" s="2">
        <f>(A27-INT(A27))*100</f>
        <v>0</v>
      </c>
      <c r="B28" s="170" t="s">
        <v>23</v>
      </c>
      <c r="C28" s="171"/>
      <c r="D28" s="171"/>
      <c r="E28" s="172"/>
      <c r="F28" s="173"/>
      <c r="G28" s="174">
        <f>A27</f>
        <v>0</v>
      </c>
      <c r="H28" s="174"/>
      <c r="I28" s="174"/>
      <c r="J28" s="175" t="str">
        <f t="shared" si="0"/>
        <v>CZK</v>
      </c>
    </row>
    <row r="29" spans="1:10" ht="27.75" hidden="1" customHeight="1" thickBot="1" x14ac:dyDescent="0.3">
      <c r="A29" s="2"/>
      <c r="B29" s="170" t="s">
        <v>35</v>
      </c>
      <c r="C29" s="176"/>
      <c r="D29" s="176"/>
      <c r="E29" s="176"/>
      <c r="F29" s="177"/>
      <c r="G29" s="178">
        <f>ZakladDPHSni+DPHSni+ZakladDPHZakl+DPHZakl+Zaokrouhleni</f>
        <v>0</v>
      </c>
      <c r="H29" s="178"/>
      <c r="I29" s="178"/>
      <c r="J29" s="179" t="s">
        <v>57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70" t="s">
        <v>11</v>
      </c>
      <c r="D32" s="71"/>
      <c r="E32" s="71"/>
      <c r="F32" s="15" t="s">
        <v>10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2"/>
      <c r="D34" s="101"/>
      <c r="E34" s="102"/>
      <c r="G34" s="103"/>
      <c r="H34" s="104"/>
      <c r="I34" s="104"/>
      <c r="J34" s="25"/>
    </row>
    <row r="35" spans="1:10" ht="12.75" customHeight="1" x14ac:dyDescent="0.25">
      <c r="A35" s="2"/>
      <c r="B35" s="2"/>
      <c r="D35" s="95" t="s">
        <v>2</v>
      </c>
      <c r="E35" s="95"/>
      <c r="H35" s="10" t="s">
        <v>3</v>
      </c>
      <c r="J35" s="9"/>
    </row>
    <row r="36" spans="1:10" ht="13.5" customHeight="1" thickBot="1" x14ac:dyDescent="0.3">
      <c r="A36" s="11"/>
      <c r="B36" s="11"/>
      <c r="C36" s="73"/>
      <c r="D36" s="73"/>
      <c r="E36" s="73"/>
      <c r="F36" s="12"/>
      <c r="G36" s="12"/>
      <c r="H36" s="12"/>
      <c r="I36" s="12"/>
      <c r="J36" s="13"/>
    </row>
    <row r="37" spans="1:10" ht="27" hidden="1" customHeight="1" x14ac:dyDescent="0.25">
      <c r="B37" s="139" t="s">
        <v>16</v>
      </c>
      <c r="C37" s="140"/>
      <c r="D37" s="140"/>
      <c r="E37" s="140"/>
      <c r="F37" s="141"/>
      <c r="G37" s="141"/>
      <c r="H37" s="141"/>
      <c r="I37" s="141"/>
      <c r="J37" s="142"/>
    </row>
    <row r="38" spans="1:10" ht="25.5" hidden="1" customHeight="1" x14ac:dyDescent="0.25">
      <c r="A38" s="138" t="s">
        <v>37</v>
      </c>
      <c r="B38" s="143" t="s">
        <v>17</v>
      </c>
      <c r="C38" s="144" t="s">
        <v>5</v>
      </c>
      <c r="D38" s="144"/>
      <c r="E38" s="144"/>
      <c r="F38" s="145" t="str">
        <f>B23</f>
        <v>Základ pro sníženou DPH</v>
      </c>
      <c r="G38" s="145" t="str">
        <f>B25</f>
        <v>Základ pro základní DPH</v>
      </c>
      <c r="H38" s="146" t="s">
        <v>18</v>
      </c>
      <c r="I38" s="147" t="s">
        <v>1</v>
      </c>
      <c r="J38" s="148" t="s">
        <v>0</v>
      </c>
    </row>
    <row r="39" spans="1:10" ht="25.5" hidden="1" customHeight="1" x14ac:dyDescent="0.25">
      <c r="A39" s="138">
        <v>1</v>
      </c>
      <c r="B39" s="149" t="s">
        <v>54</v>
      </c>
      <c r="C39" s="150"/>
      <c r="D39" s="150"/>
      <c r="E39" s="150"/>
      <c r="F39" s="151">
        <f>'01 01 Pol'!AE73</f>
        <v>0</v>
      </c>
      <c r="G39" s="152">
        <f>'01 01 Pol'!AF73</f>
        <v>0</v>
      </c>
      <c r="H39" s="153"/>
      <c r="I39" s="154">
        <f>F39+G39+H39</f>
        <v>0</v>
      </c>
      <c r="J39" s="155" t="str">
        <f>IF(_xlfn.SINGLE(CenaCelkemVypocet)=0,"",I39/_xlfn.SINGLE(CenaCelkemVypocet)*100)</f>
        <v/>
      </c>
    </row>
    <row r="40" spans="1:10" ht="25.5" hidden="1" customHeight="1" x14ac:dyDescent="0.25">
      <c r="A40" s="138">
        <v>2</v>
      </c>
      <c r="B40" s="156"/>
      <c r="C40" s="157" t="s">
        <v>55</v>
      </c>
      <c r="D40" s="157"/>
      <c r="E40" s="157"/>
      <c r="F40" s="158"/>
      <c r="G40" s="159"/>
      <c r="H40" s="159"/>
      <c r="I40" s="160"/>
      <c r="J40" s="161"/>
    </row>
    <row r="41" spans="1:10" ht="25.5" hidden="1" customHeight="1" x14ac:dyDescent="0.25">
      <c r="A41" s="138">
        <v>2</v>
      </c>
      <c r="B41" s="156" t="s">
        <v>43</v>
      </c>
      <c r="C41" s="157" t="s">
        <v>44</v>
      </c>
      <c r="D41" s="157"/>
      <c r="E41" s="157"/>
      <c r="F41" s="158">
        <f>'01 01 Pol'!AE73</f>
        <v>0</v>
      </c>
      <c r="G41" s="159">
        <f>'01 01 Pol'!AF73</f>
        <v>0</v>
      </c>
      <c r="H41" s="159"/>
      <c r="I41" s="160">
        <f>F41+G41+H41</f>
        <v>0</v>
      </c>
      <c r="J41" s="161" t="str">
        <f>IF(_xlfn.SINGLE(CenaCelkemVypocet)=0,"",I41/_xlfn.SINGLE(CenaCelkemVypocet)*100)</f>
        <v/>
      </c>
    </row>
    <row r="42" spans="1:10" ht="25.5" hidden="1" customHeight="1" x14ac:dyDescent="0.25">
      <c r="A42" s="138">
        <v>3</v>
      </c>
      <c r="B42" s="162" t="s">
        <v>43</v>
      </c>
      <c r="C42" s="150" t="s">
        <v>44</v>
      </c>
      <c r="D42" s="150"/>
      <c r="E42" s="150"/>
      <c r="F42" s="163">
        <f>'01 01 Pol'!AE73</f>
        <v>0</v>
      </c>
      <c r="G42" s="153">
        <f>'01 01 Pol'!AF73</f>
        <v>0</v>
      </c>
      <c r="H42" s="153"/>
      <c r="I42" s="154">
        <f>F42+G42+H42</f>
        <v>0</v>
      </c>
      <c r="J42" s="155" t="str">
        <f>IF(_xlfn.SINGLE(CenaCelkemVypocet)=0,"",I42/_xlfn.SINGLE(CenaCelkemVypocet)*100)</f>
        <v/>
      </c>
    </row>
    <row r="43" spans="1:10" ht="25.5" hidden="1" customHeight="1" x14ac:dyDescent="0.25">
      <c r="A43" s="138"/>
      <c r="B43" s="164" t="s">
        <v>56</v>
      </c>
      <c r="C43" s="165"/>
      <c r="D43" s="165"/>
      <c r="E43" s="165"/>
      <c r="F43" s="166">
        <f>SUMIF(A39:A42,"=1",F39:F42)</f>
        <v>0</v>
      </c>
      <c r="G43" s="167">
        <f>SUMIF(A39:A42,"=1",G39:G42)</f>
        <v>0</v>
      </c>
      <c r="H43" s="167">
        <f>SUMIF(A39:A42,"=1",H39:H42)</f>
        <v>0</v>
      </c>
      <c r="I43" s="168">
        <f>SUMIF(A39:A42,"=1",I39:I42)</f>
        <v>0</v>
      </c>
      <c r="J43" s="169">
        <f>SUMIF(A39:A42,"=1",J39:J42)</f>
        <v>0</v>
      </c>
    </row>
    <row r="45" spans="1:10" x14ac:dyDescent="0.25">
      <c r="A45" t="s">
        <v>58</v>
      </c>
      <c r="B45" t="s">
        <v>59</v>
      </c>
    </row>
    <row r="46" spans="1:10" x14ac:dyDescent="0.25">
      <c r="A46" t="s">
        <v>60</v>
      </c>
      <c r="B46" t="s">
        <v>61</v>
      </c>
    </row>
    <row r="47" spans="1:10" x14ac:dyDescent="0.25">
      <c r="A47" t="s">
        <v>62</v>
      </c>
      <c r="B47" t="s">
        <v>63</v>
      </c>
    </row>
    <row r="50" spans="1:10" ht="15.6" x14ac:dyDescent="0.3">
      <c r="B50" s="180" t="s">
        <v>64</v>
      </c>
    </row>
    <row r="52" spans="1:10" ht="25.5" customHeight="1" x14ac:dyDescent="0.25">
      <c r="A52" s="182"/>
      <c r="B52" s="185" t="s">
        <v>17</v>
      </c>
      <c r="C52" s="185" t="s">
        <v>5</v>
      </c>
      <c r="D52" s="186"/>
      <c r="E52" s="186"/>
      <c r="F52" s="187" t="s">
        <v>65</v>
      </c>
      <c r="G52" s="187"/>
      <c r="H52" s="187"/>
      <c r="I52" s="187" t="s">
        <v>29</v>
      </c>
      <c r="J52" s="187" t="s">
        <v>0</v>
      </c>
    </row>
    <row r="53" spans="1:10" ht="36.75" customHeight="1" x14ac:dyDescent="0.25">
      <c r="A53" s="183"/>
      <c r="B53" s="188" t="s">
        <v>66</v>
      </c>
      <c r="C53" s="189" t="s">
        <v>67</v>
      </c>
      <c r="D53" s="190"/>
      <c r="E53" s="190"/>
      <c r="F53" s="197" t="s">
        <v>24</v>
      </c>
      <c r="G53" s="198"/>
      <c r="H53" s="198"/>
      <c r="I53" s="198">
        <f>'01 01 Pol'!G8</f>
        <v>0</v>
      </c>
      <c r="J53" s="194" t="str">
        <f>IF(I61=0,"",I53/I61*100)</f>
        <v/>
      </c>
    </row>
    <row r="54" spans="1:10" ht="36.75" customHeight="1" x14ac:dyDescent="0.25">
      <c r="A54" s="183"/>
      <c r="B54" s="188" t="s">
        <v>68</v>
      </c>
      <c r="C54" s="189" t="s">
        <v>69</v>
      </c>
      <c r="D54" s="190"/>
      <c r="E54" s="190"/>
      <c r="F54" s="197" t="s">
        <v>24</v>
      </c>
      <c r="G54" s="198"/>
      <c r="H54" s="198"/>
      <c r="I54" s="198">
        <f>'01 01 Pol'!G22</f>
        <v>0</v>
      </c>
      <c r="J54" s="194" t="str">
        <f>IF(I61=0,"",I54/I61*100)</f>
        <v/>
      </c>
    </row>
    <row r="55" spans="1:10" ht="36.75" customHeight="1" x14ac:dyDescent="0.25">
      <c r="A55" s="183"/>
      <c r="B55" s="188" t="s">
        <v>70</v>
      </c>
      <c r="C55" s="189" t="s">
        <v>71</v>
      </c>
      <c r="D55" s="190"/>
      <c r="E55" s="190"/>
      <c r="F55" s="197" t="s">
        <v>24</v>
      </c>
      <c r="G55" s="198"/>
      <c r="H55" s="198"/>
      <c r="I55" s="198">
        <f>'01 01 Pol'!G25</f>
        <v>0</v>
      </c>
      <c r="J55" s="194" t="str">
        <f>IF(I61=0,"",I55/I61*100)</f>
        <v/>
      </c>
    </row>
    <row r="56" spans="1:10" ht="36.75" customHeight="1" x14ac:dyDescent="0.25">
      <c r="A56" s="183"/>
      <c r="B56" s="188" t="s">
        <v>72</v>
      </c>
      <c r="C56" s="189" t="s">
        <v>73</v>
      </c>
      <c r="D56" s="190"/>
      <c r="E56" s="190"/>
      <c r="F56" s="197" t="s">
        <v>25</v>
      </c>
      <c r="G56" s="198"/>
      <c r="H56" s="198"/>
      <c r="I56" s="198">
        <f>'01 01 Pol'!G27</f>
        <v>0</v>
      </c>
      <c r="J56" s="194" t="str">
        <f>IF(I61=0,"",I56/I61*100)</f>
        <v/>
      </c>
    </row>
    <row r="57" spans="1:10" ht="36.75" customHeight="1" x14ac:dyDescent="0.25">
      <c r="A57" s="183"/>
      <c r="B57" s="188" t="s">
        <v>74</v>
      </c>
      <c r="C57" s="189" t="s">
        <v>75</v>
      </c>
      <c r="D57" s="190"/>
      <c r="E57" s="190"/>
      <c r="F57" s="197" t="s">
        <v>25</v>
      </c>
      <c r="G57" s="198"/>
      <c r="H57" s="198"/>
      <c r="I57" s="198">
        <f>'01 01 Pol'!G55</f>
        <v>0</v>
      </c>
      <c r="J57" s="194" t="str">
        <f>IF(I61=0,"",I57/I61*100)</f>
        <v/>
      </c>
    </row>
    <row r="58" spans="1:10" ht="36.75" customHeight="1" x14ac:dyDescent="0.25">
      <c r="A58" s="183"/>
      <c r="B58" s="188" t="s">
        <v>76</v>
      </c>
      <c r="C58" s="189" t="s">
        <v>77</v>
      </c>
      <c r="D58" s="190"/>
      <c r="E58" s="190"/>
      <c r="F58" s="197" t="s">
        <v>25</v>
      </c>
      <c r="G58" s="198"/>
      <c r="H58" s="198"/>
      <c r="I58" s="198">
        <f>'01 01 Pol'!G59</f>
        <v>0</v>
      </c>
      <c r="J58" s="194" t="str">
        <f>IF(I61=0,"",I58/I61*100)</f>
        <v/>
      </c>
    </row>
    <row r="59" spans="1:10" ht="36.75" customHeight="1" x14ac:dyDescent="0.25">
      <c r="A59" s="183"/>
      <c r="B59" s="188" t="s">
        <v>78</v>
      </c>
      <c r="C59" s="189" t="s">
        <v>79</v>
      </c>
      <c r="D59" s="190"/>
      <c r="E59" s="190"/>
      <c r="F59" s="197" t="s">
        <v>25</v>
      </c>
      <c r="G59" s="198"/>
      <c r="H59" s="198"/>
      <c r="I59" s="198">
        <f>'01 01 Pol'!G62</f>
        <v>0</v>
      </c>
      <c r="J59" s="194" t="str">
        <f>IF(I61=0,"",I59/I61*100)</f>
        <v/>
      </c>
    </row>
    <row r="60" spans="1:10" ht="36.75" customHeight="1" x14ac:dyDescent="0.25">
      <c r="A60" s="183"/>
      <c r="B60" s="188" t="s">
        <v>80</v>
      </c>
      <c r="C60" s="189" t="s">
        <v>81</v>
      </c>
      <c r="D60" s="190"/>
      <c r="E60" s="190"/>
      <c r="F60" s="197" t="s">
        <v>25</v>
      </c>
      <c r="G60" s="198"/>
      <c r="H60" s="198"/>
      <c r="I60" s="198">
        <f>'01 01 Pol'!G65</f>
        <v>0</v>
      </c>
      <c r="J60" s="194" t="str">
        <f>IF(I61=0,"",I60/I61*100)</f>
        <v/>
      </c>
    </row>
    <row r="61" spans="1:10" ht="25.5" customHeight="1" x14ac:dyDescent="0.25">
      <c r="A61" s="184"/>
      <c r="B61" s="191" t="s">
        <v>1</v>
      </c>
      <c r="C61" s="192"/>
      <c r="D61" s="193"/>
      <c r="E61" s="193"/>
      <c r="F61" s="199"/>
      <c r="G61" s="200"/>
      <c r="H61" s="200"/>
      <c r="I61" s="200">
        <f>SUM(I53:I60)</f>
        <v>0</v>
      </c>
      <c r="J61" s="195">
        <f>SUM(J53:J60)</f>
        <v>0</v>
      </c>
    </row>
    <row r="62" spans="1:10" x14ac:dyDescent="0.25">
      <c r="F62" s="137"/>
      <c r="G62" s="137"/>
      <c r="H62" s="137"/>
      <c r="I62" s="137"/>
      <c r="J62" s="196"/>
    </row>
    <row r="63" spans="1:10" x14ac:dyDescent="0.25">
      <c r="F63" s="137"/>
      <c r="G63" s="137"/>
      <c r="H63" s="137"/>
      <c r="I63" s="137"/>
      <c r="J63" s="196"/>
    </row>
    <row r="64" spans="1:10" x14ac:dyDescent="0.25">
      <c r="F64" s="137"/>
      <c r="G64" s="137"/>
      <c r="H64" s="137"/>
      <c r="I64" s="137"/>
      <c r="J64" s="196"/>
    </row>
  </sheetData>
  <sheetProtection algorithmName="SHA-512" hashValue="TbTJ50tL34M2/6i/ifaeVn2O8OxuBeDIrC2d411RORRbBLPSGhmvEk+UoH1KCcSXL3oF3EbXZKwsLJvgibA7fg==" saltValue="IXOtVXSWdB+oS5/f7bOgOQ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4">
    <mergeCell ref="C58:E58"/>
    <mergeCell ref="C59:E59"/>
    <mergeCell ref="C60:E60"/>
    <mergeCell ref="C53:E53"/>
    <mergeCell ref="C54:E54"/>
    <mergeCell ref="C55:E55"/>
    <mergeCell ref="C56:E56"/>
    <mergeCell ref="C57:E57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105" t="s">
        <v>6</v>
      </c>
      <c r="B1" s="105"/>
      <c r="C1" s="106"/>
      <c r="D1" s="105"/>
      <c r="E1" s="105"/>
      <c r="F1" s="105"/>
      <c r="G1" s="105"/>
    </row>
    <row r="2" spans="1:7" ht="24.9" customHeight="1" x14ac:dyDescent="0.25">
      <c r="A2" s="50" t="s">
        <v>7</v>
      </c>
      <c r="B2" s="49"/>
      <c r="C2" s="107"/>
      <c r="D2" s="107"/>
      <c r="E2" s="107"/>
      <c r="F2" s="107"/>
      <c r="G2" s="108"/>
    </row>
    <row r="3" spans="1:7" ht="24.9" customHeight="1" x14ac:dyDescent="0.25">
      <c r="A3" s="50" t="s">
        <v>8</v>
      </c>
      <c r="B3" s="49"/>
      <c r="C3" s="107"/>
      <c r="D3" s="107"/>
      <c r="E3" s="107"/>
      <c r="F3" s="107"/>
      <c r="G3" s="108"/>
    </row>
    <row r="4" spans="1:7" ht="24.9" customHeight="1" x14ac:dyDescent="0.25">
      <c r="A4" s="50" t="s">
        <v>9</v>
      </c>
      <c r="B4" s="49"/>
      <c r="C4" s="107"/>
      <c r="D4" s="107"/>
      <c r="E4" s="107"/>
      <c r="F4" s="107"/>
      <c r="G4" s="108"/>
    </row>
    <row r="5" spans="1:7" x14ac:dyDescent="0.25">
      <c r="B5" s="4"/>
      <c r="C5" s="5"/>
      <c r="D5" s="6"/>
    </row>
  </sheetData>
  <sheetProtection algorithmName="SHA-512" hashValue="rCHOkN3Pxvu7G5VkgxOQJ3Ihnt0VDJ+t0+ae7kSaBhd1tLQ5CaDCKLeOoWLSwevNVCDs7WmOe3Y8YHI7wsVMmg==" saltValue="f3UPxNEeMg6PHPgAnOsGLg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0CB45-95F2-42FE-AA5F-17F91C4DE73D}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C11" sqref="C11:G11"/>
    </sheetView>
  </sheetViews>
  <sheetFormatPr defaultRowHeight="13.2" outlineLevelRow="3" x14ac:dyDescent="0.25"/>
  <cols>
    <col min="1" max="1" width="3.44140625" customWidth="1"/>
    <col min="2" max="2" width="12.6640625" style="181" customWidth="1"/>
    <col min="3" max="3" width="63.33203125" style="181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15" width="0" hidden="1" customWidth="1"/>
    <col min="18" max="18" width="6.88671875" customWidth="1"/>
    <col min="20" max="25" width="0" hidden="1" customWidth="1"/>
    <col min="29" max="29" width="0" hidden="1" customWidth="1"/>
    <col min="31" max="41" width="0" hidden="1" customWidth="1"/>
    <col min="53" max="53" width="98.6640625" customWidth="1"/>
  </cols>
  <sheetData>
    <row r="1" spans="1:60" ht="15.75" customHeight="1" x14ac:dyDescent="0.3">
      <c r="A1" s="202" t="s">
        <v>84</v>
      </c>
      <c r="B1" s="202"/>
      <c r="C1" s="202"/>
      <c r="D1" s="202"/>
      <c r="E1" s="202"/>
      <c r="F1" s="202"/>
      <c r="G1" s="202"/>
      <c r="AG1" t="s">
        <v>85</v>
      </c>
    </row>
    <row r="2" spans="1:60" ht="25.05" customHeight="1" x14ac:dyDescent="0.25">
      <c r="A2" s="203" t="s">
        <v>7</v>
      </c>
      <c r="B2" s="49" t="s">
        <v>47</v>
      </c>
      <c r="C2" s="206" t="s">
        <v>48</v>
      </c>
      <c r="D2" s="204"/>
      <c r="E2" s="204"/>
      <c r="F2" s="204"/>
      <c r="G2" s="205"/>
      <c r="AG2" t="s">
        <v>86</v>
      </c>
    </row>
    <row r="3" spans="1:60" ht="25.05" customHeight="1" x14ac:dyDescent="0.25">
      <c r="A3" s="203" t="s">
        <v>8</v>
      </c>
      <c r="B3" s="49" t="s">
        <v>43</v>
      </c>
      <c r="C3" s="206" t="s">
        <v>44</v>
      </c>
      <c r="D3" s="204"/>
      <c r="E3" s="204"/>
      <c r="F3" s="204"/>
      <c r="G3" s="205"/>
      <c r="AC3" s="181" t="s">
        <v>86</v>
      </c>
      <c r="AG3" t="s">
        <v>87</v>
      </c>
    </row>
    <row r="4" spans="1:60" ht="25.05" customHeight="1" x14ac:dyDescent="0.25">
      <c r="A4" s="207" t="s">
        <v>9</v>
      </c>
      <c r="B4" s="208" t="s">
        <v>43</v>
      </c>
      <c r="C4" s="209" t="s">
        <v>44</v>
      </c>
      <c r="D4" s="210"/>
      <c r="E4" s="210"/>
      <c r="F4" s="210"/>
      <c r="G4" s="211"/>
      <c r="AG4" t="s">
        <v>88</v>
      </c>
    </row>
    <row r="5" spans="1:60" x14ac:dyDescent="0.25">
      <c r="D5" s="10"/>
    </row>
    <row r="6" spans="1:60" ht="39.6" x14ac:dyDescent="0.25">
      <c r="A6" s="213" t="s">
        <v>89</v>
      </c>
      <c r="B6" s="215" t="s">
        <v>90</v>
      </c>
      <c r="C6" s="215" t="s">
        <v>91</v>
      </c>
      <c r="D6" s="214" t="s">
        <v>92</v>
      </c>
      <c r="E6" s="213" t="s">
        <v>93</v>
      </c>
      <c r="F6" s="212" t="s">
        <v>94</v>
      </c>
      <c r="G6" s="213" t="s">
        <v>29</v>
      </c>
      <c r="H6" s="216" t="s">
        <v>30</v>
      </c>
      <c r="I6" s="216" t="s">
        <v>95</v>
      </c>
      <c r="J6" s="216" t="s">
        <v>31</v>
      </c>
      <c r="K6" s="216" t="s">
        <v>96</v>
      </c>
      <c r="L6" s="216" t="s">
        <v>97</v>
      </c>
      <c r="M6" s="216" t="s">
        <v>98</v>
      </c>
      <c r="N6" s="216" t="s">
        <v>99</v>
      </c>
      <c r="O6" s="216" t="s">
        <v>100</v>
      </c>
      <c r="P6" s="216" t="s">
        <v>101</v>
      </c>
      <c r="Q6" s="216" t="s">
        <v>102</v>
      </c>
      <c r="R6" s="216" t="s">
        <v>103</v>
      </c>
      <c r="S6" s="216" t="s">
        <v>104</v>
      </c>
      <c r="T6" s="216" t="s">
        <v>105</v>
      </c>
      <c r="U6" s="216" t="s">
        <v>106</v>
      </c>
      <c r="V6" s="216" t="s">
        <v>107</v>
      </c>
      <c r="W6" s="216" t="s">
        <v>108</v>
      </c>
      <c r="X6" s="216" t="s">
        <v>109</v>
      </c>
      <c r="Y6" s="216" t="s">
        <v>110</v>
      </c>
    </row>
    <row r="7" spans="1:60" hidden="1" x14ac:dyDescent="0.25">
      <c r="A7" s="3"/>
      <c r="B7" s="4"/>
      <c r="C7" s="4"/>
      <c r="D7" s="6"/>
      <c r="E7" s="218"/>
      <c r="F7" s="219"/>
      <c r="G7" s="219"/>
      <c r="H7" s="219"/>
      <c r="I7" s="219"/>
      <c r="J7" s="219"/>
      <c r="K7" s="219"/>
      <c r="L7" s="219"/>
      <c r="M7" s="219"/>
      <c r="N7" s="218"/>
      <c r="O7" s="218"/>
      <c r="P7" s="218"/>
      <c r="Q7" s="218"/>
      <c r="R7" s="219"/>
      <c r="S7" s="219"/>
      <c r="T7" s="219"/>
      <c r="U7" s="219"/>
      <c r="V7" s="219"/>
      <c r="W7" s="219"/>
      <c r="X7" s="219"/>
      <c r="Y7" s="219"/>
    </row>
    <row r="8" spans="1:60" x14ac:dyDescent="0.25">
      <c r="A8" s="229" t="s">
        <v>111</v>
      </c>
      <c r="B8" s="230" t="s">
        <v>66</v>
      </c>
      <c r="C8" s="254" t="s">
        <v>67</v>
      </c>
      <c r="D8" s="231"/>
      <c r="E8" s="232"/>
      <c r="F8" s="233"/>
      <c r="G8" s="233">
        <f>SUMIF(AG9:AG21,"&lt;&gt;NOR",G9:G21)</f>
        <v>0</v>
      </c>
      <c r="H8" s="233"/>
      <c r="I8" s="233">
        <f>SUM(I9:I21)</f>
        <v>0</v>
      </c>
      <c r="J8" s="233"/>
      <c r="K8" s="233">
        <f>SUM(K9:K21)</f>
        <v>0</v>
      </c>
      <c r="L8" s="233"/>
      <c r="M8" s="233">
        <f>SUM(M9:M21)</f>
        <v>0</v>
      </c>
      <c r="N8" s="232"/>
      <c r="O8" s="232">
        <f>SUM(O9:O21)</f>
        <v>23</v>
      </c>
      <c r="P8" s="232"/>
      <c r="Q8" s="232">
        <f>SUM(Q9:Q21)</f>
        <v>0</v>
      </c>
      <c r="R8" s="233"/>
      <c r="S8" s="233"/>
      <c r="T8" s="234"/>
      <c r="U8" s="228"/>
      <c r="V8" s="228">
        <f>SUM(V9:V21)</f>
        <v>168.81</v>
      </c>
      <c r="W8" s="228"/>
      <c r="X8" s="228"/>
      <c r="Y8" s="228"/>
      <c r="AG8" t="s">
        <v>112</v>
      </c>
    </row>
    <row r="9" spans="1:60" outlineLevel="1" x14ac:dyDescent="0.25">
      <c r="A9" s="243">
        <v>1</v>
      </c>
      <c r="B9" s="244" t="s">
        <v>113</v>
      </c>
      <c r="C9" s="255" t="s">
        <v>114</v>
      </c>
      <c r="D9" s="245" t="s">
        <v>115</v>
      </c>
      <c r="E9" s="246">
        <v>62</v>
      </c>
      <c r="F9" s="247"/>
      <c r="G9" s="248">
        <f>ROUND(E9*F9,2)</f>
        <v>0</v>
      </c>
      <c r="H9" s="247"/>
      <c r="I9" s="248">
        <f>ROUND(E9*H9,2)</f>
        <v>0</v>
      </c>
      <c r="J9" s="247"/>
      <c r="K9" s="248">
        <f>ROUND(E9*J9,2)</f>
        <v>0</v>
      </c>
      <c r="L9" s="248">
        <v>21</v>
      </c>
      <c r="M9" s="248">
        <f>G9*(1+L9/100)</f>
        <v>0</v>
      </c>
      <c r="N9" s="246">
        <v>0</v>
      </c>
      <c r="O9" s="246">
        <f>ROUND(E9*N9,2)</f>
        <v>0</v>
      </c>
      <c r="P9" s="246">
        <v>0</v>
      </c>
      <c r="Q9" s="246">
        <f>ROUND(E9*P9,2)</f>
        <v>0</v>
      </c>
      <c r="R9" s="248"/>
      <c r="S9" s="248" t="s">
        <v>116</v>
      </c>
      <c r="T9" s="249" t="s">
        <v>117</v>
      </c>
      <c r="U9" s="227">
        <v>0</v>
      </c>
      <c r="V9" s="227">
        <f>ROUND(E9*U9,2)</f>
        <v>0</v>
      </c>
      <c r="W9" s="227"/>
      <c r="X9" s="227" t="s">
        <v>118</v>
      </c>
      <c r="Y9" s="227" t="s">
        <v>119</v>
      </c>
      <c r="Z9" s="217"/>
      <c r="AA9" s="217"/>
      <c r="AB9" s="217"/>
      <c r="AC9" s="217"/>
      <c r="AD9" s="217"/>
      <c r="AE9" s="217"/>
      <c r="AF9" s="217"/>
      <c r="AG9" s="217" t="s">
        <v>120</v>
      </c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</row>
    <row r="10" spans="1:60" outlineLevel="1" x14ac:dyDescent="0.25">
      <c r="A10" s="236">
        <v>2</v>
      </c>
      <c r="B10" s="237" t="s">
        <v>121</v>
      </c>
      <c r="C10" s="256" t="s">
        <v>122</v>
      </c>
      <c r="D10" s="238" t="s">
        <v>123</v>
      </c>
      <c r="E10" s="239">
        <v>73</v>
      </c>
      <c r="F10" s="240"/>
      <c r="G10" s="241">
        <f>ROUND(E10*F10,2)</f>
        <v>0</v>
      </c>
      <c r="H10" s="240"/>
      <c r="I10" s="241">
        <f>ROUND(E10*H10,2)</f>
        <v>0</v>
      </c>
      <c r="J10" s="240"/>
      <c r="K10" s="241">
        <f>ROUND(E10*J10,2)</f>
        <v>0</v>
      </c>
      <c r="L10" s="241">
        <v>21</v>
      </c>
      <c r="M10" s="241">
        <f>G10*(1+L10/100)</f>
        <v>0</v>
      </c>
      <c r="N10" s="239">
        <v>0</v>
      </c>
      <c r="O10" s="239">
        <f>ROUND(E10*N10,2)</f>
        <v>0</v>
      </c>
      <c r="P10" s="239">
        <v>0</v>
      </c>
      <c r="Q10" s="239">
        <f>ROUND(E10*P10,2)</f>
        <v>0</v>
      </c>
      <c r="R10" s="241" t="s">
        <v>124</v>
      </c>
      <c r="S10" s="241" t="s">
        <v>125</v>
      </c>
      <c r="T10" s="242" t="s">
        <v>126</v>
      </c>
      <c r="U10" s="227">
        <v>0.2</v>
      </c>
      <c r="V10" s="227">
        <f>ROUND(E10*U10,2)</f>
        <v>14.6</v>
      </c>
      <c r="W10" s="227"/>
      <c r="X10" s="227" t="s">
        <v>118</v>
      </c>
      <c r="Y10" s="227" t="s">
        <v>119</v>
      </c>
      <c r="Z10" s="217"/>
      <c r="AA10" s="217"/>
      <c r="AB10" s="217"/>
      <c r="AC10" s="217"/>
      <c r="AD10" s="217"/>
      <c r="AE10" s="217"/>
      <c r="AF10" s="217"/>
      <c r="AG10" s="217" t="s">
        <v>120</v>
      </c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</row>
    <row r="11" spans="1:60" ht="21" outlineLevel="2" x14ac:dyDescent="0.25">
      <c r="A11" s="224"/>
      <c r="B11" s="225"/>
      <c r="C11" s="257" t="s">
        <v>127</v>
      </c>
      <c r="D11" s="251"/>
      <c r="E11" s="251"/>
      <c r="F11" s="251"/>
      <c r="G11" s="251"/>
      <c r="H11" s="227"/>
      <c r="I11" s="227"/>
      <c r="J11" s="227"/>
      <c r="K11" s="227"/>
      <c r="L11" s="227"/>
      <c r="M11" s="227"/>
      <c r="N11" s="226"/>
      <c r="O11" s="226"/>
      <c r="P11" s="226"/>
      <c r="Q11" s="226"/>
      <c r="R11" s="227"/>
      <c r="S11" s="227"/>
      <c r="T11" s="227"/>
      <c r="U11" s="227"/>
      <c r="V11" s="227"/>
      <c r="W11" s="227"/>
      <c r="X11" s="227"/>
      <c r="Y11" s="227"/>
      <c r="Z11" s="217"/>
      <c r="AA11" s="217"/>
      <c r="AB11" s="217"/>
      <c r="AC11" s="217"/>
      <c r="AD11" s="217"/>
      <c r="AE11" s="217"/>
      <c r="AF11" s="217"/>
      <c r="AG11" s="217" t="s">
        <v>128</v>
      </c>
      <c r="AH11" s="217"/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50" t="str">
        <f>C11</f>
        <v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v>
      </c>
      <c r="BB11" s="217"/>
      <c r="BC11" s="217"/>
      <c r="BD11" s="217"/>
      <c r="BE11" s="217"/>
      <c r="BF11" s="217"/>
      <c r="BG11" s="217"/>
      <c r="BH11" s="217"/>
    </row>
    <row r="12" spans="1:60" outlineLevel="1" x14ac:dyDescent="0.25">
      <c r="A12" s="236">
        <v>3</v>
      </c>
      <c r="B12" s="237" t="s">
        <v>129</v>
      </c>
      <c r="C12" s="256" t="s">
        <v>130</v>
      </c>
      <c r="D12" s="238" t="s">
        <v>123</v>
      </c>
      <c r="E12" s="239">
        <v>62</v>
      </c>
      <c r="F12" s="240"/>
      <c r="G12" s="241">
        <f>ROUND(E12*F12,2)</f>
        <v>0</v>
      </c>
      <c r="H12" s="240"/>
      <c r="I12" s="241">
        <f>ROUND(E12*H12,2)</f>
        <v>0</v>
      </c>
      <c r="J12" s="240"/>
      <c r="K12" s="241">
        <f>ROUND(E12*J12,2)</f>
        <v>0</v>
      </c>
      <c r="L12" s="241">
        <v>21</v>
      </c>
      <c r="M12" s="241">
        <f>G12*(1+L12/100)</f>
        <v>0</v>
      </c>
      <c r="N12" s="239">
        <v>0</v>
      </c>
      <c r="O12" s="239">
        <f>ROUND(E12*N12,2)</f>
        <v>0</v>
      </c>
      <c r="P12" s="239">
        <v>0</v>
      </c>
      <c r="Q12" s="239">
        <f>ROUND(E12*P12,2)</f>
        <v>0</v>
      </c>
      <c r="R12" s="241" t="s">
        <v>124</v>
      </c>
      <c r="S12" s="241" t="s">
        <v>125</v>
      </c>
      <c r="T12" s="242" t="s">
        <v>126</v>
      </c>
      <c r="U12" s="227">
        <v>0.51900000000000002</v>
      </c>
      <c r="V12" s="227">
        <f>ROUND(E12*U12,2)</f>
        <v>32.18</v>
      </c>
      <c r="W12" s="227"/>
      <c r="X12" s="227" t="s">
        <v>118</v>
      </c>
      <c r="Y12" s="227" t="s">
        <v>119</v>
      </c>
      <c r="Z12" s="217"/>
      <c r="AA12" s="217"/>
      <c r="AB12" s="217"/>
      <c r="AC12" s="217"/>
      <c r="AD12" s="217"/>
      <c r="AE12" s="217"/>
      <c r="AF12" s="217"/>
      <c r="AG12" s="217" t="s">
        <v>120</v>
      </c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7"/>
    </row>
    <row r="13" spans="1:60" outlineLevel="2" x14ac:dyDescent="0.25">
      <c r="A13" s="224"/>
      <c r="B13" s="225"/>
      <c r="C13" s="257" t="s">
        <v>131</v>
      </c>
      <c r="D13" s="251"/>
      <c r="E13" s="251"/>
      <c r="F13" s="251"/>
      <c r="G13" s="251"/>
      <c r="H13" s="227"/>
      <c r="I13" s="227"/>
      <c r="J13" s="227"/>
      <c r="K13" s="227"/>
      <c r="L13" s="227"/>
      <c r="M13" s="227"/>
      <c r="N13" s="226"/>
      <c r="O13" s="226"/>
      <c r="P13" s="226"/>
      <c r="Q13" s="226"/>
      <c r="R13" s="227"/>
      <c r="S13" s="227"/>
      <c r="T13" s="227"/>
      <c r="U13" s="227"/>
      <c r="V13" s="227"/>
      <c r="W13" s="227"/>
      <c r="X13" s="227"/>
      <c r="Y13" s="227"/>
      <c r="Z13" s="217"/>
      <c r="AA13" s="217"/>
      <c r="AB13" s="217"/>
      <c r="AC13" s="217"/>
      <c r="AD13" s="217"/>
      <c r="AE13" s="217"/>
      <c r="AF13" s="217"/>
      <c r="AG13" s="217" t="s">
        <v>128</v>
      </c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50" t="str">
        <f>C13</f>
        <v>bez naložení do dopravní nádoby, ale s vyprázdněním dopravní nádoby na hromadu nebo na dopravní prostředek,</v>
      </c>
      <c r="BB13" s="217"/>
      <c r="BC13" s="217"/>
      <c r="BD13" s="217"/>
      <c r="BE13" s="217"/>
      <c r="BF13" s="217"/>
      <c r="BG13" s="217"/>
      <c r="BH13" s="217"/>
    </row>
    <row r="14" spans="1:60" outlineLevel="1" x14ac:dyDescent="0.25">
      <c r="A14" s="236">
        <v>4</v>
      </c>
      <c r="B14" s="237" t="s">
        <v>132</v>
      </c>
      <c r="C14" s="256" t="s">
        <v>133</v>
      </c>
      <c r="D14" s="238" t="s">
        <v>123</v>
      </c>
      <c r="E14" s="239">
        <v>62</v>
      </c>
      <c r="F14" s="240"/>
      <c r="G14" s="241">
        <f>ROUND(E14*F14,2)</f>
        <v>0</v>
      </c>
      <c r="H14" s="240"/>
      <c r="I14" s="241">
        <f>ROUND(E14*H14,2)</f>
        <v>0</v>
      </c>
      <c r="J14" s="240"/>
      <c r="K14" s="241">
        <f>ROUND(E14*J14,2)</f>
        <v>0</v>
      </c>
      <c r="L14" s="241">
        <v>21</v>
      </c>
      <c r="M14" s="241">
        <f>G14*(1+L14/100)</f>
        <v>0</v>
      </c>
      <c r="N14" s="239">
        <v>0</v>
      </c>
      <c r="O14" s="239">
        <f>ROUND(E14*N14,2)</f>
        <v>0</v>
      </c>
      <c r="P14" s="239">
        <v>0</v>
      </c>
      <c r="Q14" s="239">
        <f>ROUND(E14*P14,2)</f>
        <v>0</v>
      </c>
      <c r="R14" s="241" t="s">
        <v>124</v>
      </c>
      <c r="S14" s="241" t="s">
        <v>125</v>
      </c>
      <c r="T14" s="242" t="s">
        <v>126</v>
      </c>
      <c r="U14" s="227">
        <v>7.3999999999999996E-2</v>
      </c>
      <c r="V14" s="227">
        <f>ROUND(E14*U14,2)</f>
        <v>4.59</v>
      </c>
      <c r="W14" s="227"/>
      <c r="X14" s="227" t="s">
        <v>118</v>
      </c>
      <c r="Y14" s="227" t="s">
        <v>119</v>
      </c>
      <c r="Z14" s="217"/>
      <c r="AA14" s="217"/>
      <c r="AB14" s="217"/>
      <c r="AC14" s="217"/>
      <c r="AD14" s="217"/>
      <c r="AE14" s="217"/>
      <c r="AF14" s="217"/>
      <c r="AG14" s="217" t="s">
        <v>120</v>
      </c>
      <c r="AH14" s="217"/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17"/>
    </row>
    <row r="15" spans="1:60" outlineLevel="2" x14ac:dyDescent="0.25">
      <c r="A15" s="224"/>
      <c r="B15" s="225"/>
      <c r="C15" s="257" t="s">
        <v>134</v>
      </c>
      <c r="D15" s="251"/>
      <c r="E15" s="251"/>
      <c r="F15" s="251"/>
      <c r="G15" s="251"/>
      <c r="H15" s="227"/>
      <c r="I15" s="227"/>
      <c r="J15" s="227"/>
      <c r="K15" s="227"/>
      <c r="L15" s="227"/>
      <c r="M15" s="227"/>
      <c r="N15" s="226"/>
      <c r="O15" s="226"/>
      <c r="P15" s="226"/>
      <c r="Q15" s="226"/>
      <c r="R15" s="227"/>
      <c r="S15" s="227"/>
      <c r="T15" s="227"/>
      <c r="U15" s="227"/>
      <c r="V15" s="227"/>
      <c r="W15" s="227"/>
      <c r="X15" s="227"/>
      <c r="Y15" s="227"/>
      <c r="Z15" s="217"/>
      <c r="AA15" s="217"/>
      <c r="AB15" s="217"/>
      <c r="AC15" s="217"/>
      <c r="AD15" s="217"/>
      <c r="AE15" s="217"/>
      <c r="AF15" s="217"/>
      <c r="AG15" s="217" t="s">
        <v>128</v>
      </c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</row>
    <row r="16" spans="1:60" outlineLevel="1" x14ac:dyDescent="0.25">
      <c r="A16" s="236">
        <v>5</v>
      </c>
      <c r="B16" s="237" t="s">
        <v>135</v>
      </c>
      <c r="C16" s="256" t="s">
        <v>136</v>
      </c>
      <c r="D16" s="238" t="s">
        <v>123</v>
      </c>
      <c r="E16" s="239">
        <v>74</v>
      </c>
      <c r="F16" s="240"/>
      <c r="G16" s="241">
        <f>ROUND(E16*F16,2)</f>
        <v>0</v>
      </c>
      <c r="H16" s="240"/>
      <c r="I16" s="241">
        <f>ROUND(E16*H16,2)</f>
        <v>0</v>
      </c>
      <c r="J16" s="240"/>
      <c r="K16" s="241">
        <f>ROUND(E16*J16,2)</f>
        <v>0</v>
      </c>
      <c r="L16" s="241">
        <v>21</v>
      </c>
      <c r="M16" s="241">
        <f>G16*(1+L16/100)</f>
        <v>0</v>
      </c>
      <c r="N16" s="239">
        <v>0</v>
      </c>
      <c r="O16" s="239">
        <f>ROUND(E16*N16,2)</f>
        <v>0</v>
      </c>
      <c r="P16" s="239">
        <v>0</v>
      </c>
      <c r="Q16" s="239">
        <f>ROUND(E16*P16,2)</f>
        <v>0</v>
      </c>
      <c r="R16" s="241" t="s">
        <v>124</v>
      </c>
      <c r="S16" s="241" t="s">
        <v>125</v>
      </c>
      <c r="T16" s="242" t="s">
        <v>126</v>
      </c>
      <c r="U16" s="227">
        <v>1.587</v>
      </c>
      <c r="V16" s="227">
        <f>ROUND(E16*U16,2)</f>
        <v>117.44</v>
      </c>
      <c r="W16" s="227"/>
      <c r="X16" s="227" t="s">
        <v>118</v>
      </c>
      <c r="Y16" s="227" t="s">
        <v>119</v>
      </c>
      <c r="Z16" s="217"/>
      <c r="AA16" s="217"/>
      <c r="AB16" s="217"/>
      <c r="AC16" s="217"/>
      <c r="AD16" s="217"/>
      <c r="AE16" s="217"/>
      <c r="AF16" s="217"/>
      <c r="AG16" s="217" t="s">
        <v>120</v>
      </c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</row>
    <row r="17" spans="1:60" ht="21" outlineLevel="2" x14ac:dyDescent="0.25">
      <c r="A17" s="224"/>
      <c r="B17" s="225"/>
      <c r="C17" s="257" t="s">
        <v>137</v>
      </c>
      <c r="D17" s="251"/>
      <c r="E17" s="251"/>
      <c r="F17" s="251"/>
      <c r="G17" s="251"/>
      <c r="H17" s="227"/>
      <c r="I17" s="227"/>
      <c r="J17" s="227"/>
      <c r="K17" s="227"/>
      <c r="L17" s="227"/>
      <c r="M17" s="227"/>
      <c r="N17" s="226"/>
      <c r="O17" s="226"/>
      <c r="P17" s="226"/>
      <c r="Q17" s="226"/>
      <c r="R17" s="227"/>
      <c r="S17" s="227"/>
      <c r="T17" s="227"/>
      <c r="U17" s="227"/>
      <c r="V17" s="227"/>
      <c r="W17" s="227"/>
      <c r="X17" s="227"/>
      <c r="Y17" s="227"/>
      <c r="Z17" s="217"/>
      <c r="AA17" s="217"/>
      <c r="AB17" s="217"/>
      <c r="AC17" s="217"/>
      <c r="AD17" s="217"/>
      <c r="AE17" s="217"/>
      <c r="AF17" s="217"/>
      <c r="AG17" s="217" t="s">
        <v>128</v>
      </c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50" t="str">
        <f>C17</f>
        <v>sypaninou z vhodných hornin tř. 1 - 4 nebo materiálem připraveným podél výkopu ve vzdálenosti do 3 m od jeho kraje, pro jakoukoliv hloubku výkopu a jakoukoliv míru zhutnění,</v>
      </c>
      <c r="BB17" s="217"/>
      <c r="BC17" s="217"/>
      <c r="BD17" s="217"/>
      <c r="BE17" s="217"/>
      <c r="BF17" s="217"/>
      <c r="BG17" s="217"/>
      <c r="BH17" s="217"/>
    </row>
    <row r="18" spans="1:60" outlineLevel="1" x14ac:dyDescent="0.25">
      <c r="A18" s="236">
        <v>6</v>
      </c>
      <c r="B18" s="237" t="s">
        <v>138</v>
      </c>
      <c r="C18" s="256" t="s">
        <v>139</v>
      </c>
      <c r="D18" s="238" t="s">
        <v>123</v>
      </c>
      <c r="E18" s="239">
        <v>62</v>
      </c>
      <c r="F18" s="240"/>
      <c r="G18" s="241">
        <f>ROUND(E18*F18,2)</f>
        <v>0</v>
      </c>
      <c r="H18" s="240"/>
      <c r="I18" s="241">
        <f>ROUND(E18*H18,2)</f>
        <v>0</v>
      </c>
      <c r="J18" s="240"/>
      <c r="K18" s="241">
        <f>ROUND(E18*J18,2)</f>
        <v>0</v>
      </c>
      <c r="L18" s="241">
        <v>21</v>
      </c>
      <c r="M18" s="241">
        <f>G18*(1+L18/100)</f>
        <v>0</v>
      </c>
      <c r="N18" s="239">
        <v>0</v>
      </c>
      <c r="O18" s="239">
        <f>ROUND(E18*N18,2)</f>
        <v>0</v>
      </c>
      <c r="P18" s="239">
        <v>0</v>
      </c>
      <c r="Q18" s="239">
        <f>ROUND(E18*P18,2)</f>
        <v>0</v>
      </c>
      <c r="R18" s="241" t="s">
        <v>124</v>
      </c>
      <c r="S18" s="241" t="s">
        <v>125</v>
      </c>
      <c r="T18" s="242" t="s">
        <v>126</v>
      </c>
      <c r="U18" s="227">
        <v>0</v>
      </c>
      <c r="V18" s="227">
        <f>ROUND(E18*U18,2)</f>
        <v>0</v>
      </c>
      <c r="W18" s="227"/>
      <c r="X18" s="227" t="s">
        <v>118</v>
      </c>
      <c r="Y18" s="227" t="s">
        <v>119</v>
      </c>
      <c r="Z18" s="217"/>
      <c r="AA18" s="217"/>
      <c r="AB18" s="217"/>
      <c r="AC18" s="217"/>
      <c r="AD18" s="217"/>
      <c r="AE18" s="217"/>
      <c r="AF18" s="217"/>
      <c r="AG18" s="217" t="s">
        <v>120</v>
      </c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</row>
    <row r="19" spans="1:60" outlineLevel="2" x14ac:dyDescent="0.25">
      <c r="A19" s="224"/>
      <c r="B19" s="225"/>
      <c r="C19" s="258" t="s">
        <v>140</v>
      </c>
      <c r="D19" s="252"/>
      <c r="E19" s="252"/>
      <c r="F19" s="252"/>
      <c r="G19" s="252"/>
      <c r="H19" s="227"/>
      <c r="I19" s="227"/>
      <c r="J19" s="227"/>
      <c r="K19" s="227"/>
      <c r="L19" s="227"/>
      <c r="M19" s="227"/>
      <c r="N19" s="226"/>
      <c r="O19" s="226"/>
      <c r="P19" s="226"/>
      <c r="Q19" s="226"/>
      <c r="R19" s="227"/>
      <c r="S19" s="227"/>
      <c r="T19" s="227"/>
      <c r="U19" s="227"/>
      <c r="V19" s="227"/>
      <c r="W19" s="227"/>
      <c r="X19" s="227"/>
      <c r="Y19" s="227"/>
      <c r="Z19" s="217"/>
      <c r="AA19" s="217"/>
      <c r="AB19" s="217"/>
      <c r="AC19" s="217"/>
      <c r="AD19" s="217"/>
      <c r="AE19" s="217"/>
      <c r="AF19" s="217"/>
      <c r="AG19" s="217" t="s">
        <v>141</v>
      </c>
      <c r="AH19" s="217"/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  <c r="BD19" s="217"/>
      <c r="BE19" s="217"/>
      <c r="BF19" s="217"/>
      <c r="BG19" s="217"/>
      <c r="BH19" s="217"/>
    </row>
    <row r="20" spans="1:60" outlineLevel="1" x14ac:dyDescent="0.25">
      <c r="A20" s="243">
        <v>7</v>
      </c>
      <c r="B20" s="244" t="s">
        <v>142</v>
      </c>
      <c r="C20" s="255" t="s">
        <v>143</v>
      </c>
      <c r="D20" s="245" t="s">
        <v>144</v>
      </c>
      <c r="E20" s="246">
        <v>10</v>
      </c>
      <c r="F20" s="247"/>
      <c r="G20" s="248">
        <f>ROUND(E20*F20,2)</f>
        <v>0</v>
      </c>
      <c r="H20" s="247"/>
      <c r="I20" s="248">
        <f>ROUND(E20*H20,2)</f>
        <v>0</v>
      </c>
      <c r="J20" s="247"/>
      <c r="K20" s="248">
        <f>ROUND(E20*J20,2)</f>
        <v>0</v>
      </c>
      <c r="L20" s="248">
        <v>21</v>
      </c>
      <c r="M20" s="248">
        <f>G20*(1+L20/100)</f>
        <v>0</v>
      </c>
      <c r="N20" s="246">
        <v>1</v>
      </c>
      <c r="O20" s="246">
        <f>ROUND(E20*N20,2)</f>
        <v>10</v>
      </c>
      <c r="P20" s="246">
        <v>0</v>
      </c>
      <c r="Q20" s="246">
        <f>ROUND(E20*P20,2)</f>
        <v>0</v>
      </c>
      <c r="R20" s="248" t="s">
        <v>145</v>
      </c>
      <c r="S20" s="248" t="s">
        <v>125</v>
      </c>
      <c r="T20" s="249" t="s">
        <v>126</v>
      </c>
      <c r="U20" s="227">
        <v>0</v>
      </c>
      <c r="V20" s="227">
        <f>ROUND(E20*U20,2)</f>
        <v>0</v>
      </c>
      <c r="W20" s="227"/>
      <c r="X20" s="227" t="s">
        <v>146</v>
      </c>
      <c r="Y20" s="227" t="s">
        <v>119</v>
      </c>
      <c r="Z20" s="217"/>
      <c r="AA20" s="217"/>
      <c r="AB20" s="217"/>
      <c r="AC20" s="217"/>
      <c r="AD20" s="217"/>
      <c r="AE20" s="217"/>
      <c r="AF20" s="217"/>
      <c r="AG20" s="217" t="s">
        <v>147</v>
      </c>
      <c r="AH20" s="217"/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  <c r="BH20" s="217"/>
    </row>
    <row r="21" spans="1:60" outlineLevel="1" x14ac:dyDescent="0.25">
      <c r="A21" s="243">
        <v>8</v>
      </c>
      <c r="B21" s="244" t="s">
        <v>148</v>
      </c>
      <c r="C21" s="255" t="s">
        <v>149</v>
      </c>
      <c r="D21" s="245" t="s">
        <v>144</v>
      </c>
      <c r="E21" s="246">
        <v>13</v>
      </c>
      <c r="F21" s="247"/>
      <c r="G21" s="248">
        <f>ROUND(E21*F21,2)</f>
        <v>0</v>
      </c>
      <c r="H21" s="247"/>
      <c r="I21" s="248">
        <f>ROUND(E21*H21,2)</f>
        <v>0</v>
      </c>
      <c r="J21" s="247"/>
      <c r="K21" s="248">
        <f>ROUND(E21*J21,2)</f>
        <v>0</v>
      </c>
      <c r="L21" s="248">
        <v>21</v>
      </c>
      <c r="M21" s="248">
        <f>G21*(1+L21/100)</f>
        <v>0</v>
      </c>
      <c r="N21" s="246">
        <v>1</v>
      </c>
      <c r="O21" s="246">
        <f>ROUND(E21*N21,2)</f>
        <v>13</v>
      </c>
      <c r="P21" s="246">
        <v>0</v>
      </c>
      <c r="Q21" s="246">
        <f>ROUND(E21*P21,2)</f>
        <v>0</v>
      </c>
      <c r="R21" s="248" t="s">
        <v>145</v>
      </c>
      <c r="S21" s="248" t="s">
        <v>125</v>
      </c>
      <c r="T21" s="249" t="s">
        <v>126</v>
      </c>
      <c r="U21" s="227">
        <v>0</v>
      </c>
      <c r="V21" s="227">
        <f>ROUND(E21*U21,2)</f>
        <v>0</v>
      </c>
      <c r="W21" s="227"/>
      <c r="X21" s="227" t="s">
        <v>146</v>
      </c>
      <c r="Y21" s="227" t="s">
        <v>119</v>
      </c>
      <c r="Z21" s="217"/>
      <c r="AA21" s="217"/>
      <c r="AB21" s="217"/>
      <c r="AC21" s="217"/>
      <c r="AD21" s="217"/>
      <c r="AE21" s="217"/>
      <c r="AF21" s="217"/>
      <c r="AG21" s="217" t="s">
        <v>147</v>
      </c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7"/>
      <c r="BA21" s="217"/>
      <c r="BB21" s="217"/>
      <c r="BC21" s="217"/>
      <c r="BD21" s="217"/>
      <c r="BE21" s="217"/>
      <c r="BF21" s="217"/>
      <c r="BG21" s="217"/>
      <c r="BH21" s="217"/>
    </row>
    <row r="22" spans="1:60" x14ac:dyDescent="0.25">
      <c r="A22" s="229" t="s">
        <v>111</v>
      </c>
      <c r="B22" s="230" t="s">
        <v>68</v>
      </c>
      <c r="C22" s="254" t="s">
        <v>69</v>
      </c>
      <c r="D22" s="231"/>
      <c r="E22" s="232"/>
      <c r="F22" s="233"/>
      <c r="G22" s="233">
        <f>SUMIF(AG23:AG24,"&lt;&gt;NOR",G23:G24)</f>
        <v>0</v>
      </c>
      <c r="H22" s="233"/>
      <c r="I22" s="233">
        <f>SUM(I23:I24)</f>
        <v>0</v>
      </c>
      <c r="J22" s="233"/>
      <c r="K22" s="233">
        <f>SUM(K23:K24)</f>
        <v>0</v>
      </c>
      <c r="L22" s="233"/>
      <c r="M22" s="233">
        <f>SUM(M23:M24)</f>
        <v>0</v>
      </c>
      <c r="N22" s="232"/>
      <c r="O22" s="232">
        <f>SUM(O23:O24)</f>
        <v>0.1</v>
      </c>
      <c r="P22" s="232"/>
      <c r="Q22" s="232">
        <f>SUM(Q23:Q24)</f>
        <v>0</v>
      </c>
      <c r="R22" s="233"/>
      <c r="S22" s="233"/>
      <c r="T22" s="234"/>
      <c r="U22" s="228"/>
      <c r="V22" s="228">
        <f>SUM(V23:V24)</f>
        <v>1.52</v>
      </c>
      <c r="W22" s="228"/>
      <c r="X22" s="228"/>
      <c r="Y22" s="228"/>
      <c r="AG22" t="s">
        <v>112</v>
      </c>
    </row>
    <row r="23" spans="1:60" ht="20.399999999999999" outlineLevel="1" x14ac:dyDescent="0.25">
      <c r="A23" s="236">
        <v>9</v>
      </c>
      <c r="B23" s="237" t="s">
        <v>150</v>
      </c>
      <c r="C23" s="256" t="s">
        <v>151</v>
      </c>
      <c r="D23" s="238" t="s">
        <v>152</v>
      </c>
      <c r="E23" s="239">
        <v>6</v>
      </c>
      <c r="F23" s="240"/>
      <c r="G23" s="241">
        <f>ROUND(E23*F23,2)</f>
        <v>0</v>
      </c>
      <c r="H23" s="240"/>
      <c r="I23" s="241">
        <f>ROUND(E23*H23,2)</f>
        <v>0</v>
      </c>
      <c r="J23" s="240"/>
      <c r="K23" s="241">
        <f>ROUND(E23*J23,2)</f>
        <v>0</v>
      </c>
      <c r="L23" s="241">
        <v>21</v>
      </c>
      <c r="M23" s="241">
        <f>G23*(1+L23/100)</f>
        <v>0</v>
      </c>
      <c r="N23" s="239">
        <v>1.7330000000000002E-2</v>
      </c>
      <c r="O23" s="239">
        <f>ROUND(E23*N23,2)</f>
        <v>0.1</v>
      </c>
      <c r="P23" s="239">
        <v>0</v>
      </c>
      <c r="Q23" s="239">
        <f>ROUND(E23*P23,2)</f>
        <v>0</v>
      </c>
      <c r="R23" s="241" t="s">
        <v>153</v>
      </c>
      <c r="S23" s="241" t="s">
        <v>125</v>
      </c>
      <c r="T23" s="242" t="s">
        <v>126</v>
      </c>
      <c r="U23" s="227">
        <v>0.253</v>
      </c>
      <c r="V23" s="227">
        <f>ROUND(E23*U23,2)</f>
        <v>1.52</v>
      </c>
      <c r="W23" s="227"/>
      <c r="X23" s="227" t="s">
        <v>118</v>
      </c>
      <c r="Y23" s="227" t="s">
        <v>119</v>
      </c>
      <c r="Z23" s="217"/>
      <c r="AA23" s="217"/>
      <c r="AB23" s="217"/>
      <c r="AC23" s="217"/>
      <c r="AD23" s="217"/>
      <c r="AE23" s="217"/>
      <c r="AF23" s="217"/>
      <c r="AG23" s="217" t="s">
        <v>120</v>
      </c>
      <c r="AH23" s="217"/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7"/>
    </row>
    <row r="24" spans="1:60" outlineLevel="2" x14ac:dyDescent="0.25">
      <c r="A24" s="224"/>
      <c r="B24" s="225"/>
      <c r="C24" s="257" t="s">
        <v>154</v>
      </c>
      <c r="D24" s="251"/>
      <c r="E24" s="251"/>
      <c r="F24" s="251"/>
      <c r="G24" s="251"/>
      <c r="H24" s="227"/>
      <c r="I24" s="227"/>
      <c r="J24" s="227"/>
      <c r="K24" s="227"/>
      <c r="L24" s="227"/>
      <c r="M24" s="227"/>
      <c r="N24" s="226"/>
      <c r="O24" s="226"/>
      <c r="P24" s="226"/>
      <c r="Q24" s="226"/>
      <c r="R24" s="227"/>
      <c r="S24" s="227"/>
      <c r="T24" s="227"/>
      <c r="U24" s="227"/>
      <c r="V24" s="227"/>
      <c r="W24" s="227"/>
      <c r="X24" s="227"/>
      <c r="Y24" s="227"/>
      <c r="Z24" s="217"/>
      <c r="AA24" s="217"/>
      <c r="AB24" s="217"/>
      <c r="AC24" s="217"/>
      <c r="AD24" s="217"/>
      <c r="AE24" s="217"/>
      <c r="AF24" s="217"/>
      <c r="AG24" s="217" t="s">
        <v>128</v>
      </c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7"/>
      <c r="AV24" s="217"/>
      <c r="AW24" s="217"/>
      <c r="AX24" s="217"/>
      <c r="AY24" s="217"/>
      <c r="AZ24" s="217"/>
      <c r="BA24" s="217"/>
      <c r="BB24" s="217"/>
      <c r="BC24" s="217"/>
      <c r="BD24" s="217"/>
      <c r="BE24" s="217"/>
      <c r="BF24" s="217"/>
      <c r="BG24" s="217"/>
      <c r="BH24" s="217"/>
    </row>
    <row r="25" spans="1:60" x14ac:dyDescent="0.25">
      <c r="A25" s="229" t="s">
        <v>111</v>
      </c>
      <c r="B25" s="230" t="s">
        <v>70</v>
      </c>
      <c r="C25" s="254" t="s">
        <v>71</v>
      </c>
      <c r="D25" s="231"/>
      <c r="E25" s="232"/>
      <c r="F25" s="233"/>
      <c r="G25" s="233">
        <f>SUMIF(AG26:AG26,"&lt;&gt;NOR",G26:G26)</f>
        <v>0</v>
      </c>
      <c r="H25" s="233"/>
      <c r="I25" s="233">
        <f>SUM(I26:I26)</f>
        <v>0</v>
      </c>
      <c r="J25" s="233"/>
      <c r="K25" s="233">
        <f>SUM(K26:K26)</f>
        <v>0</v>
      </c>
      <c r="L25" s="233"/>
      <c r="M25" s="233">
        <f>SUM(M26:M26)</f>
        <v>0</v>
      </c>
      <c r="N25" s="232"/>
      <c r="O25" s="232">
        <f>SUM(O26:O26)</f>
        <v>0</v>
      </c>
      <c r="P25" s="232"/>
      <c r="Q25" s="232">
        <f>SUM(Q26:Q26)</f>
        <v>0.08</v>
      </c>
      <c r="R25" s="233"/>
      <c r="S25" s="233"/>
      <c r="T25" s="234"/>
      <c r="U25" s="228"/>
      <c r="V25" s="228">
        <f>SUM(V26:V26)</f>
        <v>1.81</v>
      </c>
      <c r="W25" s="228"/>
      <c r="X25" s="228"/>
      <c r="Y25" s="228"/>
      <c r="AG25" t="s">
        <v>112</v>
      </c>
    </row>
    <row r="26" spans="1:60" outlineLevel="1" x14ac:dyDescent="0.25">
      <c r="A26" s="243">
        <v>10</v>
      </c>
      <c r="B26" s="244" t="s">
        <v>155</v>
      </c>
      <c r="C26" s="255" t="s">
        <v>156</v>
      </c>
      <c r="D26" s="245" t="s">
        <v>152</v>
      </c>
      <c r="E26" s="246">
        <v>6</v>
      </c>
      <c r="F26" s="247"/>
      <c r="G26" s="248">
        <f>ROUND(E26*F26,2)</f>
        <v>0</v>
      </c>
      <c r="H26" s="247"/>
      <c r="I26" s="248">
        <f>ROUND(E26*H26,2)</f>
        <v>0</v>
      </c>
      <c r="J26" s="247"/>
      <c r="K26" s="248">
        <f>ROUND(E26*J26,2)</f>
        <v>0</v>
      </c>
      <c r="L26" s="248">
        <v>21</v>
      </c>
      <c r="M26" s="248">
        <f>G26*(1+L26/100)</f>
        <v>0</v>
      </c>
      <c r="N26" s="246">
        <v>4.8999999999999998E-4</v>
      </c>
      <c r="O26" s="246">
        <f>ROUND(E26*N26,2)</f>
        <v>0</v>
      </c>
      <c r="P26" s="246">
        <v>1.2999999999999999E-2</v>
      </c>
      <c r="Q26" s="246">
        <f>ROUND(E26*P26,2)</f>
        <v>0.08</v>
      </c>
      <c r="R26" s="248" t="s">
        <v>157</v>
      </c>
      <c r="S26" s="248" t="s">
        <v>125</v>
      </c>
      <c r="T26" s="249" t="s">
        <v>126</v>
      </c>
      <c r="U26" s="227">
        <v>0.30099999999999999</v>
      </c>
      <c r="V26" s="227">
        <f>ROUND(E26*U26,2)</f>
        <v>1.81</v>
      </c>
      <c r="W26" s="227"/>
      <c r="X26" s="227" t="s">
        <v>118</v>
      </c>
      <c r="Y26" s="227" t="s">
        <v>119</v>
      </c>
      <c r="Z26" s="217"/>
      <c r="AA26" s="217"/>
      <c r="AB26" s="217"/>
      <c r="AC26" s="217"/>
      <c r="AD26" s="217"/>
      <c r="AE26" s="217"/>
      <c r="AF26" s="217"/>
      <c r="AG26" s="217" t="s">
        <v>120</v>
      </c>
      <c r="AH26" s="217"/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</row>
    <row r="27" spans="1:60" x14ac:dyDescent="0.25">
      <c r="A27" s="229" t="s">
        <v>111</v>
      </c>
      <c r="B27" s="230" t="s">
        <v>72</v>
      </c>
      <c r="C27" s="254" t="s">
        <v>73</v>
      </c>
      <c r="D27" s="231"/>
      <c r="E27" s="232"/>
      <c r="F27" s="233"/>
      <c r="G27" s="233">
        <f>SUMIF(AG28:AG54,"&lt;&gt;NOR",G28:G54)</f>
        <v>0</v>
      </c>
      <c r="H27" s="233"/>
      <c r="I27" s="233">
        <f>SUM(I28:I54)</f>
        <v>0</v>
      </c>
      <c r="J27" s="233"/>
      <c r="K27" s="233">
        <f>SUM(K28:K54)</f>
        <v>0</v>
      </c>
      <c r="L27" s="233"/>
      <c r="M27" s="233">
        <f>SUM(M28:M54)</f>
        <v>0</v>
      </c>
      <c r="N27" s="232"/>
      <c r="O27" s="232">
        <f>SUM(O28:O54)</f>
        <v>0.91</v>
      </c>
      <c r="P27" s="232"/>
      <c r="Q27" s="232">
        <f>SUM(Q28:Q54)</f>
        <v>0</v>
      </c>
      <c r="R27" s="233"/>
      <c r="S27" s="233"/>
      <c r="T27" s="234"/>
      <c r="U27" s="228"/>
      <c r="V27" s="228">
        <f>SUM(V28:V54)</f>
        <v>14.850000000000001</v>
      </c>
      <c r="W27" s="228"/>
      <c r="X27" s="228"/>
      <c r="Y27" s="228"/>
      <c r="AG27" t="s">
        <v>112</v>
      </c>
    </row>
    <row r="28" spans="1:60" outlineLevel="1" x14ac:dyDescent="0.25">
      <c r="A28" s="243">
        <v>11</v>
      </c>
      <c r="B28" s="244" t="s">
        <v>158</v>
      </c>
      <c r="C28" s="255" t="s">
        <v>159</v>
      </c>
      <c r="D28" s="245" t="s">
        <v>160</v>
      </c>
      <c r="E28" s="246">
        <v>1</v>
      </c>
      <c r="F28" s="247"/>
      <c r="G28" s="248">
        <f>ROUND(E28*F28,2)</f>
        <v>0</v>
      </c>
      <c r="H28" s="247"/>
      <c r="I28" s="248">
        <f>ROUND(E28*H28,2)</f>
        <v>0</v>
      </c>
      <c r="J28" s="247"/>
      <c r="K28" s="248">
        <f>ROUND(E28*J28,2)</f>
        <v>0</v>
      </c>
      <c r="L28" s="248">
        <v>21</v>
      </c>
      <c r="M28" s="248">
        <f>G28*(1+L28/100)</f>
        <v>0</v>
      </c>
      <c r="N28" s="246">
        <v>0</v>
      </c>
      <c r="O28" s="246">
        <f>ROUND(E28*N28,2)</f>
        <v>0</v>
      </c>
      <c r="P28" s="246">
        <v>0</v>
      </c>
      <c r="Q28" s="246">
        <f>ROUND(E28*P28,2)</f>
        <v>0</v>
      </c>
      <c r="R28" s="248"/>
      <c r="S28" s="248" t="s">
        <v>116</v>
      </c>
      <c r="T28" s="249" t="s">
        <v>117</v>
      </c>
      <c r="U28" s="227">
        <v>0</v>
      </c>
      <c r="V28" s="227">
        <f>ROUND(E28*U28,2)</f>
        <v>0</v>
      </c>
      <c r="W28" s="227"/>
      <c r="X28" s="227" t="s">
        <v>118</v>
      </c>
      <c r="Y28" s="227" t="s">
        <v>119</v>
      </c>
      <c r="Z28" s="217"/>
      <c r="AA28" s="217"/>
      <c r="AB28" s="217"/>
      <c r="AC28" s="217"/>
      <c r="AD28" s="217"/>
      <c r="AE28" s="217"/>
      <c r="AF28" s="217"/>
      <c r="AG28" s="217" t="s">
        <v>120</v>
      </c>
      <c r="AH28" s="217"/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17"/>
      <c r="BB28" s="217"/>
      <c r="BC28" s="217"/>
      <c r="BD28" s="217"/>
      <c r="BE28" s="217"/>
      <c r="BF28" s="217"/>
      <c r="BG28" s="217"/>
      <c r="BH28" s="217"/>
    </row>
    <row r="29" spans="1:60" outlineLevel="1" x14ac:dyDescent="0.25">
      <c r="A29" s="243">
        <v>12</v>
      </c>
      <c r="B29" s="244" t="s">
        <v>161</v>
      </c>
      <c r="C29" s="255" t="s">
        <v>162</v>
      </c>
      <c r="D29" s="245" t="s">
        <v>160</v>
      </c>
      <c r="E29" s="246">
        <v>1</v>
      </c>
      <c r="F29" s="247"/>
      <c r="G29" s="248">
        <f>ROUND(E29*F29,2)</f>
        <v>0</v>
      </c>
      <c r="H29" s="247"/>
      <c r="I29" s="248">
        <f>ROUND(E29*H29,2)</f>
        <v>0</v>
      </c>
      <c r="J29" s="247"/>
      <c r="K29" s="248">
        <f>ROUND(E29*J29,2)</f>
        <v>0</v>
      </c>
      <c r="L29" s="248">
        <v>21</v>
      </c>
      <c r="M29" s="248">
        <f>G29*(1+L29/100)</f>
        <v>0</v>
      </c>
      <c r="N29" s="246">
        <v>0</v>
      </c>
      <c r="O29" s="246">
        <f>ROUND(E29*N29,2)</f>
        <v>0</v>
      </c>
      <c r="P29" s="246">
        <v>0</v>
      </c>
      <c r="Q29" s="246">
        <f>ROUND(E29*P29,2)</f>
        <v>0</v>
      </c>
      <c r="R29" s="248"/>
      <c r="S29" s="248" t="s">
        <v>116</v>
      </c>
      <c r="T29" s="249" t="s">
        <v>117</v>
      </c>
      <c r="U29" s="227">
        <v>0</v>
      </c>
      <c r="V29" s="227">
        <f>ROUND(E29*U29,2)</f>
        <v>0</v>
      </c>
      <c r="W29" s="227"/>
      <c r="X29" s="227" t="s">
        <v>118</v>
      </c>
      <c r="Y29" s="227" t="s">
        <v>119</v>
      </c>
      <c r="Z29" s="217"/>
      <c r="AA29" s="217"/>
      <c r="AB29" s="217"/>
      <c r="AC29" s="217"/>
      <c r="AD29" s="217"/>
      <c r="AE29" s="217"/>
      <c r="AF29" s="217"/>
      <c r="AG29" s="217" t="s">
        <v>120</v>
      </c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  <c r="BB29" s="217"/>
      <c r="BC29" s="217"/>
      <c r="BD29" s="217"/>
      <c r="BE29" s="217"/>
      <c r="BF29" s="217"/>
      <c r="BG29" s="217"/>
      <c r="BH29" s="217"/>
    </row>
    <row r="30" spans="1:60" outlineLevel="1" x14ac:dyDescent="0.25">
      <c r="A30" s="243">
        <v>13</v>
      </c>
      <c r="B30" s="244" t="s">
        <v>163</v>
      </c>
      <c r="C30" s="255" t="s">
        <v>164</v>
      </c>
      <c r="D30" s="245" t="s">
        <v>152</v>
      </c>
      <c r="E30" s="246">
        <v>2</v>
      </c>
      <c r="F30" s="247"/>
      <c r="G30" s="248">
        <f>ROUND(E30*F30,2)</f>
        <v>0</v>
      </c>
      <c r="H30" s="247"/>
      <c r="I30" s="248">
        <f>ROUND(E30*H30,2)</f>
        <v>0</v>
      </c>
      <c r="J30" s="247"/>
      <c r="K30" s="248">
        <f>ROUND(E30*J30,2)</f>
        <v>0</v>
      </c>
      <c r="L30" s="248">
        <v>21</v>
      </c>
      <c r="M30" s="248">
        <f>G30*(1+L30/100)</f>
        <v>0</v>
      </c>
      <c r="N30" s="246">
        <v>1.7780000000000001E-2</v>
      </c>
      <c r="O30" s="246">
        <f>ROUND(E30*N30,2)</f>
        <v>0.04</v>
      </c>
      <c r="P30" s="246">
        <v>0</v>
      </c>
      <c r="Q30" s="246">
        <f>ROUND(E30*P30,2)</f>
        <v>0</v>
      </c>
      <c r="R30" s="248"/>
      <c r="S30" s="248" t="s">
        <v>116</v>
      </c>
      <c r="T30" s="249" t="s">
        <v>117</v>
      </c>
      <c r="U30" s="227">
        <v>0</v>
      </c>
      <c r="V30" s="227">
        <f>ROUND(E30*U30,2)</f>
        <v>0</v>
      </c>
      <c r="W30" s="227"/>
      <c r="X30" s="227" t="s">
        <v>118</v>
      </c>
      <c r="Y30" s="227" t="s">
        <v>119</v>
      </c>
      <c r="Z30" s="217"/>
      <c r="AA30" s="217"/>
      <c r="AB30" s="217"/>
      <c r="AC30" s="217"/>
      <c r="AD30" s="217"/>
      <c r="AE30" s="217"/>
      <c r="AF30" s="217"/>
      <c r="AG30" s="217" t="s">
        <v>120</v>
      </c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</row>
    <row r="31" spans="1:60" outlineLevel="1" x14ac:dyDescent="0.25">
      <c r="A31" s="243">
        <v>14</v>
      </c>
      <c r="B31" s="244" t="s">
        <v>165</v>
      </c>
      <c r="C31" s="255" t="s">
        <v>166</v>
      </c>
      <c r="D31" s="245" t="s">
        <v>152</v>
      </c>
      <c r="E31" s="246">
        <v>2</v>
      </c>
      <c r="F31" s="247"/>
      <c r="G31" s="248">
        <f>ROUND(E31*F31,2)</f>
        <v>0</v>
      </c>
      <c r="H31" s="247"/>
      <c r="I31" s="248">
        <f>ROUND(E31*H31,2)</f>
        <v>0</v>
      </c>
      <c r="J31" s="247"/>
      <c r="K31" s="248">
        <f>ROUND(E31*J31,2)</f>
        <v>0</v>
      </c>
      <c r="L31" s="248">
        <v>21</v>
      </c>
      <c r="M31" s="248">
        <f>G31*(1+L31/100)</f>
        <v>0</v>
      </c>
      <c r="N31" s="246">
        <v>1.7780000000000001E-2</v>
      </c>
      <c r="O31" s="246">
        <f>ROUND(E31*N31,2)</f>
        <v>0.04</v>
      </c>
      <c r="P31" s="246">
        <v>0</v>
      </c>
      <c r="Q31" s="246">
        <f>ROUND(E31*P31,2)</f>
        <v>0</v>
      </c>
      <c r="R31" s="248"/>
      <c r="S31" s="248" t="s">
        <v>116</v>
      </c>
      <c r="T31" s="249" t="s">
        <v>117</v>
      </c>
      <c r="U31" s="227">
        <v>0</v>
      </c>
      <c r="V31" s="227">
        <f>ROUND(E31*U31,2)</f>
        <v>0</v>
      </c>
      <c r="W31" s="227"/>
      <c r="X31" s="227" t="s">
        <v>118</v>
      </c>
      <c r="Y31" s="227" t="s">
        <v>119</v>
      </c>
      <c r="Z31" s="217"/>
      <c r="AA31" s="217"/>
      <c r="AB31" s="217"/>
      <c r="AC31" s="217"/>
      <c r="AD31" s="217"/>
      <c r="AE31" s="217"/>
      <c r="AF31" s="217"/>
      <c r="AG31" s="217" t="s">
        <v>120</v>
      </c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  <c r="BG31" s="217"/>
      <c r="BH31" s="217"/>
    </row>
    <row r="32" spans="1:60" outlineLevel="1" x14ac:dyDescent="0.25">
      <c r="A32" s="236">
        <v>15</v>
      </c>
      <c r="B32" s="237" t="s">
        <v>167</v>
      </c>
      <c r="C32" s="256" t="s">
        <v>168</v>
      </c>
      <c r="D32" s="238" t="s">
        <v>152</v>
      </c>
      <c r="E32" s="239">
        <v>8</v>
      </c>
      <c r="F32" s="240"/>
      <c r="G32" s="241">
        <f>ROUND(E32*F32,2)</f>
        <v>0</v>
      </c>
      <c r="H32" s="240"/>
      <c r="I32" s="241">
        <f>ROUND(E32*H32,2)</f>
        <v>0</v>
      </c>
      <c r="J32" s="240"/>
      <c r="K32" s="241">
        <f>ROUND(E32*J32,2)</f>
        <v>0</v>
      </c>
      <c r="L32" s="241">
        <v>21</v>
      </c>
      <c r="M32" s="241">
        <f>G32*(1+L32/100)</f>
        <v>0</v>
      </c>
      <c r="N32" s="239">
        <v>8.3599999999999994E-3</v>
      </c>
      <c r="O32" s="239">
        <f>ROUND(E32*N32,2)</f>
        <v>7.0000000000000007E-2</v>
      </c>
      <c r="P32" s="239">
        <v>0</v>
      </c>
      <c r="Q32" s="239">
        <f>ROUND(E32*P32,2)</f>
        <v>0</v>
      </c>
      <c r="R32" s="241"/>
      <c r="S32" s="241" t="s">
        <v>116</v>
      </c>
      <c r="T32" s="242" t="s">
        <v>117</v>
      </c>
      <c r="U32" s="227">
        <v>0.248</v>
      </c>
      <c r="V32" s="227">
        <f>ROUND(E32*U32,2)</f>
        <v>1.98</v>
      </c>
      <c r="W32" s="227"/>
      <c r="X32" s="227" t="s">
        <v>118</v>
      </c>
      <c r="Y32" s="227" t="s">
        <v>119</v>
      </c>
      <c r="Z32" s="217"/>
      <c r="AA32" s="217"/>
      <c r="AB32" s="217"/>
      <c r="AC32" s="217"/>
      <c r="AD32" s="217"/>
      <c r="AE32" s="217"/>
      <c r="AF32" s="217"/>
      <c r="AG32" s="217" t="s">
        <v>120</v>
      </c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</row>
    <row r="33" spans="1:60" outlineLevel="2" x14ac:dyDescent="0.25">
      <c r="A33" s="224"/>
      <c r="B33" s="225"/>
      <c r="C33" s="258" t="s">
        <v>169</v>
      </c>
      <c r="D33" s="252"/>
      <c r="E33" s="252"/>
      <c r="F33" s="252"/>
      <c r="G33" s="252"/>
      <c r="H33" s="227"/>
      <c r="I33" s="227"/>
      <c r="J33" s="227"/>
      <c r="K33" s="227"/>
      <c r="L33" s="227"/>
      <c r="M33" s="227"/>
      <c r="N33" s="226"/>
      <c r="O33" s="226"/>
      <c r="P33" s="226"/>
      <c r="Q33" s="226"/>
      <c r="R33" s="227"/>
      <c r="S33" s="227"/>
      <c r="T33" s="227"/>
      <c r="U33" s="227"/>
      <c r="V33" s="227"/>
      <c r="W33" s="227"/>
      <c r="X33" s="227"/>
      <c r="Y33" s="227"/>
      <c r="Z33" s="217"/>
      <c r="AA33" s="217"/>
      <c r="AB33" s="217"/>
      <c r="AC33" s="217"/>
      <c r="AD33" s="217"/>
      <c r="AE33" s="217"/>
      <c r="AF33" s="217"/>
      <c r="AG33" s="217" t="s">
        <v>141</v>
      </c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</row>
    <row r="34" spans="1:60" outlineLevel="3" x14ac:dyDescent="0.25">
      <c r="A34" s="224"/>
      <c r="B34" s="225"/>
      <c r="C34" s="259" t="s">
        <v>170</v>
      </c>
      <c r="D34" s="253"/>
      <c r="E34" s="253"/>
      <c r="F34" s="253"/>
      <c r="G34" s="253"/>
      <c r="H34" s="227"/>
      <c r="I34" s="227"/>
      <c r="J34" s="227"/>
      <c r="K34" s="227"/>
      <c r="L34" s="227"/>
      <c r="M34" s="227"/>
      <c r="N34" s="226"/>
      <c r="O34" s="226"/>
      <c r="P34" s="226"/>
      <c r="Q34" s="226"/>
      <c r="R34" s="227"/>
      <c r="S34" s="227"/>
      <c r="T34" s="227"/>
      <c r="U34" s="227"/>
      <c r="V34" s="227"/>
      <c r="W34" s="227"/>
      <c r="X34" s="227"/>
      <c r="Y34" s="227"/>
      <c r="Z34" s="217"/>
      <c r="AA34" s="217"/>
      <c r="AB34" s="217"/>
      <c r="AC34" s="217"/>
      <c r="AD34" s="217"/>
      <c r="AE34" s="217"/>
      <c r="AF34" s="217"/>
      <c r="AG34" s="217" t="s">
        <v>141</v>
      </c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7"/>
      <c r="BG34" s="217"/>
      <c r="BH34" s="217"/>
    </row>
    <row r="35" spans="1:60" outlineLevel="1" x14ac:dyDescent="0.25">
      <c r="A35" s="243">
        <v>16</v>
      </c>
      <c r="B35" s="244" t="s">
        <v>171</v>
      </c>
      <c r="C35" s="255" t="s">
        <v>172</v>
      </c>
      <c r="D35" s="245" t="s">
        <v>173</v>
      </c>
      <c r="E35" s="246">
        <v>61</v>
      </c>
      <c r="F35" s="247"/>
      <c r="G35" s="248">
        <f>ROUND(E35*F35,2)</f>
        <v>0</v>
      </c>
      <c r="H35" s="247"/>
      <c r="I35" s="248">
        <f>ROUND(E35*H35,2)</f>
        <v>0</v>
      </c>
      <c r="J35" s="247"/>
      <c r="K35" s="248">
        <f>ROUND(E35*J35,2)</f>
        <v>0</v>
      </c>
      <c r="L35" s="248">
        <v>21</v>
      </c>
      <c r="M35" s="248">
        <f>G35*(1+L35/100)</f>
        <v>0</v>
      </c>
      <c r="N35" s="246">
        <v>0</v>
      </c>
      <c r="O35" s="246">
        <f>ROUND(E35*N35,2)</f>
        <v>0</v>
      </c>
      <c r="P35" s="246">
        <v>0</v>
      </c>
      <c r="Q35" s="246">
        <f>ROUND(E35*P35,2)</f>
        <v>0</v>
      </c>
      <c r="R35" s="248"/>
      <c r="S35" s="248" t="s">
        <v>116</v>
      </c>
      <c r="T35" s="249" t="s">
        <v>117</v>
      </c>
      <c r="U35" s="227">
        <v>0</v>
      </c>
      <c r="V35" s="227">
        <f>ROUND(E35*U35,2)</f>
        <v>0</v>
      </c>
      <c r="W35" s="227"/>
      <c r="X35" s="227" t="s">
        <v>118</v>
      </c>
      <c r="Y35" s="227" t="s">
        <v>119</v>
      </c>
      <c r="Z35" s="217"/>
      <c r="AA35" s="217"/>
      <c r="AB35" s="217"/>
      <c r="AC35" s="217"/>
      <c r="AD35" s="217"/>
      <c r="AE35" s="217"/>
      <c r="AF35" s="217"/>
      <c r="AG35" s="217" t="s">
        <v>120</v>
      </c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217"/>
      <c r="BH35" s="217"/>
    </row>
    <row r="36" spans="1:60" outlineLevel="1" x14ac:dyDescent="0.25">
      <c r="A36" s="243">
        <v>17</v>
      </c>
      <c r="B36" s="244" t="s">
        <v>174</v>
      </c>
      <c r="C36" s="255" t="s">
        <v>175</v>
      </c>
      <c r="D36" s="245" t="s">
        <v>152</v>
      </c>
      <c r="E36" s="246">
        <v>73</v>
      </c>
      <c r="F36" s="247"/>
      <c r="G36" s="248">
        <f>ROUND(E36*F36,2)</f>
        <v>0</v>
      </c>
      <c r="H36" s="247"/>
      <c r="I36" s="248">
        <f>ROUND(E36*H36,2)</f>
        <v>0</v>
      </c>
      <c r="J36" s="247"/>
      <c r="K36" s="248">
        <f>ROUND(E36*J36,2)</f>
        <v>0</v>
      </c>
      <c r="L36" s="248">
        <v>21</v>
      </c>
      <c r="M36" s="248">
        <f>G36*(1+L36/100)</f>
        <v>0</v>
      </c>
      <c r="N36" s="246">
        <v>8.3599999999999994E-3</v>
      </c>
      <c r="O36" s="246">
        <f>ROUND(E36*N36,2)</f>
        <v>0.61</v>
      </c>
      <c r="P36" s="246">
        <v>0</v>
      </c>
      <c r="Q36" s="246">
        <f>ROUND(E36*P36,2)</f>
        <v>0</v>
      </c>
      <c r="R36" s="248"/>
      <c r="S36" s="248" t="s">
        <v>116</v>
      </c>
      <c r="T36" s="249" t="s">
        <v>117</v>
      </c>
      <c r="U36" s="227">
        <v>0</v>
      </c>
      <c r="V36" s="227">
        <f>ROUND(E36*U36,2)</f>
        <v>0</v>
      </c>
      <c r="W36" s="227"/>
      <c r="X36" s="227" t="s">
        <v>118</v>
      </c>
      <c r="Y36" s="227" t="s">
        <v>119</v>
      </c>
      <c r="Z36" s="217"/>
      <c r="AA36" s="217"/>
      <c r="AB36" s="217"/>
      <c r="AC36" s="217"/>
      <c r="AD36" s="217"/>
      <c r="AE36" s="217"/>
      <c r="AF36" s="217"/>
      <c r="AG36" s="217" t="s">
        <v>120</v>
      </c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</row>
    <row r="37" spans="1:60" outlineLevel="1" x14ac:dyDescent="0.25">
      <c r="A37" s="243">
        <v>18</v>
      </c>
      <c r="B37" s="244" t="s">
        <v>176</v>
      </c>
      <c r="C37" s="255" t="s">
        <v>177</v>
      </c>
      <c r="D37" s="245" t="s">
        <v>173</v>
      </c>
      <c r="E37" s="246">
        <v>63</v>
      </c>
      <c r="F37" s="247"/>
      <c r="G37" s="248">
        <f>ROUND(E37*F37,2)</f>
        <v>0</v>
      </c>
      <c r="H37" s="247"/>
      <c r="I37" s="248">
        <f>ROUND(E37*H37,2)</f>
        <v>0</v>
      </c>
      <c r="J37" s="247"/>
      <c r="K37" s="248">
        <f>ROUND(E37*J37,2)</f>
        <v>0</v>
      </c>
      <c r="L37" s="248">
        <v>21</v>
      </c>
      <c r="M37" s="248">
        <f>G37*(1+L37/100)</f>
        <v>0</v>
      </c>
      <c r="N37" s="246">
        <v>0</v>
      </c>
      <c r="O37" s="246">
        <f>ROUND(E37*N37,2)</f>
        <v>0</v>
      </c>
      <c r="P37" s="246">
        <v>0</v>
      </c>
      <c r="Q37" s="246">
        <f>ROUND(E37*P37,2)</f>
        <v>0</v>
      </c>
      <c r="R37" s="248"/>
      <c r="S37" s="248" t="s">
        <v>116</v>
      </c>
      <c r="T37" s="249" t="s">
        <v>117</v>
      </c>
      <c r="U37" s="227">
        <v>0</v>
      </c>
      <c r="V37" s="227">
        <f>ROUND(E37*U37,2)</f>
        <v>0</v>
      </c>
      <c r="W37" s="227"/>
      <c r="X37" s="227" t="s">
        <v>118</v>
      </c>
      <c r="Y37" s="227" t="s">
        <v>119</v>
      </c>
      <c r="Z37" s="217"/>
      <c r="AA37" s="217"/>
      <c r="AB37" s="217"/>
      <c r="AC37" s="217"/>
      <c r="AD37" s="217"/>
      <c r="AE37" s="217"/>
      <c r="AF37" s="217"/>
      <c r="AG37" s="217" t="s">
        <v>120</v>
      </c>
      <c r="AH37" s="217"/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</row>
    <row r="38" spans="1:60" outlineLevel="1" x14ac:dyDescent="0.25">
      <c r="A38" s="243">
        <v>19</v>
      </c>
      <c r="B38" s="244" t="s">
        <v>178</v>
      </c>
      <c r="C38" s="255" t="s">
        <v>179</v>
      </c>
      <c r="D38" s="245" t="s">
        <v>160</v>
      </c>
      <c r="E38" s="246">
        <v>1</v>
      </c>
      <c r="F38" s="247"/>
      <c r="G38" s="248">
        <f>ROUND(E38*F38,2)</f>
        <v>0</v>
      </c>
      <c r="H38" s="247"/>
      <c r="I38" s="248">
        <f>ROUND(E38*H38,2)</f>
        <v>0</v>
      </c>
      <c r="J38" s="247"/>
      <c r="K38" s="248">
        <f>ROUND(E38*J38,2)</f>
        <v>0</v>
      </c>
      <c r="L38" s="248">
        <v>21</v>
      </c>
      <c r="M38" s="248">
        <f>G38*(1+L38/100)</f>
        <v>0</v>
      </c>
      <c r="N38" s="246">
        <v>0</v>
      </c>
      <c r="O38" s="246">
        <f>ROUND(E38*N38,2)</f>
        <v>0</v>
      </c>
      <c r="P38" s="246">
        <v>0</v>
      </c>
      <c r="Q38" s="246">
        <f>ROUND(E38*P38,2)</f>
        <v>0</v>
      </c>
      <c r="R38" s="248"/>
      <c r="S38" s="248" t="s">
        <v>116</v>
      </c>
      <c r="T38" s="249" t="s">
        <v>117</v>
      </c>
      <c r="U38" s="227">
        <v>0</v>
      </c>
      <c r="V38" s="227">
        <f>ROUND(E38*U38,2)</f>
        <v>0</v>
      </c>
      <c r="W38" s="227"/>
      <c r="X38" s="227" t="s">
        <v>118</v>
      </c>
      <c r="Y38" s="227" t="s">
        <v>119</v>
      </c>
      <c r="Z38" s="217"/>
      <c r="AA38" s="217"/>
      <c r="AB38" s="217"/>
      <c r="AC38" s="217"/>
      <c r="AD38" s="217"/>
      <c r="AE38" s="217"/>
      <c r="AF38" s="217"/>
      <c r="AG38" s="217" t="s">
        <v>120</v>
      </c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7"/>
    </row>
    <row r="39" spans="1:60" outlineLevel="1" x14ac:dyDescent="0.25">
      <c r="A39" s="243">
        <v>20</v>
      </c>
      <c r="B39" s="244" t="s">
        <v>180</v>
      </c>
      <c r="C39" s="255" t="s">
        <v>181</v>
      </c>
      <c r="D39" s="245" t="s">
        <v>160</v>
      </c>
      <c r="E39" s="246">
        <v>2</v>
      </c>
      <c r="F39" s="247"/>
      <c r="G39" s="248">
        <f>ROUND(E39*F39,2)</f>
        <v>0</v>
      </c>
      <c r="H39" s="247"/>
      <c r="I39" s="248">
        <f>ROUND(E39*H39,2)</f>
        <v>0</v>
      </c>
      <c r="J39" s="247"/>
      <c r="K39" s="248">
        <f>ROUND(E39*J39,2)</f>
        <v>0</v>
      </c>
      <c r="L39" s="248">
        <v>21</v>
      </c>
      <c r="M39" s="248">
        <f>G39*(1+L39/100)</f>
        <v>0</v>
      </c>
      <c r="N39" s="246">
        <v>0</v>
      </c>
      <c r="O39" s="246">
        <f>ROUND(E39*N39,2)</f>
        <v>0</v>
      </c>
      <c r="P39" s="246">
        <v>0</v>
      </c>
      <c r="Q39" s="246">
        <f>ROUND(E39*P39,2)</f>
        <v>0</v>
      </c>
      <c r="R39" s="248"/>
      <c r="S39" s="248" t="s">
        <v>116</v>
      </c>
      <c r="T39" s="249" t="s">
        <v>182</v>
      </c>
      <c r="U39" s="227">
        <v>0</v>
      </c>
      <c r="V39" s="227">
        <f>ROUND(E39*U39,2)</f>
        <v>0</v>
      </c>
      <c r="W39" s="227"/>
      <c r="X39" s="227" t="s">
        <v>118</v>
      </c>
      <c r="Y39" s="227" t="s">
        <v>119</v>
      </c>
      <c r="Z39" s="217"/>
      <c r="AA39" s="217"/>
      <c r="AB39" s="217"/>
      <c r="AC39" s="217"/>
      <c r="AD39" s="217"/>
      <c r="AE39" s="217"/>
      <c r="AF39" s="217"/>
      <c r="AG39" s="217" t="s">
        <v>120</v>
      </c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</row>
    <row r="40" spans="1:60" outlineLevel="1" x14ac:dyDescent="0.25">
      <c r="A40" s="243">
        <v>21</v>
      </c>
      <c r="B40" s="244" t="s">
        <v>183</v>
      </c>
      <c r="C40" s="255" t="s">
        <v>184</v>
      </c>
      <c r="D40" s="245" t="s">
        <v>160</v>
      </c>
      <c r="E40" s="246">
        <v>1</v>
      </c>
      <c r="F40" s="247"/>
      <c r="G40" s="248">
        <f>ROUND(E40*F40,2)</f>
        <v>0</v>
      </c>
      <c r="H40" s="247"/>
      <c r="I40" s="248">
        <f>ROUND(E40*H40,2)</f>
        <v>0</v>
      </c>
      <c r="J40" s="247"/>
      <c r="K40" s="248">
        <f>ROUND(E40*J40,2)</f>
        <v>0</v>
      </c>
      <c r="L40" s="248">
        <v>21</v>
      </c>
      <c r="M40" s="248">
        <f>G40*(1+L40/100)</f>
        <v>0</v>
      </c>
      <c r="N40" s="246">
        <v>0</v>
      </c>
      <c r="O40" s="246">
        <f>ROUND(E40*N40,2)</f>
        <v>0</v>
      </c>
      <c r="P40" s="246">
        <v>0</v>
      </c>
      <c r="Q40" s="246">
        <f>ROUND(E40*P40,2)</f>
        <v>0</v>
      </c>
      <c r="R40" s="248"/>
      <c r="S40" s="248" t="s">
        <v>116</v>
      </c>
      <c r="T40" s="249" t="s">
        <v>182</v>
      </c>
      <c r="U40" s="227">
        <v>0</v>
      </c>
      <c r="V40" s="227">
        <f>ROUND(E40*U40,2)</f>
        <v>0</v>
      </c>
      <c r="W40" s="227"/>
      <c r="X40" s="227" t="s">
        <v>118</v>
      </c>
      <c r="Y40" s="227" t="s">
        <v>119</v>
      </c>
      <c r="Z40" s="217"/>
      <c r="AA40" s="217"/>
      <c r="AB40" s="217"/>
      <c r="AC40" s="217"/>
      <c r="AD40" s="217"/>
      <c r="AE40" s="217"/>
      <c r="AF40" s="217"/>
      <c r="AG40" s="217" t="s">
        <v>120</v>
      </c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</row>
    <row r="41" spans="1:60" outlineLevel="1" x14ac:dyDescent="0.25">
      <c r="A41" s="236">
        <v>22</v>
      </c>
      <c r="B41" s="237" t="s">
        <v>185</v>
      </c>
      <c r="C41" s="256" t="s">
        <v>186</v>
      </c>
      <c r="D41" s="238" t="s">
        <v>152</v>
      </c>
      <c r="E41" s="239">
        <v>1</v>
      </c>
      <c r="F41" s="240"/>
      <c r="G41" s="241">
        <f>ROUND(E41*F41,2)</f>
        <v>0</v>
      </c>
      <c r="H41" s="240"/>
      <c r="I41" s="241">
        <f>ROUND(E41*H41,2)</f>
        <v>0</v>
      </c>
      <c r="J41" s="240"/>
      <c r="K41" s="241">
        <f>ROUND(E41*J41,2)</f>
        <v>0</v>
      </c>
      <c r="L41" s="241">
        <v>21</v>
      </c>
      <c r="M41" s="241">
        <f>G41*(1+L41/100)</f>
        <v>0</v>
      </c>
      <c r="N41" s="239">
        <v>1.455E-2</v>
      </c>
      <c r="O41" s="239">
        <f>ROUND(E41*N41,2)</f>
        <v>0.01</v>
      </c>
      <c r="P41" s="239">
        <v>0</v>
      </c>
      <c r="Q41" s="239">
        <f>ROUND(E41*P41,2)</f>
        <v>0</v>
      </c>
      <c r="R41" s="241" t="s">
        <v>187</v>
      </c>
      <c r="S41" s="241" t="s">
        <v>125</v>
      </c>
      <c r="T41" s="242" t="s">
        <v>126</v>
      </c>
      <c r="U41" s="227">
        <v>0.78400000000000003</v>
      </c>
      <c r="V41" s="227">
        <f>ROUND(E41*U41,2)</f>
        <v>0.78</v>
      </c>
      <c r="W41" s="227"/>
      <c r="X41" s="227" t="s">
        <v>118</v>
      </c>
      <c r="Y41" s="227" t="s">
        <v>119</v>
      </c>
      <c r="Z41" s="217"/>
      <c r="AA41" s="217"/>
      <c r="AB41" s="217"/>
      <c r="AC41" s="217"/>
      <c r="AD41" s="217"/>
      <c r="AE41" s="217"/>
      <c r="AF41" s="217"/>
      <c r="AG41" s="217" t="s">
        <v>120</v>
      </c>
      <c r="AH41" s="217"/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</row>
    <row r="42" spans="1:60" outlineLevel="2" x14ac:dyDescent="0.25">
      <c r="A42" s="224"/>
      <c r="B42" s="225"/>
      <c r="C42" s="257" t="s">
        <v>188</v>
      </c>
      <c r="D42" s="251"/>
      <c r="E42" s="251"/>
      <c r="F42" s="251"/>
      <c r="G42" s="251"/>
      <c r="H42" s="227"/>
      <c r="I42" s="227"/>
      <c r="J42" s="227"/>
      <c r="K42" s="227"/>
      <c r="L42" s="227"/>
      <c r="M42" s="227"/>
      <c r="N42" s="226"/>
      <c r="O42" s="226"/>
      <c r="P42" s="226"/>
      <c r="Q42" s="226"/>
      <c r="R42" s="227"/>
      <c r="S42" s="227"/>
      <c r="T42" s="227"/>
      <c r="U42" s="227"/>
      <c r="V42" s="227"/>
      <c r="W42" s="227"/>
      <c r="X42" s="227"/>
      <c r="Y42" s="227"/>
      <c r="Z42" s="217"/>
      <c r="AA42" s="217"/>
      <c r="AB42" s="217"/>
      <c r="AC42" s="217"/>
      <c r="AD42" s="217"/>
      <c r="AE42" s="217"/>
      <c r="AF42" s="217"/>
      <c r="AG42" s="217" t="s">
        <v>128</v>
      </c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217"/>
      <c r="BD42" s="217"/>
      <c r="BE42" s="217"/>
      <c r="BF42" s="217"/>
      <c r="BG42" s="217"/>
      <c r="BH42" s="217"/>
    </row>
    <row r="43" spans="1:60" ht="20.399999999999999" outlineLevel="1" x14ac:dyDescent="0.25">
      <c r="A43" s="236">
        <v>23</v>
      </c>
      <c r="B43" s="237" t="s">
        <v>189</v>
      </c>
      <c r="C43" s="256" t="s">
        <v>190</v>
      </c>
      <c r="D43" s="238" t="s">
        <v>152</v>
      </c>
      <c r="E43" s="239">
        <v>8</v>
      </c>
      <c r="F43" s="240"/>
      <c r="G43" s="241">
        <f>ROUND(E43*F43,2)</f>
        <v>0</v>
      </c>
      <c r="H43" s="240"/>
      <c r="I43" s="241">
        <f>ROUND(E43*H43,2)</f>
        <v>0</v>
      </c>
      <c r="J43" s="240"/>
      <c r="K43" s="241">
        <f>ROUND(E43*J43,2)</f>
        <v>0</v>
      </c>
      <c r="L43" s="241">
        <v>21</v>
      </c>
      <c r="M43" s="241">
        <f>G43*(1+L43/100)</f>
        <v>0</v>
      </c>
      <c r="N43" s="239">
        <v>1.2489999999999999E-2</v>
      </c>
      <c r="O43" s="239">
        <f>ROUND(E43*N43,2)</f>
        <v>0.1</v>
      </c>
      <c r="P43" s="239">
        <v>0</v>
      </c>
      <c r="Q43" s="239">
        <f>ROUND(E43*P43,2)</f>
        <v>0</v>
      </c>
      <c r="R43" s="241" t="s">
        <v>187</v>
      </c>
      <c r="S43" s="241" t="s">
        <v>125</v>
      </c>
      <c r="T43" s="242" t="s">
        <v>126</v>
      </c>
      <c r="U43" s="227">
        <v>0.70399999999999996</v>
      </c>
      <c r="V43" s="227">
        <f>ROUND(E43*U43,2)</f>
        <v>5.63</v>
      </c>
      <c r="W43" s="227"/>
      <c r="X43" s="227" t="s">
        <v>118</v>
      </c>
      <c r="Y43" s="227" t="s">
        <v>119</v>
      </c>
      <c r="Z43" s="217"/>
      <c r="AA43" s="217"/>
      <c r="AB43" s="217"/>
      <c r="AC43" s="217"/>
      <c r="AD43" s="217"/>
      <c r="AE43" s="217"/>
      <c r="AF43" s="217"/>
      <c r="AG43" s="217" t="s">
        <v>120</v>
      </c>
      <c r="AH43" s="217"/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17"/>
      <c r="BC43" s="217"/>
      <c r="BD43" s="217"/>
      <c r="BE43" s="217"/>
      <c r="BF43" s="217"/>
      <c r="BG43" s="217"/>
      <c r="BH43" s="217"/>
    </row>
    <row r="44" spans="1:60" outlineLevel="2" x14ac:dyDescent="0.25">
      <c r="A44" s="224"/>
      <c r="B44" s="225"/>
      <c r="C44" s="257" t="s">
        <v>188</v>
      </c>
      <c r="D44" s="251"/>
      <c r="E44" s="251"/>
      <c r="F44" s="251"/>
      <c r="G44" s="251"/>
      <c r="H44" s="227"/>
      <c r="I44" s="227"/>
      <c r="J44" s="227"/>
      <c r="K44" s="227"/>
      <c r="L44" s="227"/>
      <c r="M44" s="227"/>
      <c r="N44" s="226"/>
      <c r="O44" s="226"/>
      <c r="P44" s="226"/>
      <c r="Q44" s="226"/>
      <c r="R44" s="227"/>
      <c r="S44" s="227"/>
      <c r="T44" s="227"/>
      <c r="U44" s="227"/>
      <c r="V44" s="227"/>
      <c r="W44" s="227"/>
      <c r="X44" s="227"/>
      <c r="Y44" s="227"/>
      <c r="Z44" s="217"/>
      <c r="AA44" s="217"/>
      <c r="AB44" s="217"/>
      <c r="AC44" s="217"/>
      <c r="AD44" s="217"/>
      <c r="AE44" s="217"/>
      <c r="AF44" s="217"/>
      <c r="AG44" s="217" t="s">
        <v>128</v>
      </c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217"/>
      <c r="BD44" s="217"/>
      <c r="BE44" s="217"/>
      <c r="BF44" s="217"/>
      <c r="BG44" s="217"/>
      <c r="BH44" s="217"/>
    </row>
    <row r="45" spans="1:60" outlineLevel="1" x14ac:dyDescent="0.25">
      <c r="A45" s="236">
        <v>24</v>
      </c>
      <c r="B45" s="237" t="s">
        <v>191</v>
      </c>
      <c r="C45" s="256" t="s">
        <v>192</v>
      </c>
      <c r="D45" s="238" t="s">
        <v>193</v>
      </c>
      <c r="E45" s="239">
        <v>1</v>
      </c>
      <c r="F45" s="240"/>
      <c r="G45" s="241">
        <f>ROUND(E45*F45,2)</f>
        <v>0</v>
      </c>
      <c r="H45" s="240"/>
      <c r="I45" s="241">
        <f>ROUND(E45*H45,2)</f>
        <v>0</v>
      </c>
      <c r="J45" s="240"/>
      <c r="K45" s="241">
        <f>ROUND(E45*J45,2)</f>
        <v>0</v>
      </c>
      <c r="L45" s="241">
        <v>21</v>
      </c>
      <c r="M45" s="241">
        <f>G45*(1+L45/100)</f>
        <v>0</v>
      </c>
      <c r="N45" s="239">
        <v>4.0400000000000002E-3</v>
      </c>
      <c r="O45" s="239">
        <f>ROUND(E45*N45,2)</f>
        <v>0</v>
      </c>
      <c r="P45" s="239">
        <v>0</v>
      </c>
      <c r="Q45" s="239">
        <f>ROUND(E45*P45,2)</f>
        <v>0</v>
      </c>
      <c r="R45" s="241" t="s">
        <v>187</v>
      </c>
      <c r="S45" s="241" t="s">
        <v>125</v>
      </c>
      <c r="T45" s="242" t="s">
        <v>126</v>
      </c>
      <c r="U45" s="227">
        <v>1.59</v>
      </c>
      <c r="V45" s="227">
        <f>ROUND(E45*U45,2)</f>
        <v>1.59</v>
      </c>
      <c r="W45" s="227"/>
      <c r="X45" s="227" t="s">
        <v>118</v>
      </c>
      <c r="Y45" s="227" t="s">
        <v>119</v>
      </c>
      <c r="Z45" s="217"/>
      <c r="AA45" s="217"/>
      <c r="AB45" s="217"/>
      <c r="AC45" s="217"/>
      <c r="AD45" s="217"/>
      <c r="AE45" s="217"/>
      <c r="AF45" s="217"/>
      <c r="AG45" s="217" t="s">
        <v>120</v>
      </c>
      <c r="AH45" s="217"/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7"/>
      <c r="BA45" s="217"/>
      <c r="BB45" s="217"/>
      <c r="BC45" s="217"/>
      <c r="BD45" s="217"/>
      <c r="BE45" s="217"/>
      <c r="BF45" s="217"/>
      <c r="BG45" s="217"/>
      <c r="BH45" s="217"/>
    </row>
    <row r="46" spans="1:60" outlineLevel="2" x14ac:dyDescent="0.25">
      <c r="A46" s="224"/>
      <c r="B46" s="225"/>
      <c r="C46" s="257" t="s">
        <v>194</v>
      </c>
      <c r="D46" s="251"/>
      <c r="E46" s="251"/>
      <c r="F46" s="251"/>
      <c r="G46" s="251"/>
      <c r="H46" s="227"/>
      <c r="I46" s="227"/>
      <c r="J46" s="227"/>
      <c r="K46" s="227"/>
      <c r="L46" s="227"/>
      <c r="M46" s="227"/>
      <c r="N46" s="226"/>
      <c r="O46" s="226"/>
      <c r="P46" s="226"/>
      <c r="Q46" s="226"/>
      <c r="R46" s="227"/>
      <c r="S46" s="227"/>
      <c r="T46" s="227"/>
      <c r="U46" s="227"/>
      <c r="V46" s="227"/>
      <c r="W46" s="227"/>
      <c r="X46" s="227"/>
      <c r="Y46" s="227"/>
      <c r="Z46" s="217"/>
      <c r="AA46" s="217"/>
      <c r="AB46" s="217"/>
      <c r="AC46" s="217"/>
      <c r="AD46" s="217"/>
      <c r="AE46" s="217"/>
      <c r="AF46" s="217"/>
      <c r="AG46" s="217" t="s">
        <v>128</v>
      </c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217"/>
      <c r="BD46" s="217"/>
      <c r="BE46" s="217"/>
      <c r="BF46" s="217"/>
      <c r="BG46" s="217"/>
      <c r="BH46" s="217"/>
    </row>
    <row r="47" spans="1:60" outlineLevel="1" x14ac:dyDescent="0.25">
      <c r="A47" s="236">
        <v>25</v>
      </c>
      <c r="B47" s="237" t="s">
        <v>195</v>
      </c>
      <c r="C47" s="256" t="s">
        <v>196</v>
      </c>
      <c r="D47" s="238" t="s">
        <v>193</v>
      </c>
      <c r="E47" s="239">
        <v>1</v>
      </c>
      <c r="F47" s="240"/>
      <c r="G47" s="241">
        <f>ROUND(E47*F47,2)</f>
        <v>0</v>
      </c>
      <c r="H47" s="240"/>
      <c r="I47" s="241">
        <f>ROUND(E47*H47,2)</f>
        <v>0</v>
      </c>
      <c r="J47" s="240"/>
      <c r="K47" s="241">
        <f>ROUND(E47*J47,2)</f>
        <v>0</v>
      </c>
      <c r="L47" s="241">
        <v>21</v>
      </c>
      <c r="M47" s="241">
        <f>G47*(1+L47/100)</f>
        <v>0</v>
      </c>
      <c r="N47" s="239">
        <v>1.555E-2</v>
      </c>
      <c r="O47" s="239">
        <f>ROUND(E47*N47,2)</f>
        <v>0.02</v>
      </c>
      <c r="P47" s="239">
        <v>0</v>
      </c>
      <c r="Q47" s="239">
        <f>ROUND(E47*P47,2)</f>
        <v>0</v>
      </c>
      <c r="R47" s="241" t="s">
        <v>187</v>
      </c>
      <c r="S47" s="241" t="s">
        <v>125</v>
      </c>
      <c r="T47" s="242" t="s">
        <v>126</v>
      </c>
      <c r="U47" s="227">
        <v>2.8730000000000002</v>
      </c>
      <c r="V47" s="227">
        <f>ROUND(E47*U47,2)</f>
        <v>2.87</v>
      </c>
      <c r="W47" s="227"/>
      <c r="X47" s="227" t="s">
        <v>118</v>
      </c>
      <c r="Y47" s="227" t="s">
        <v>119</v>
      </c>
      <c r="Z47" s="217"/>
      <c r="AA47" s="217"/>
      <c r="AB47" s="217"/>
      <c r="AC47" s="217"/>
      <c r="AD47" s="217"/>
      <c r="AE47" s="217"/>
      <c r="AF47" s="217"/>
      <c r="AG47" s="217" t="s">
        <v>120</v>
      </c>
      <c r="AH47" s="217"/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217"/>
      <c r="BH47" s="217"/>
    </row>
    <row r="48" spans="1:60" outlineLevel="2" x14ac:dyDescent="0.25">
      <c r="A48" s="224"/>
      <c r="B48" s="225"/>
      <c r="C48" s="257" t="s">
        <v>194</v>
      </c>
      <c r="D48" s="251"/>
      <c r="E48" s="251"/>
      <c r="F48" s="251"/>
      <c r="G48" s="251"/>
      <c r="H48" s="227"/>
      <c r="I48" s="227"/>
      <c r="J48" s="227"/>
      <c r="K48" s="227"/>
      <c r="L48" s="227"/>
      <c r="M48" s="227"/>
      <c r="N48" s="226"/>
      <c r="O48" s="226"/>
      <c r="P48" s="226"/>
      <c r="Q48" s="226"/>
      <c r="R48" s="227"/>
      <c r="S48" s="227"/>
      <c r="T48" s="227"/>
      <c r="U48" s="227"/>
      <c r="V48" s="227"/>
      <c r="W48" s="227"/>
      <c r="X48" s="227"/>
      <c r="Y48" s="227"/>
      <c r="Z48" s="217"/>
      <c r="AA48" s="217"/>
      <c r="AB48" s="217"/>
      <c r="AC48" s="217"/>
      <c r="AD48" s="217"/>
      <c r="AE48" s="217"/>
      <c r="AF48" s="217"/>
      <c r="AG48" s="217" t="s">
        <v>128</v>
      </c>
      <c r="AH48" s="217"/>
      <c r="AI48" s="217"/>
      <c r="AJ48" s="217"/>
      <c r="AK48" s="217"/>
      <c r="AL48" s="217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  <c r="BA48" s="217"/>
      <c r="BB48" s="217"/>
      <c r="BC48" s="217"/>
      <c r="BD48" s="217"/>
      <c r="BE48" s="217"/>
      <c r="BF48" s="217"/>
      <c r="BG48" s="217"/>
      <c r="BH48" s="217"/>
    </row>
    <row r="49" spans="1:60" outlineLevel="1" x14ac:dyDescent="0.25">
      <c r="A49" s="243">
        <v>26</v>
      </c>
      <c r="B49" s="244" t="s">
        <v>197</v>
      </c>
      <c r="C49" s="255" t="s">
        <v>198</v>
      </c>
      <c r="D49" s="245" t="s">
        <v>199</v>
      </c>
      <c r="E49" s="246">
        <v>2</v>
      </c>
      <c r="F49" s="247"/>
      <c r="G49" s="248">
        <f>ROUND(E49*F49,2)</f>
        <v>0</v>
      </c>
      <c r="H49" s="247"/>
      <c r="I49" s="248">
        <f>ROUND(E49*H49,2)</f>
        <v>0</v>
      </c>
      <c r="J49" s="247"/>
      <c r="K49" s="248">
        <f>ROUND(E49*J49,2)</f>
        <v>0</v>
      </c>
      <c r="L49" s="248">
        <v>21</v>
      </c>
      <c r="M49" s="248">
        <f>G49*(1+L49/100)</f>
        <v>0</v>
      </c>
      <c r="N49" s="246">
        <v>2.0000000000000001E-4</v>
      </c>
      <c r="O49" s="246">
        <f>ROUND(E49*N49,2)</f>
        <v>0</v>
      </c>
      <c r="P49" s="246">
        <v>0</v>
      </c>
      <c r="Q49" s="246">
        <f>ROUND(E49*P49,2)</f>
        <v>0</v>
      </c>
      <c r="R49" s="248" t="s">
        <v>187</v>
      </c>
      <c r="S49" s="248" t="s">
        <v>125</v>
      </c>
      <c r="T49" s="249" t="s">
        <v>126</v>
      </c>
      <c r="U49" s="227">
        <v>0.14499999999999999</v>
      </c>
      <c r="V49" s="227">
        <f>ROUND(E49*U49,2)</f>
        <v>0.28999999999999998</v>
      </c>
      <c r="W49" s="227"/>
      <c r="X49" s="227" t="s">
        <v>118</v>
      </c>
      <c r="Y49" s="227" t="s">
        <v>119</v>
      </c>
      <c r="Z49" s="217"/>
      <c r="AA49" s="217"/>
      <c r="AB49" s="217"/>
      <c r="AC49" s="217"/>
      <c r="AD49" s="217"/>
      <c r="AE49" s="217"/>
      <c r="AF49" s="217"/>
      <c r="AG49" s="217" t="s">
        <v>120</v>
      </c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</row>
    <row r="50" spans="1:60" ht="20.399999999999999" outlineLevel="1" x14ac:dyDescent="0.25">
      <c r="A50" s="243">
        <v>27</v>
      </c>
      <c r="B50" s="244" t="s">
        <v>200</v>
      </c>
      <c r="C50" s="255" t="s">
        <v>201</v>
      </c>
      <c r="D50" s="245" t="s">
        <v>199</v>
      </c>
      <c r="E50" s="246">
        <v>1</v>
      </c>
      <c r="F50" s="247"/>
      <c r="G50" s="248">
        <f>ROUND(E50*F50,2)</f>
        <v>0</v>
      </c>
      <c r="H50" s="247"/>
      <c r="I50" s="248">
        <f>ROUND(E50*H50,2)</f>
        <v>0</v>
      </c>
      <c r="J50" s="247"/>
      <c r="K50" s="248">
        <f>ROUND(E50*J50,2)</f>
        <v>0</v>
      </c>
      <c r="L50" s="248">
        <v>21</v>
      </c>
      <c r="M50" s="248">
        <f>G50*(1+L50/100)</f>
        <v>0</v>
      </c>
      <c r="N50" s="246">
        <v>1.5299999999999999E-3</v>
      </c>
      <c r="O50" s="246">
        <f>ROUND(E50*N50,2)</f>
        <v>0</v>
      </c>
      <c r="P50" s="246">
        <v>0</v>
      </c>
      <c r="Q50" s="246">
        <f>ROUND(E50*P50,2)</f>
        <v>0</v>
      </c>
      <c r="R50" s="248" t="s">
        <v>187</v>
      </c>
      <c r="S50" s="248" t="s">
        <v>125</v>
      </c>
      <c r="T50" s="249" t="s">
        <v>126</v>
      </c>
      <c r="U50" s="227">
        <v>0.29899999999999999</v>
      </c>
      <c r="V50" s="227">
        <f>ROUND(E50*U50,2)</f>
        <v>0.3</v>
      </c>
      <c r="W50" s="227"/>
      <c r="X50" s="227" t="s">
        <v>118</v>
      </c>
      <c r="Y50" s="227" t="s">
        <v>119</v>
      </c>
      <c r="Z50" s="217"/>
      <c r="AA50" s="217"/>
      <c r="AB50" s="217"/>
      <c r="AC50" s="217"/>
      <c r="AD50" s="217"/>
      <c r="AE50" s="217"/>
      <c r="AF50" s="217"/>
      <c r="AG50" s="217" t="s">
        <v>120</v>
      </c>
      <c r="AH50" s="217"/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  <c r="AV50" s="217"/>
      <c r="AW50" s="217"/>
      <c r="AX50" s="217"/>
      <c r="AY50" s="217"/>
      <c r="AZ50" s="217"/>
      <c r="BA50" s="217"/>
      <c r="BB50" s="217"/>
      <c r="BC50" s="217"/>
      <c r="BD50" s="217"/>
      <c r="BE50" s="217"/>
      <c r="BF50" s="217"/>
      <c r="BG50" s="217"/>
      <c r="BH50" s="217"/>
    </row>
    <row r="51" spans="1:60" outlineLevel="1" x14ac:dyDescent="0.25">
      <c r="A51" s="243">
        <v>28</v>
      </c>
      <c r="B51" s="244" t="s">
        <v>202</v>
      </c>
      <c r="C51" s="255" t="s">
        <v>203</v>
      </c>
      <c r="D51" s="245" t="s">
        <v>199</v>
      </c>
      <c r="E51" s="246">
        <v>2</v>
      </c>
      <c r="F51" s="247"/>
      <c r="G51" s="248">
        <f>ROUND(E51*F51,2)</f>
        <v>0</v>
      </c>
      <c r="H51" s="247"/>
      <c r="I51" s="248">
        <f>ROUND(E51*H51,2)</f>
        <v>0</v>
      </c>
      <c r="J51" s="247"/>
      <c r="K51" s="248">
        <f>ROUND(E51*J51,2)</f>
        <v>0</v>
      </c>
      <c r="L51" s="248">
        <v>21</v>
      </c>
      <c r="M51" s="248">
        <f>G51*(1+L51/100)</f>
        <v>0</v>
      </c>
      <c r="N51" s="246">
        <v>1.6000000000000001E-4</v>
      </c>
      <c r="O51" s="246">
        <f>ROUND(E51*N51,2)</f>
        <v>0</v>
      </c>
      <c r="P51" s="246">
        <v>0</v>
      </c>
      <c r="Q51" s="246">
        <f>ROUND(E51*P51,2)</f>
        <v>0</v>
      </c>
      <c r="R51" s="248" t="s">
        <v>187</v>
      </c>
      <c r="S51" s="248" t="s">
        <v>125</v>
      </c>
      <c r="T51" s="249" t="s">
        <v>126</v>
      </c>
      <c r="U51" s="227">
        <v>0.16600000000000001</v>
      </c>
      <c r="V51" s="227">
        <f>ROUND(E51*U51,2)</f>
        <v>0.33</v>
      </c>
      <c r="W51" s="227"/>
      <c r="X51" s="227" t="s">
        <v>118</v>
      </c>
      <c r="Y51" s="227" t="s">
        <v>119</v>
      </c>
      <c r="Z51" s="217"/>
      <c r="AA51" s="217"/>
      <c r="AB51" s="217"/>
      <c r="AC51" s="217"/>
      <c r="AD51" s="217"/>
      <c r="AE51" s="217"/>
      <c r="AF51" s="217"/>
      <c r="AG51" s="217" t="s">
        <v>120</v>
      </c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  <c r="AV51" s="217"/>
      <c r="AW51" s="217"/>
      <c r="AX51" s="217"/>
      <c r="AY51" s="217"/>
      <c r="AZ51" s="217"/>
      <c r="BA51" s="217"/>
      <c r="BB51" s="217"/>
      <c r="BC51" s="217"/>
      <c r="BD51" s="217"/>
      <c r="BE51" s="217"/>
      <c r="BF51" s="217"/>
      <c r="BG51" s="217"/>
      <c r="BH51" s="217"/>
    </row>
    <row r="52" spans="1:60" outlineLevel="1" x14ac:dyDescent="0.25">
      <c r="A52" s="243">
        <v>29</v>
      </c>
      <c r="B52" s="244" t="s">
        <v>204</v>
      </c>
      <c r="C52" s="255" t="s">
        <v>205</v>
      </c>
      <c r="D52" s="245" t="s">
        <v>199</v>
      </c>
      <c r="E52" s="246">
        <v>1</v>
      </c>
      <c r="F52" s="247"/>
      <c r="G52" s="248">
        <f>ROUND(E52*F52,2)</f>
        <v>0</v>
      </c>
      <c r="H52" s="247"/>
      <c r="I52" s="248">
        <f>ROUND(E52*H52,2)</f>
        <v>0</v>
      </c>
      <c r="J52" s="247"/>
      <c r="K52" s="248">
        <f>ROUND(E52*J52,2)</f>
        <v>0</v>
      </c>
      <c r="L52" s="248">
        <v>21</v>
      </c>
      <c r="M52" s="248">
        <f>G52*(1+L52/100)</f>
        <v>0</v>
      </c>
      <c r="N52" s="246">
        <v>3.6000000000000002E-4</v>
      </c>
      <c r="O52" s="246">
        <f>ROUND(E52*N52,2)</f>
        <v>0</v>
      </c>
      <c r="P52" s="246">
        <v>0</v>
      </c>
      <c r="Q52" s="246">
        <f>ROUND(E52*P52,2)</f>
        <v>0</v>
      </c>
      <c r="R52" s="248" t="s">
        <v>187</v>
      </c>
      <c r="S52" s="248" t="s">
        <v>125</v>
      </c>
      <c r="T52" s="249" t="s">
        <v>126</v>
      </c>
      <c r="U52" s="227">
        <v>0.22700000000000001</v>
      </c>
      <c r="V52" s="227">
        <f>ROUND(E52*U52,2)</f>
        <v>0.23</v>
      </c>
      <c r="W52" s="227"/>
      <c r="X52" s="227" t="s">
        <v>118</v>
      </c>
      <c r="Y52" s="227" t="s">
        <v>119</v>
      </c>
      <c r="Z52" s="217"/>
      <c r="AA52" s="217"/>
      <c r="AB52" s="217"/>
      <c r="AC52" s="217"/>
      <c r="AD52" s="217"/>
      <c r="AE52" s="217"/>
      <c r="AF52" s="217"/>
      <c r="AG52" s="217" t="s">
        <v>120</v>
      </c>
      <c r="AH52" s="217"/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  <c r="AV52" s="217"/>
      <c r="AW52" s="217"/>
      <c r="AX52" s="217"/>
      <c r="AY52" s="217"/>
      <c r="AZ52" s="217"/>
      <c r="BA52" s="217"/>
      <c r="BB52" s="217"/>
      <c r="BC52" s="217"/>
      <c r="BD52" s="217"/>
      <c r="BE52" s="217"/>
      <c r="BF52" s="217"/>
      <c r="BG52" s="217"/>
      <c r="BH52" s="217"/>
    </row>
    <row r="53" spans="1:60" outlineLevel="1" x14ac:dyDescent="0.25">
      <c r="A53" s="243">
        <v>30</v>
      </c>
      <c r="B53" s="244" t="s">
        <v>206</v>
      </c>
      <c r="C53" s="255" t="s">
        <v>207</v>
      </c>
      <c r="D53" s="245" t="s">
        <v>199</v>
      </c>
      <c r="E53" s="246">
        <v>2</v>
      </c>
      <c r="F53" s="247"/>
      <c r="G53" s="248">
        <f>ROUND(E53*F53,2)</f>
        <v>0</v>
      </c>
      <c r="H53" s="247"/>
      <c r="I53" s="248">
        <f>ROUND(E53*H53,2)</f>
        <v>0</v>
      </c>
      <c r="J53" s="247"/>
      <c r="K53" s="248">
        <f>ROUND(E53*J53,2)</f>
        <v>0</v>
      </c>
      <c r="L53" s="248">
        <v>21</v>
      </c>
      <c r="M53" s="248">
        <f>G53*(1+L53/100)</f>
        <v>0</v>
      </c>
      <c r="N53" s="246">
        <v>1.6999999999999999E-3</v>
      </c>
      <c r="O53" s="246">
        <f>ROUND(E53*N53,2)</f>
        <v>0</v>
      </c>
      <c r="P53" s="246">
        <v>0</v>
      </c>
      <c r="Q53" s="246">
        <f>ROUND(E53*P53,2)</f>
        <v>0</v>
      </c>
      <c r="R53" s="248" t="s">
        <v>187</v>
      </c>
      <c r="S53" s="248" t="s">
        <v>125</v>
      </c>
      <c r="T53" s="249" t="s">
        <v>126</v>
      </c>
      <c r="U53" s="227">
        <v>0.42399999999999999</v>
      </c>
      <c r="V53" s="227">
        <f>ROUND(E53*U53,2)</f>
        <v>0.85</v>
      </c>
      <c r="W53" s="227"/>
      <c r="X53" s="227" t="s">
        <v>118</v>
      </c>
      <c r="Y53" s="227" t="s">
        <v>119</v>
      </c>
      <c r="Z53" s="217"/>
      <c r="AA53" s="217"/>
      <c r="AB53" s="217"/>
      <c r="AC53" s="217"/>
      <c r="AD53" s="217"/>
      <c r="AE53" s="217"/>
      <c r="AF53" s="217"/>
      <c r="AG53" s="217" t="s">
        <v>120</v>
      </c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  <c r="AX53" s="217"/>
      <c r="AY53" s="217"/>
      <c r="AZ53" s="217"/>
      <c r="BA53" s="217"/>
      <c r="BB53" s="217"/>
      <c r="BC53" s="217"/>
      <c r="BD53" s="217"/>
      <c r="BE53" s="217"/>
      <c r="BF53" s="217"/>
      <c r="BG53" s="217"/>
      <c r="BH53" s="217"/>
    </row>
    <row r="54" spans="1:60" outlineLevel="1" x14ac:dyDescent="0.25">
      <c r="A54" s="243">
        <v>31</v>
      </c>
      <c r="B54" s="244" t="s">
        <v>208</v>
      </c>
      <c r="C54" s="255" t="s">
        <v>209</v>
      </c>
      <c r="D54" s="245" t="s">
        <v>199</v>
      </c>
      <c r="E54" s="246">
        <v>1</v>
      </c>
      <c r="F54" s="247"/>
      <c r="G54" s="248">
        <f>ROUND(E54*F54,2)</f>
        <v>0</v>
      </c>
      <c r="H54" s="247"/>
      <c r="I54" s="248">
        <f>ROUND(E54*H54,2)</f>
        <v>0</v>
      </c>
      <c r="J54" s="247"/>
      <c r="K54" s="248">
        <f>ROUND(E54*J54,2)</f>
        <v>0</v>
      </c>
      <c r="L54" s="248">
        <v>21</v>
      </c>
      <c r="M54" s="248">
        <f>G54*(1+L54/100)</f>
        <v>0</v>
      </c>
      <c r="N54" s="246">
        <v>1.4999999999999999E-2</v>
      </c>
      <c r="O54" s="246">
        <f>ROUND(E54*N54,2)</f>
        <v>0.02</v>
      </c>
      <c r="P54" s="246">
        <v>0</v>
      </c>
      <c r="Q54" s="246">
        <f>ROUND(E54*P54,2)</f>
        <v>0</v>
      </c>
      <c r="R54" s="248"/>
      <c r="S54" s="248" t="s">
        <v>116</v>
      </c>
      <c r="T54" s="249" t="s">
        <v>117</v>
      </c>
      <c r="U54" s="227">
        <v>0</v>
      </c>
      <c r="V54" s="227">
        <f>ROUND(E54*U54,2)</f>
        <v>0</v>
      </c>
      <c r="W54" s="227"/>
      <c r="X54" s="227" t="s">
        <v>146</v>
      </c>
      <c r="Y54" s="227" t="s">
        <v>119</v>
      </c>
      <c r="Z54" s="217"/>
      <c r="AA54" s="217"/>
      <c r="AB54" s="217"/>
      <c r="AC54" s="217"/>
      <c r="AD54" s="217"/>
      <c r="AE54" s="217"/>
      <c r="AF54" s="217"/>
      <c r="AG54" s="217" t="s">
        <v>147</v>
      </c>
      <c r="AH54" s="217"/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  <c r="AV54" s="217"/>
      <c r="AW54" s="217"/>
      <c r="AX54" s="217"/>
      <c r="AY54" s="217"/>
      <c r="AZ54" s="217"/>
      <c r="BA54" s="217"/>
      <c r="BB54" s="217"/>
      <c r="BC54" s="217"/>
      <c r="BD54" s="217"/>
      <c r="BE54" s="217"/>
      <c r="BF54" s="217"/>
      <c r="BG54" s="217"/>
      <c r="BH54" s="217"/>
    </row>
    <row r="55" spans="1:60" x14ac:dyDescent="0.25">
      <c r="A55" s="229" t="s">
        <v>111</v>
      </c>
      <c r="B55" s="230" t="s">
        <v>74</v>
      </c>
      <c r="C55" s="254" t="s">
        <v>75</v>
      </c>
      <c r="D55" s="231"/>
      <c r="E55" s="232"/>
      <c r="F55" s="233"/>
      <c r="G55" s="233">
        <f>SUMIF(AG56:AG58,"&lt;&gt;NOR",G56:G58)</f>
        <v>0</v>
      </c>
      <c r="H55" s="233"/>
      <c r="I55" s="233">
        <f>SUM(I56:I58)</f>
        <v>0</v>
      </c>
      <c r="J55" s="233"/>
      <c r="K55" s="233">
        <f>SUM(K56:K58)</f>
        <v>0</v>
      </c>
      <c r="L55" s="233"/>
      <c r="M55" s="233">
        <f>SUM(M56:M58)</f>
        <v>0</v>
      </c>
      <c r="N55" s="232"/>
      <c r="O55" s="232">
        <f>SUM(O56:O58)</f>
        <v>0.05</v>
      </c>
      <c r="P55" s="232"/>
      <c r="Q55" s="232">
        <f>SUM(Q56:Q58)</f>
        <v>0</v>
      </c>
      <c r="R55" s="233"/>
      <c r="S55" s="233"/>
      <c r="T55" s="234"/>
      <c r="U55" s="228"/>
      <c r="V55" s="228">
        <f>SUM(V56:V58)</f>
        <v>0</v>
      </c>
      <c r="W55" s="228"/>
      <c r="X55" s="228"/>
      <c r="Y55" s="228"/>
      <c r="AG55" t="s">
        <v>112</v>
      </c>
    </row>
    <row r="56" spans="1:60" outlineLevel="1" x14ac:dyDescent="0.25">
      <c r="A56" s="243">
        <v>32</v>
      </c>
      <c r="B56" s="244" t="s">
        <v>210</v>
      </c>
      <c r="C56" s="255" t="s">
        <v>211</v>
      </c>
      <c r="D56" s="245" t="s">
        <v>173</v>
      </c>
      <c r="E56" s="246">
        <v>1</v>
      </c>
      <c r="F56" s="247"/>
      <c r="G56" s="248">
        <f>ROUND(E56*F56,2)</f>
        <v>0</v>
      </c>
      <c r="H56" s="247"/>
      <c r="I56" s="248">
        <f>ROUND(E56*H56,2)</f>
        <v>0</v>
      </c>
      <c r="J56" s="247"/>
      <c r="K56" s="248">
        <f>ROUND(E56*J56,2)</f>
        <v>0</v>
      </c>
      <c r="L56" s="248">
        <v>21</v>
      </c>
      <c r="M56" s="248">
        <f>G56*(1+L56/100)</f>
        <v>0</v>
      </c>
      <c r="N56" s="246">
        <v>8.3300000000000006E-3</v>
      </c>
      <c r="O56" s="246">
        <f>ROUND(E56*N56,2)</f>
        <v>0.01</v>
      </c>
      <c r="P56" s="246">
        <v>0</v>
      </c>
      <c r="Q56" s="246">
        <f>ROUND(E56*P56,2)</f>
        <v>0</v>
      </c>
      <c r="R56" s="248"/>
      <c r="S56" s="248" t="s">
        <v>116</v>
      </c>
      <c r="T56" s="249" t="s">
        <v>117</v>
      </c>
      <c r="U56" s="227">
        <v>0</v>
      </c>
      <c r="V56" s="227">
        <f>ROUND(E56*U56,2)</f>
        <v>0</v>
      </c>
      <c r="W56" s="227"/>
      <c r="X56" s="227" t="s">
        <v>118</v>
      </c>
      <c r="Y56" s="227" t="s">
        <v>119</v>
      </c>
      <c r="Z56" s="217"/>
      <c r="AA56" s="217"/>
      <c r="AB56" s="217"/>
      <c r="AC56" s="217"/>
      <c r="AD56" s="217"/>
      <c r="AE56" s="217"/>
      <c r="AF56" s="217"/>
      <c r="AG56" s="217" t="s">
        <v>120</v>
      </c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  <c r="AV56" s="217"/>
      <c r="AW56" s="217"/>
      <c r="AX56" s="217"/>
      <c r="AY56" s="217"/>
      <c r="AZ56" s="217"/>
      <c r="BA56" s="217"/>
      <c r="BB56" s="217"/>
      <c r="BC56" s="217"/>
      <c r="BD56" s="217"/>
      <c r="BE56" s="217"/>
      <c r="BF56" s="217"/>
      <c r="BG56" s="217"/>
      <c r="BH56" s="217"/>
    </row>
    <row r="57" spans="1:60" outlineLevel="1" x14ac:dyDescent="0.25">
      <c r="A57" s="243">
        <v>33</v>
      </c>
      <c r="B57" s="244" t="s">
        <v>212</v>
      </c>
      <c r="C57" s="255" t="s">
        <v>213</v>
      </c>
      <c r="D57" s="245" t="s">
        <v>160</v>
      </c>
      <c r="E57" s="246">
        <v>2</v>
      </c>
      <c r="F57" s="247"/>
      <c r="G57" s="248">
        <f>ROUND(E57*F57,2)</f>
        <v>0</v>
      </c>
      <c r="H57" s="247"/>
      <c r="I57" s="248">
        <f>ROUND(E57*H57,2)</f>
        <v>0</v>
      </c>
      <c r="J57" s="247"/>
      <c r="K57" s="248">
        <f>ROUND(E57*J57,2)</f>
        <v>0</v>
      </c>
      <c r="L57" s="248">
        <v>21</v>
      </c>
      <c r="M57" s="248">
        <f>G57*(1+L57/100)</f>
        <v>0</v>
      </c>
      <c r="N57" s="246">
        <v>8.3300000000000006E-3</v>
      </c>
      <c r="O57" s="246">
        <f>ROUND(E57*N57,2)</f>
        <v>0.02</v>
      </c>
      <c r="P57" s="246">
        <v>0</v>
      </c>
      <c r="Q57" s="246">
        <f>ROUND(E57*P57,2)</f>
        <v>0</v>
      </c>
      <c r="R57" s="248"/>
      <c r="S57" s="248" t="s">
        <v>116</v>
      </c>
      <c r="T57" s="249" t="s">
        <v>117</v>
      </c>
      <c r="U57" s="227">
        <v>0</v>
      </c>
      <c r="V57" s="227">
        <f>ROUND(E57*U57,2)</f>
        <v>0</v>
      </c>
      <c r="W57" s="227"/>
      <c r="X57" s="227" t="s">
        <v>118</v>
      </c>
      <c r="Y57" s="227" t="s">
        <v>119</v>
      </c>
      <c r="Z57" s="217"/>
      <c r="AA57" s="217"/>
      <c r="AB57" s="217"/>
      <c r="AC57" s="217"/>
      <c r="AD57" s="217"/>
      <c r="AE57" s="217"/>
      <c r="AF57" s="217"/>
      <c r="AG57" s="217" t="s">
        <v>120</v>
      </c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  <c r="AV57" s="217"/>
      <c r="AW57" s="217"/>
      <c r="AX57" s="217"/>
      <c r="AY57" s="217"/>
      <c r="AZ57" s="217"/>
      <c r="BA57" s="217"/>
      <c r="BB57" s="217"/>
      <c r="BC57" s="217"/>
      <c r="BD57" s="217"/>
      <c r="BE57" s="217"/>
      <c r="BF57" s="217"/>
      <c r="BG57" s="217"/>
      <c r="BH57" s="217"/>
    </row>
    <row r="58" spans="1:60" outlineLevel="1" x14ac:dyDescent="0.25">
      <c r="A58" s="243">
        <v>34</v>
      </c>
      <c r="B58" s="244" t="s">
        <v>214</v>
      </c>
      <c r="C58" s="255" t="s">
        <v>215</v>
      </c>
      <c r="D58" s="245" t="s">
        <v>160</v>
      </c>
      <c r="E58" s="246">
        <v>2</v>
      </c>
      <c r="F58" s="247"/>
      <c r="G58" s="248">
        <f>ROUND(E58*F58,2)</f>
        <v>0</v>
      </c>
      <c r="H58" s="247"/>
      <c r="I58" s="248">
        <f>ROUND(E58*H58,2)</f>
        <v>0</v>
      </c>
      <c r="J58" s="247"/>
      <c r="K58" s="248">
        <f>ROUND(E58*J58,2)</f>
        <v>0</v>
      </c>
      <c r="L58" s="248">
        <v>21</v>
      </c>
      <c r="M58" s="248">
        <f>G58*(1+L58/100)</f>
        <v>0</v>
      </c>
      <c r="N58" s="246">
        <v>8.3300000000000006E-3</v>
      </c>
      <c r="O58" s="246">
        <f>ROUND(E58*N58,2)</f>
        <v>0.02</v>
      </c>
      <c r="P58" s="246">
        <v>0</v>
      </c>
      <c r="Q58" s="246">
        <f>ROUND(E58*P58,2)</f>
        <v>0</v>
      </c>
      <c r="R58" s="248"/>
      <c r="S58" s="248" t="s">
        <v>116</v>
      </c>
      <c r="T58" s="249" t="s">
        <v>117</v>
      </c>
      <c r="U58" s="227">
        <v>0</v>
      </c>
      <c r="V58" s="227">
        <f>ROUND(E58*U58,2)</f>
        <v>0</v>
      </c>
      <c r="W58" s="227"/>
      <c r="X58" s="227" t="s">
        <v>118</v>
      </c>
      <c r="Y58" s="227" t="s">
        <v>119</v>
      </c>
      <c r="Z58" s="217"/>
      <c r="AA58" s="217"/>
      <c r="AB58" s="217"/>
      <c r="AC58" s="217"/>
      <c r="AD58" s="217"/>
      <c r="AE58" s="217"/>
      <c r="AF58" s="217"/>
      <c r="AG58" s="217" t="s">
        <v>120</v>
      </c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  <c r="AV58" s="217"/>
      <c r="AW58" s="217"/>
      <c r="AX58" s="217"/>
      <c r="AY58" s="217"/>
      <c r="AZ58" s="217"/>
      <c r="BA58" s="217"/>
      <c r="BB58" s="217"/>
      <c r="BC58" s="217"/>
      <c r="BD58" s="217"/>
      <c r="BE58" s="217"/>
      <c r="BF58" s="217"/>
      <c r="BG58" s="217"/>
      <c r="BH58" s="217"/>
    </row>
    <row r="59" spans="1:60" x14ac:dyDescent="0.25">
      <c r="A59" s="229" t="s">
        <v>111</v>
      </c>
      <c r="B59" s="230" t="s">
        <v>76</v>
      </c>
      <c r="C59" s="254" t="s">
        <v>77</v>
      </c>
      <c r="D59" s="231"/>
      <c r="E59" s="232"/>
      <c r="F59" s="233"/>
      <c r="G59" s="233">
        <f>SUMIF(AG60:AG61,"&lt;&gt;NOR",G60:G61)</f>
        <v>0</v>
      </c>
      <c r="H59" s="233"/>
      <c r="I59" s="233">
        <f>SUM(I60:I61)</f>
        <v>0</v>
      </c>
      <c r="J59" s="233"/>
      <c r="K59" s="233">
        <f>SUM(K60:K61)</f>
        <v>0</v>
      </c>
      <c r="L59" s="233"/>
      <c r="M59" s="233">
        <f>SUM(M60:M61)</f>
        <v>0</v>
      </c>
      <c r="N59" s="232"/>
      <c r="O59" s="232">
        <f>SUM(O60:O61)</f>
        <v>0</v>
      </c>
      <c r="P59" s="232"/>
      <c r="Q59" s="232">
        <f>SUM(Q60:Q61)</f>
        <v>0</v>
      </c>
      <c r="R59" s="233"/>
      <c r="S59" s="233"/>
      <c r="T59" s="234"/>
      <c r="U59" s="228"/>
      <c r="V59" s="228">
        <f>SUM(V60:V61)</f>
        <v>0</v>
      </c>
      <c r="W59" s="228"/>
      <c r="X59" s="228"/>
      <c r="Y59" s="228"/>
      <c r="AG59" t="s">
        <v>112</v>
      </c>
    </row>
    <row r="60" spans="1:60" ht="20.399999999999999" outlineLevel="1" x14ac:dyDescent="0.25">
      <c r="A60" s="243">
        <v>35</v>
      </c>
      <c r="B60" s="244" t="s">
        <v>216</v>
      </c>
      <c r="C60" s="255" t="s">
        <v>217</v>
      </c>
      <c r="D60" s="245" t="s">
        <v>199</v>
      </c>
      <c r="E60" s="246">
        <v>1</v>
      </c>
      <c r="F60" s="247"/>
      <c r="G60" s="248">
        <f>ROUND(E60*F60,2)</f>
        <v>0</v>
      </c>
      <c r="H60" s="247"/>
      <c r="I60" s="248">
        <f>ROUND(E60*H60,2)</f>
        <v>0</v>
      </c>
      <c r="J60" s="247"/>
      <c r="K60" s="248">
        <f>ROUND(E60*J60,2)</f>
        <v>0</v>
      </c>
      <c r="L60" s="248">
        <v>21</v>
      </c>
      <c r="M60" s="248">
        <f>G60*(1+L60/100)</f>
        <v>0</v>
      </c>
      <c r="N60" s="246">
        <v>5.0000000000000002E-5</v>
      </c>
      <c r="O60" s="246">
        <f>ROUND(E60*N60,2)</f>
        <v>0</v>
      </c>
      <c r="P60" s="246">
        <v>0</v>
      </c>
      <c r="Q60" s="246">
        <f>ROUND(E60*P60,2)</f>
        <v>0</v>
      </c>
      <c r="R60" s="248" t="s">
        <v>145</v>
      </c>
      <c r="S60" s="248" t="s">
        <v>125</v>
      </c>
      <c r="T60" s="249" t="s">
        <v>126</v>
      </c>
      <c r="U60" s="227">
        <v>0</v>
      </c>
      <c r="V60" s="227">
        <f>ROUND(E60*U60,2)</f>
        <v>0</v>
      </c>
      <c r="W60" s="227"/>
      <c r="X60" s="227" t="s">
        <v>146</v>
      </c>
      <c r="Y60" s="227" t="s">
        <v>119</v>
      </c>
      <c r="Z60" s="217"/>
      <c r="AA60" s="217"/>
      <c r="AB60" s="217"/>
      <c r="AC60" s="217"/>
      <c r="AD60" s="217"/>
      <c r="AE60" s="217"/>
      <c r="AF60" s="217"/>
      <c r="AG60" s="217" t="s">
        <v>147</v>
      </c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7"/>
      <c r="BB60" s="217"/>
      <c r="BC60" s="217"/>
      <c r="BD60" s="217"/>
      <c r="BE60" s="217"/>
      <c r="BF60" s="217"/>
      <c r="BG60" s="217"/>
      <c r="BH60" s="217"/>
    </row>
    <row r="61" spans="1:60" ht="20.399999999999999" outlineLevel="1" x14ac:dyDescent="0.25">
      <c r="A61" s="243">
        <v>36</v>
      </c>
      <c r="B61" s="244" t="s">
        <v>218</v>
      </c>
      <c r="C61" s="255" t="s">
        <v>219</v>
      </c>
      <c r="D61" s="245" t="s">
        <v>199</v>
      </c>
      <c r="E61" s="246">
        <v>4</v>
      </c>
      <c r="F61" s="247"/>
      <c r="G61" s="248">
        <f>ROUND(E61*F61,2)</f>
        <v>0</v>
      </c>
      <c r="H61" s="247"/>
      <c r="I61" s="248">
        <f>ROUND(E61*H61,2)</f>
        <v>0</v>
      </c>
      <c r="J61" s="247"/>
      <c r="K61" s="248">
        <f>ROUND(E61*J61,2)</f>
        <v>0</v>
      </c>
      <c r="L61" s="248">
        <v>21</v>
      </c>
      <c r="M61" s="248">
        <f>G61*(1+L61/100)</f>
        <v>0</v>
      </c>
      <c r="N61" s="246">
        <v>6.0000000000000002E-5</v>
      </c>
      <c r="O61" s="246">
        <f>ROUND(E61*N61,2)</f>
        <v>0</v>
      </c>
      <c r="P61" s="246">
        <v>0</v>
      </c>
      <c r="Q61" s="246">
        <f>ROUND(E61*P61,2)</f>
        <v>0</v>
      </c>
      <c r="R61" s="248" t="s">
        <v>145</v>
      </c>
      <c r="S61" s="248" t="s">
        <v>125</v>
      </c>
      <c r="T61" s="249" t="s">
        <v>126</v>
      </c>
      <c r="U61" s="227">
        <v>0</v>
      </c>
      <c r="V61" s="227">
        <f>ROUND(E61*U61,2)</f>
        <v>0</v>
      </c>
      <c r="W61" s="227"/>
      <c r="X61" s="227" t="s">
        <v>146</v>
      </c>
      <c r="Y61" s="227" t="s">
        <v>119</v>
      </c>
      <c r="Z61" s="217"/>
      <c r="AA61" s="217"/>
      <c r="AB61" s="217"/>
      <c r="AC61" s="217"/>
      <c r="AD61" s="217"/>
      <c r="AE61" s="217"/>
      <c r="AF61" s="217"/>
      <c r="AG61" s="217" t="s">
        <v>147</v>
      </c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  <c r="AV61" s="217"/>
      <c r="AW61" s="217"/>
      <c r="AX61" s="217"/>
      <c r="AY61" s="217"/>
      <c r="AZ61" s="217"/>
      <c r="BA61" s="217"/>
      <c r="BB61" s="217"/>
      <c r="BC61" s="217"/>
      <c r="BD61" s="217"/>
      <c r="BE61" s="217"/>
      <c r="BF61" s="217"/>
      <c r="BG61" s="217"/>
      <c r="BH61" s="217"/>
    </row>
    <row r="62" spans="1:60" x14ac:dyDescent="0.25">
      <c r="A62" s="229" t="s">
        <v>111</v>
      </c>
      <c r="B62" s="230" t="s">
        <v>78</v>
      </c>
      <c r="C62" s="254" t="s">
        <v>79</v>
      </c>
      <c r="D62" s="231"/>
      <c r="E62" s="232"/>
      <c r="F62" s="233"/>
      <c r="G62" s="233">
        <f>SUMIF(AG63:AG64,"&lt;&gt;NOR",G63:G64)</f>
        <v>0</v>
      </c>
      <c r="H62" s="233"/>
      <c r="I62" s="233">
        <f>SUM(I63:I64)</f>
        <v>0</v>
      </c>
      <c r="J62" s="233"/>
      <c r="K62" s="233">
        <f>SUM(K63:K64)</f>
        <v>0</v>
      </c>
      <c r="L62" s="233"/>
      <c r="M62" s="233">
        <f>SUM(M63:M64)</f>
        <v>0</v>
      </c>
      <c r="N62" s="232"/>
      <c r="O62" s="232">
        <f>SUM(O63:O64)</f>
        <v>0</v>
      </c>
      <c r="P62" s="232"/>
      <c r="Q62" s="232">
        <f>SUM(Q63:Q64)</f>
        <v>0</v>
      </c>
      <c r="R62" s="233"/>
      <c r="S62" s="233"/>
      <c r="T62" s="234"/>
      <c r="U62" s="228"/>
      <c r="V62" s="228">
        <f>SUM(V63:V64)</f>
        <v>1.04</v>
      </c>
      <c r="W62" s="228"/>
      <c r="X62" s="228"/>
      <c r="Y62" s="228"/>
      <c r="AG62" t="s">
        <v>112</v>
      </c>
    </row>
    <row r="63" spans="1:60" ht="20.399999999999999" outlineLevel="1" x14ac:dyDescent="0.25">
      <c r="A63" s="236">
        <v>37</v>
      </c>
      <c r="B63" s="237" t="s">
        <v>220</v>
      </c>
      <c r="C63" s="256" t="s">
        <v>221</v>
      </c>
      <c r="D63" s="238" t="s">
        <v>152</v>
      </c>
      <c r="E63" s="239">
        <v>9</v>
      </c>
      <c r="F63" s="240"/>
      <c r="G63" s="241">
        <f>ROUND(E63*F63,2)</f>
        <v>0</v>
      </c>
      <c r="H63" s="240"/>
      <c r="I63" s="241">
        <f>ROUND(E63*H63,2)</f>
        <v>0</v>
      </c>
      <c r="J63" s="240"/>
      <c r="K63" s="241">
        <f>ROUND(E63*J63,2)</f>
        <v>0</v>
      </c>
      <c r="L63" s="241">
        <v>21</v>
      </c>
      <c r="M63" s="241">
        <f>G63*(1+L63/100)</f>
        <v>0</v>
      </c>
      <c r="N63" s="239">
        <v>9.0000000000000006E-5</v>
      </c>
      <c r="O63" s="239">
        <f>ROUND(E63*N63,2)</f>
        <v>0</v>
      </c>
      <c r="P63" s="239">
        <v>0</v>
      </c>
      <c r="Q63" s="239">
        <f>ROUND(E63*P63,2)</f>
        <v>0</v>
      </c>
      <c r="R63" s="241" t="s">
        <v>222</v>
      </c>
      <c r="S63" s="241" t="s">
        <v>125</v>
      </c>
      <c r="T63" s="242" t="s">
        <v>126</v>
      </c>
      <c r="U63" s="227">
        <v>0.11600000000000001</v>
      </c>
      <c r="V63" s="227">
        <f>ROUND(E63*U63,2)</f>
        <v>1.04</v>
      </c>
      <c r="W63" s="227"/>
      <c r="X63" s="227" t="s">
        <v>118</v>
      </c>
      <c r="Y63" s="227" t="s">
        <v>119</v>
      </c>
      <c r="Z63" s="217"/>
      <c r="AA63" s="217"/>
      <c r="AB63" s="217"/>
      <c r="AC63" s="217"/>
      <c r="AD63" s="217"/>
      <c r="AE63" s="217"/>
      <c r="AF63" s="217"/>
      <c r="AG63" s="217" t="s">
        <v>120</v>
      </c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  <c r="AV63" s="217"/>
      <c r="AW63" s="217"/>
      <c r="AX63" s="217"/>
      <c r="AY63" s="217"/>
      <c r="AZ63" s="217"/>
      <c r="BA63" s="217"/>
      <c r="BB63" s="217"/>
      <c r="BC63" s="217"/>
      <c r="BD63" s="217"/>
      <c r="BE63" s="217"/>
      <c r="BF63" s="217"/>
      <c r="BG63" s="217"/>
      <c r="BH63" s="217"/>
    </row>
    <row r="64" spans="1:60" outlineLevel="2" x14ac:dyDescent="0.25">
      <c r="A64" s="224"/>
      <c r="B64" s="225"/>
      <c r="C64" s="257" t="s">
        <v>223</v>
      </c>
      <c r="D64" s="251"/>
      <c r="E64" s="251"/>
      <c r="F64" s="251"/>
      <c r="G64" s="251"/>
      <c r="H64" s="227"/>
      <c r="I64" s="227"/>
      <c r="J64" s="227"/>
      <c r="K64" s="227"/>
      <c r="L64" s="227"/>
      <c r="M64" s="227"/>
      <c r="N64" s="226"/>
      <c r="O64" s="226"/>
      <c r="P64" s="226"/>
      <c r="Q64" s="226"/>
      <c r="R64" s="227"/>
      <c r="S64" s="227"/>
      <c r="T64" s="227"/>
      <c r="U64" s="227"/>
      <c r="V64" s="227"/>
      <c r="W64" s="227"/>
      <c r="X64" s="227"/>
      <c r="Y64" s="227"/>
      <c r="Z64" s="217"/>
      <c r="AA64" s="217"/>
      <c r="AB64" s="217"/>
      <c r="AC64" s="217"/>
      <c r="AD64" s="217"/>
      <c r="AE64" s="217"/>
      <c r="AF64" s="217"/>
      <c r="AG64" s="217" t="s">
        <v>128</v>
      </c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  <c r="AV64" s="217"/>
      <c r="AW64" s="217"/>
      <c r="AX64" s="217"/>
      <c r="AY64" s="217"/>
      <c r="AZ64" s="217"/>
      <c r="BA64" s="217"/>
      <c r="BB64" s="217"/>
      <c r="BC64" s="217"/>
      <c r="BD64" s="217"/>
      <c r="BE64" s="217"/>
      <c r="BF64" s="217"/>
      <c r="BG64" s="217"/>
      <c r="BH64" s="217"/>
    </row>
    <row r="65" spans="1:60" x14ac:dyDescent="0.25">
      <c r="A65" s="229" t="s">
        <v>111</v>
      </c>
      <c r="B65" s="230" t="s">
        <v>80</v>
      </c>
      <c r="C65" s="254" t="s">
        <v>81</v>
      </c>
      <c r="D65" s="231"/>
      <c r="E65" s="232"/>
      <c r="F65" s="233"/>
      <c r="G65" s="233">
        <f>SUMIF(AG66:AG71,"&lt;&gt;NOR",G66:G71)</f>
        <v>0</v>
      </c>
      <c r="H65" s="233"/>
      <c r="I65" s="233">
        <f>SUM(I66:I71)</f>
        <v>0</v>
      </c>
      <c r="J65" s="233"/>
      <c r="K65" s="233">
        <f>SUM(K66:K71)</f>
        <v>0</v>
      </c>
      <c r="L65" s="233"/>
      <c r="M65" s="233">
        <f>SUM(M66:M71)</f>
        <v>0</v>
      </c>
      <c r="N65" s="232"/>
      <c r="O65" s="232">
        <f>SUM(O66:O71)</f>
        <v>0</v>
      </c>
      <c r="P65" s="232"/>
      <c r="Q65" s="232">
        <f>SUM(Q66:Q71)</f>
        <v>0</v>
      </c>
      <c r="R65" s="233"/>
      <c r="S65" s="233"/>
      <c r="T65" s="234"/>
      <c r="U65" s="228"/>
      <c r="V65" s="228">
        <f>SUM(V66:V71)</f>
        <v>0</v>
      </c>
      <c r="W65" s="228"/>
      <c r="X65" s="228"/>
      <c r="Y65" s="228"/>
      <c r="AG65" t="s">
        <v>112</v>
      </c>
    </row>
    <row r="66" spans="1:60" outlineLevel="1" x14ac:dyDescent="0.25">
      <c r="A66" s="243">
        <v>38</v>
      </c>
      <c r="B66" s="244" t="s">
        <v>224</v>
      </c>
      <c r="C66" s="255" t="s">
        <v>225</v>
      </c>
      <c r="D66" s="245" t="s">
        <v>193</v>
      </c>
      <c r="E66" s="246">
        <v>1</v>
      </c>
      <c r="F66" s="247"/>
      <c r="G66" s="248">
        <f>ROUND(E66*F66,2)</f>
        <v>0</v>
      </c>
      <c r="H66" s="247"/>
      <c r="I66" s="248">
        <f>ROUND(E66*H66,2)</f>
        <v>0</v>
      </c>
      <c r="J66" s="247"/>
      <c r="K66" s="248">
        <f>ROUND(E66*J66,2)</f>
        <v>0</v>
      </c>
      <c r="L66" s="248">
        <v>21</v>
      </c>
      <c r="M66" s="248">
        <f>G66*(1+L66/100)</f>
        <v>0</v>
      </c>
      <c r="N66" s="246">
        <v>0</v>
      </c>
      <c r="O66" s="246">
        <f>ROUND(E66*N66,2)</f>
        <v>0</v>
      </c>
      <c r="P66" s="246">
        <v>0</v>
      </c>
      <c r="Q66" s="246">
        <f>ROUND(E66*P66,2)</f>
        <v>0</v>
      </c>
      <c r="R66" s="248"/>
      <c r="S66" s="248" t="s">
        <v>116</v>
      </c>
      <c r="T66" s="249" t="s">
        <v>226</v>
      </c>
      <c r="U66" s="227">
        <v>0</v>
      </c>
      <c r="V66" s="227">
        <f>ROUND(E66*U66,2)</f>
        <v>0</v>
      </c>
      <c r="W66" s="227"/>
      <c r="X66" s="227" t="s">
        <v>227</v>
      </c>
      <c r="Y66" s="227" t="s">
        <v>119</v>
      </c>
      <c r="Z66" s="217"/>
      <c r="AA66" s="217"/>
      <c r="AB66" s="217"/>
      <c r="AC66" s="217"/>
      <c r="AD66" s="217"/>
      <c r="AE66" s="217"/>
      <c r="AF66" s="217"/>
      <c r="AG66" s="217" t="s">
        <v>228</v>
      </c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  <c r="AV66" s="217"/>
      <c r="AW66" s="217"/>
      <c r="AX66" s="217"/>
      <c r="AY66" s="217"/>
      <c r="AZ66" s="217"/>
      <c r="BA66" s="217"/>
      <c r="BB66" s="217"/>
      <c r="BC66" s="217"/>
      <c r="BD66" s="217"/>
      <c r="BE66" s="217"/>
      <c r="BF66" s="217"/>
      <c r="BG66" s="217"/>
      <c r="BH66" s="217"/>
    </row>
    <row r="67" spans="1:60" outlineLevel="1" x14ac:dyDescent="0.25">
      <c r="A67" s="243">
        <v>39</v>
      </c>
      <c r="B67" s="244" t="s">
        <v>229</v>
      </c>
      <c r="C67" s="255" t="s">
        <v>230</v>
      </c>
      <c r="D67" s="245" t="s">
        <v>160</v>
      </c>
      <c r="E67" s="246">
        <v>1</v>
      </c>
      <c r="F67" s="247"/>
      <c r="G67" s="248">
        <f>ROUND(E67*F67,2)</f>
        <v>0</v>
      </c>
      <c r="H67" s="247"/>
      <c r="I67" s="248">
        <f>ROUND(E67*H67,2)</f>
        <v>0</v>
      </c>
      <c r="J67" s="247"/>
      <c r="K67" s="248">
        <f>ROUND(E67*J67,2)</f>
        <v>0</v>
      </c>
      <c r="L67" s="248">
        <v>21</v>
      </c>
      <c r="M67" s="248">
        <f>G67*(1+L67/100)</f>
        <v>0</v>
      </c>
      <c r="N67" s="246">
        <v>0</v>
      </c>
      <c r="O67" s="246">
        <f>ROUND(E67*N67,2)</f>
        <v>0</v>
      </c>
      <c r="P67" s="246">
        <v>0</v>
      </c>
      <c r="Q67" s="246">
        <f>ROUND(E67*P67,2)</f>
        <v>0</v>
      </c>
      <c r="R67" s="248"/>
      <c r="S67" s="248" t="s">
        <v>116</v>
      </c>
      <c r="T67" s="249" t="s">
        <v>226</v>
      </c>
      <c r="U67" s="227">
        <v>0</v>
      </c>
      <c r="V67" s="227">
        <f>ROUND(E67*U67,2)</f>
        <v>0</v>
      </c>
      <c r="W67" s="227"/>
      <c r="X67" s="227" t="s">
        <v>227</v>
      </c>
      <c r="Y67" s="227" t="s">
        <v>119</v>
      </c>
      <c r="Z67" s="217"/>
      <c r="AA67" s="217"/>
      <c r="AB67" s="217"/>
      <c r="AC67" s="217"/>
      <c r="AD67" s="217"/>
      <c r="AE67" s="217"/>
      <c r="AF67" s="217"/>
      <c r="AG67" s="217" t="s">
        <v>228</v>
      </c>
      <c r="AH67" s="217"/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  <c r="AV67" s="217"/>
      <c r="AW67" s="217"/>
      <c r="AX67" s="217"/>
      <c r="AY67" s="217"/>
      <c r="AZ67" s="217"/>
      <c r="BA67" s="217"/>
      <c r="BB67" s="217"/>
      <c r="BC67" s="217"/>
      <c r="BD67" s="217"/>
      <c r="BE67" s="217"/>
      <c r="BF67" s="217"/>
      <c r="BG67" s="217"/>
      <c r="BH67" s="217"/>
    </row>
    <row r="68" spans="1:60" outlineLevel="1" x14ac:dyDescent="0.25">
      <c r="A68" s="243">
        <v>40</v>
      </c>
      <c r="B68" s="244" t="s">
        <v>231</v>
      </c>
      <c r="C68" s="255" t="s">
        <v>232</v>
      </c>
      <c r="D68" s="245" t="s">
        <v>233</v>
      </c>
      <c r="E68" s="246">
        <v>3</v>
      </c>
      <c r="F68" s="247"/>
      <c r="G68" s="248">
        <f>ROUND(E68*F68,2)</f>
        <v>0</v>
      </c>
      <c r="H68" s="247"/>
      <c r="I68" s="248">
        <f>ROUND(E68*H68,2)</f>
        <v>0</v>
      </c>
      <c r="J68" s="247"/>
      <c r="K68" s="248">
        <f>ROUND(E68*J68,2)</f>
        <v>0</v>
      </c>
      <c r="L68" s="248">
        <v>21</v>
      </c>
      <c r="M68" s="248">
        <f>G68*(1+L68/100)</f>
        <v>0</v>
      </c>
      <c r="N68" s="246">
        <v>0</v>
      </c>
      <c r="O68" s="246">
        <f>ROUND(E68*N68,2)</f>
        <v>0</v>
      </c>
      <c r="P68" s="246">
        <v>0</v>
      </c>
      <c r="Q68" s="246">
        <f>ROUND(E68*P68,2)</f>
        <v>0</v>
      </c>
      <c r="R68" s="248"/>
      <c r="S68" s="248" t="s">
        <v>116</v>
      </c>
      <c r="T68" s="249" t="s">
        <v>117</v>
      </c>
      <c r="U68" s="227">
        <v>0</v>
      </c>
      <c r="V68" s="227">
        <f>ROUND(E68*U68,2)</f>
        <v>0</v>
      </c>
      <c r="W68" s="227"/>
      <c r="X68" s="227" t="s">
        <v>227</v>
      </c>
      <c r="Y68" s="227" t="s">
        <v>119</v>
      </c>
      <c r="Z68" s="217"/>
      <c r="AA68" s="217"/>
      <c r="AB68" s="217"/>
      <c r="AC68" s="217"/>
      <c r="AD68" s="217"/>
      <c r="AE68" s="217"/>
      <c r="AF68" s="217"/>
      <c r="AG68" s="217" t="s">
        <v>228</v>
      </c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  <c r="AV68" s="217"/>
      <c r="AW68" s="217"/>
      <c r="AX68" s="217"/>
      <c r="AY68" s="217"/>
      <c r="AZ68" s="217"/>
      <c r="BA68" s="217"/>
      <c r="BB68" s="217"/>
      <c r="BC68" s="217"/>
      <c r="BD68" s="217"/>
      <c r="BE68" s="217"/>
      <c r="BF68" s="217"/>
      <c r="BG68" s="217"/>
      <c r="BH68" s="217"/>
    </row>
    <row r="69" spans="1:60" outlineLevel="1" x14ac:dyDescent="0.25">
      <c r="A69" s="243">
        <v>41</v>
      </c>
      <c r="B69" s="244" t="s">
        <v>234</v>
      </c>
      <c r="C69" s="255" t="s">
        <v>235</v>
      </c>
      <c r="D69" s="245" t="s">
        <v>233</v>
      </c>
      <c r="E69" s="246">
        <v>3</v>
      </c>
      <c r="F69" s="247"/>
      <c r="G69" s="248">
        <f>ROUND(E69*F69,2)</f>
        <v>0</v>
      </c>
      <c r="H69" s="247"/>
      <c r="I69" s="248">
        <f>ROUND(E69*H69,2)</f>
        <v>0</v>
      </c>
      <c r="J69" s="247"/>
      <c r="K69" s="248">
        <f>ROUND(E69*J69,2)</f>
        <v>0</v>
      </c>
      <c r="L69" s="248">
        <v>21</v>
      </c>
      <c r="M69" s="248">
        <f>G69*(1+L69/100)</f>
        <v>0</v>
      </c>
      <c r="N69" s="246">
        <v>0</v>
      </c>
      <c r="O69" s="246">
        <f>ROUND(E69*N69,2)</f>
        <v>0</v>
      </c>
      <c r="P69" s="246">
        <v>0</v>
      </c>
      <c r="Q69" s="246">
        <f>ROUND(E69*P69,2)</f>
        <v>0</v>
      </c>
      <c r="R69" s="248"/>
      <c r="S69" s="248" t="s">
        <v>116</v>
      </c>
      <c r="T69" s="249" t="s">
        <v>117</v>
      </c>
      <c r="U69" s="227">
        <v>0</v>
      </c>
      <c r="V69" s="227">
        <f>ROUND(E69*U69,2)</f>
        <v>0</v>
      </c>
      <c r="W69" s="227"/>
      <c r="X69" s="227" t="s">
        <v>227</v>
      </c>
      <c r="Y69" s="227" t="s">
        <v>119</v>
      </c>
      <c r="Z69" s="217"/>
      <c r="AA69" s="217"/>
      <c r="AB69" s="217"/>
      <c r="AC69" s="217"/>
      <c r="AD69" s="217"/>
      <c r="AE69" s="217"/>
      <c r="AF69" s="217"/>
      <c r="AG69" s="217" t="s">
        <v>228</v>
      </c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  <c r="AV69" s="217"/>
      <c r="AW69" s="217"/>
      <c r="AX69" s="217"/>
      <c r="AY69" s="217"/>
      <c r="AZ69" s="217"/>
      <c r="BA69" s="217"/>
      <c r="BB69" s="217"/>
      <c r="BC69" s="217"/>
      <c r="BD69" s="217"/>
      <c r="BE69" s="217"/>
      <c r="BF69" s="217"/>
      <c r="BG69" s="217"/>
      <c r="BH69" s="217"/>
    </row>
    <row r="70" spans="1:60" outlineLevel="1" x14ac:dyDescent="0.25">
      <c r="A70" s="243">
        <v>42</v>
      </c>
      <c r="B70" s="244" t="s">
        <v>236</v>
      </c>
      <c r="C70" s="255" t="s">
        <v>237</v>
      </c>
      <c r="D70" s="245" t="s">
        <v>193</v>
      </c>
      <c r="E70" s="246">
        <v>1</v>
      </c>
      <c r="F70" s="247"/>
      <c r="G70" s="248">
        <f>ROUND(E70*F70,2)</f>
        <v>0</v>
      </c>
      <c r="H70" s="247"/>
      <c r="I70" s="248">
        <f>ROUND(E70*H70,2)</f>
        <v>0</v>
      </c>
      <c r="J70" s="247"/>
      <c r="K70" s="248">
        <f>ROUND(E70*J70,2)</f>
        <v>0</v>
      </c>
      <c r="L70" s="248">
        <v>21</v>
      </c>
      <c r="M70" s="248">
        <f>G70*(1+L70/100)</f>
        <v>0</v>
      </c>
      <c r="N70" s="246">
        <v>0</v>
      </c>
      <c r="O70" s="246">
        <f>ROUND(E70*N70,2)</f>
        <v>0</v>
      </c>
      <c r="P70" s="246">
        <v>0</v>
      </c>
      <c r="Q70" s="246">
        <f>ROUND(E70*P70,2)</f>
        <v>0</v>
      </c>
      <c r="R70" s="248"/>
      <c r="S70" s="248" t="s">
        <v>116</v>
      </c>
      <c r="T70" s="249" t="s">
        <v>226</v>
      </c>
      <c r="U70" s="227">
        <v>0</v>
      </c>
      <c r="V70" s="227">
        <f>ROUND(E70*U70,2)</f>
        <v>0</v>
      </c>
      <c r="W70" s="227"/>
      <c r="X70" s="227" t="s">
        <v>227</v>
      </c>
      <c r="Y70" s="227" t="s">
        <v>119</v>
      </c>
      <c r="Z70" s="217"/>
      <c r="AA70" s="217"/>
      <c r="AB70" s="217"/>
      <c r="AC70" s="217"/>
      <c r="AD70" s="217"/>
      <c r="AE70" s="217"/>
      <c r="AF70" s="217"/>
      <c r="AG70" s="217" t="s">
        <v>228</v>
      </c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  <c r="AV70" s="217"/>
      <c r="AW70" s="217"/>
      <c r="AX70" s="217"/>
      <c r="AY70" s="217"/>
      <c r="AZ70" s="217"/>
      <c r="BA70" s="217"/>
      <c r="BB70" s="217"/>
      <c r="BC70" s="217"/>
      <c r="BD70" s="217"/>
      <c r="BE70" s="217"/>
      <c r="BF70" s="217"/>
      <c r="BG70" s="217"/>
      <c r="BH70" s="217"/>
    </row>
    <row r="71" spans="1:60" outlineLevel="1" x14ac:dyDescent="0.25">
      <c r="A71" s="236">
        <v>43</v>
      </c>
      <c r="B71" s="237" t="s">
        <v>238</v>
      </c>
      <c r="C71" s="256" t="s">
        <v>239</v>
      </c>
      <c r="D71" s="238" t="s">
        <v>160</v>
      </c>
      <c r="E71" s="239">
        <v>1</v>
      </c>
      <c r="F71" s="240"/>
      <c r="G71" s="241">
        <f>ROUND(E71*F71,2)</f>
        <v>0</v>
      </c>
      <c r="H71" s="240"/>
      <c r="I71" s="241">
        <f>ROUND(E71*H71,2)</f>
        <v>0</v>
      </c>
      <c r="J71" s="240"/>
      <c r="K71" s="241">
        <f>ROUND(E71*J71,2)</f>
        <v>0</v>
      </c>
      <c r="L71" s="241">
        <v>21</v>
      </c>
      <c r="M71" s="241">
        <f>G71*(1+L71/100)</f>
        <v>0</v>
      </c>
      <c r="N71" s="239">
        <v>0</v>
      </c>
      <c r="O71" s="239">
        <f>ROUND(E71*N71,2)</f>
        <v>0</v>
      </c>
      <c r="P71" s="239">
        <v>0</v>
      </c>
      <c r="Q71" s="239">
        <f>ROUND(E71*P71,2)</f>
        <v>0</v>
      </c>
      <c r="R71" s="241"/>
      <c r="S71" s="241" t="s">
        <v>116</v>
      </c>
      <c r="T71" s="242" t="s">
        <v>226</v>
      </c>
      <c r="U71" s="227">
        <v>0</v>
      </c>
      <c r="V71" s="227">
        <f>ROUND(E71*U71,2)</f>
        <v>0</v>
      </c>
      <c r="W71" s="227"/>
      <c r="X71" s="227" t="s">
        <v>227</v>
      </c>
      <c r="Y71" s="227" t="s">
        <v>119</v>
      </c>
      <c r="Z71" s="217"/>
      <c r="AA71" s="217"/>
      <c r="AB71" s="217"/>
      <c r="AC71" s="217"/>
      <c r="AD71" s="217"/>
      <c r="AE71" s="217"/>
      <c r="AF71" s="217"/>
      <c r="AG71" s="217" t="s">
        <v>228</v>
      </c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  <c r="AV71" s="217"/>
      <c r="AW71" s="217"/>
      <c r="AX71" s="217"/>
      <c r="AY71" s="217"/>
      <c r="AZ71" s="217"/>
      <c r="BA71" s="217"/>
      <c r="BB71" s="217"/>
      <c r="BC71" s="217"/>
      <c r="BD71" s="217"/>
      <c r="BE71" s="217"/>
      <c r="BF71" s="217"/>
      <c r="BG71" s="217"/>
      <c r="BH71" s="217"/>
    </row>
    <row r="72" spans="1:60" x14ac:dyDescent="0.25">
      <c r="A72" s="3"/>
      <c r="B72" s="4"/>
      <c r="C72" s="260"/>
      <c r="D72" s="6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AE72">
        <v>15</v>
      </c>
      <c r="AF72">
        <v>21</v>
      </c>
      <c r="AG72" t="s">
        <v>97</v>
      </c>
    </row>
    <row r="73" spans="1:60" x14ac:dyDescent="0.25">
      <c r="A73" s="220"/>
      <c r="B73" s="221" t="s">
        <v>29</v>
      </c>
      <c r="C73" s="261"/>
      <c r="D73" s="222"/>
      <c r="E73" s="223"/>
      <c r="F73" s="223"/>
      <c r="G73" s="235">
        <f>G8+G22+G25+G27+G55+G59+G62+G65</f>
        <v>0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AE73">
        <f>SUMIF(L7:L71,AE72,G7:G71)</f>
        <v>0</v>
      </c>
      <c r="AF73">
        <f>SUMIF(L7:L71,AF72,G7:G71)</f>
        <v>0</v>
      </c>
      <c r="AG73" t="s">
        <v>240</v>
      </c>
    </row>
    <row r="74" spans="1:60" x14ac:dyDescent="0.25">
      <c r="C74" s="262"/>
      <c r="D74" s="10"/>
      <c r="AG74" t="s">
        <v>241</v>
      </c>
    </row>
    <row r="75" spans="1:60" x14ac:dyDescent="0.25">
      <c r="D75" s="10"/>
    </row>
    <row r="76" spans="1:60" x14ac:dyDescent="0.25">
      <c r="D76" s="10"/>
    </row>
    <row r="77" spans="1:60" x14ac:dyDescent="0.25">
      <c r="D77" s="10"/>
    </row>
    <row r="78" spans="1:60" x14ac:dyDescent="0.25">
      <c r="D78" s="10"/>
    </row>
    <row r="79" spans="1:60" x14ac:dyDescent="0.25">
      <c r="D79" s="10"/>
    </row>
    <row r="80" spans="1:60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sheetProtection algorithmName="SHA-512" hashValue="ZRnTdmryp9xjpZNSeaSRL6Hp+eSOistUQXfN+/9el9CP1AISia4GmdIeZIGu6zeFwaznGju12fEyJzZStkThQw==" saltValue="op9wEYAsopJhc4byG16s0Q==" spinCount="100000" sheet="1" formatRows="0"/>
  <mergeCells count="17">
    <mergeCell ref="C42:G42"/>
    <mergeCell ref="C44:G44"/>
    <mergeCell ref="C46:G46"/>
    <mergeCell ref="C48:G48"/>
    <mergeCell ref="C64:G64"/>
    <mergeCell ref="C15:G15"/>
    <mergeCell ref="C17:G17"/>
    <mergeCell ref="C19:G19"/>
    <mergeCell ref="C24:G24"/>
    <mergeCell ref="C33:G33"/>
    <mergeCell ref="C34:G34"/>
    <mergeCell ref="A1:G1"/>
    <mergeCell ref="C2:G2"/>
    <mergeCell ref="C3:G3"/>
    <mergeCell ref="C4:G4"/>
    <mergeCell ref="C11:G11"/>
    <mergeCell ref="C13:G13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Cabal</dc:creator>
  <cp:lastModifiedBy>Marek Cabal</cp:lastModifiedBy>
  <cp:lastPrinted>2019-03-19T12:27:02Z</cp:lastPrinted>
  <dcterms:created xsi:type="dcterms:W3CDTF">2009-04-08T07:15:50Z</dcterms:created>
  <dcterms:modified xsi:type="dcterms:W3CDTF">2024-11-25T12:10:08Z</dcterms:modified>
</cp:coreProperties>
</file>