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\\ASA\Shared Folders\Uživatelé\lukas.kohout\LuKh\Dokumenty\JaDá\CERGE\VZ Rekonstrukce kotelny\Vysvětlení\2\"/>
    </mc:Choice>
  </mc:AlternateContent>
  <xr:revisionPtr revIDLastSave="0" documentId="8_{81B90787-1EF8-42AA-85CF-04CD1AEF2FC8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Rekapitulace stavby" sheetId="1" r:id="rId1"/>
    <sheet name="18313 - Rekonstrukce plyn..." sheetId="2" r:id="rId2"/>
  </sheets>
  <definedNames>
    <definedName name="_xlnm.Print_Titles" localSheetId="1">'18313 - Rekonstrukce plyn...'!$123:$123</definedName>
    <definedName name="_xlnm.Print_Titles" localSheetId="0">'Rekapitulace stavby'!$85:$85</definedName>
    <definedName name="_xlnm.Print_Area" localSheetId="1">'18313 - Rekonstrukce plyn...'!$C$4:$Q$70,'18313 - Rekonstrukce plyn...'!$C$76:$Q$108,'18313 - Rekonstrukce plyn...'!$C$114:$Q$331</definedName>
    <definedName name="_xlnm.Print_Area" localSheetId="0">'Rekapitulace stavby'!$C$4:$AP$70,'Rekapitulace stavby'!$C$76:$AP$92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7" i="2" l="1"/>
  <c r="N276" i="2"/>
  <c r="N275" i="2"/>
  <c r="N274" i="2"/>
  <c r="N188" i="2"/>
  <c r="N187" i="2"/>
  <c r="AY88" i="1" l="1"/>
  <c r="AX88" i="1"/>
  <c r="BI331" i="2"/>
  <c r="BH331" i="2"/>
  <c r="BG331" i="2"/>
  <c r="BF331" i="2"/>
  <c r="AA331" i="2"/>
  <c r="Y331" i="2"/>
  <c r="W331" i="2"/>
  <c r="BK331" i="2"/>
  <c r="N331" i="2"/>
  <c r="BE331" i="2" s="1"/>
  <c r="BI330" i="2"/>
  <c r="BH330" i="2"/>
  <c r="BG330" i="2"/>
  <c r="BF330" i="2"/>
  <c r="AA330" i="2"/>
  <c r="Y330" i="2"/>
  <c r="W330" i="2"/>
  <c r="BK330" i="2"/>
  <c r="N330" i="2"/>
  <c r="BE330" i="2" s="1"/>
  <c r="BI329" i="2"/>
  <c r="BH329" i="2"/>
  <c r="BG329" i="2"/>
  <c r="BF329" i="2"/>
  <c r="AA329" i="2"/>
  <c r="Y329" i="2"/>
  <c r="W329" i="2"/>
  <c r="BK329" i="2"/>
  <c r="N329" i="2"/>
  <c r="BE329" i="2" s="1"/>
  <c r="BI327" i="2"/>
  <c r="BH327" i="2"/>
  <c r="BG327" i="2"/>
  <c r="BF327" i="2"/>
  <c r="AA327" i="2"/>
  <c r="Y327" i="2"/>
  <c r="W327" i="2"/>
  <c r="BK327" i="2"/>
  <c r="N327" i="2"/>
  <c r="BE327" i="2" s="1"/>
  <c r="BI326" i="2"/>
  <c r="BH326" i="2"/>
  <c r="BG326" i="2"/>
  <c r="BF326" i="2"/>
  <c r="AA326" i="2"/>
  <c r="Y326" i="2"/>
  <c r="W326" i="2"/>
  <c r="BK326" i="2"/>
  <c r="N326" i="2"/>
  <c r="BE326" i="2" s="1"/>
  <c r="BI325" i="2"/>
  <c r="BH325" i="2"/>
  <c r="BG325" i="2"/>
  <c r="BF325" i="2"/>
  <c r="AA325" i="2"/>
  <c r="Y325" i="2"/>
  <c r="W325" i="2"/>
  <c r="BK325" i="2"/>
  <c r="N325" i="2"/>
  <c r="BE325" i="2" s="1"/>
  <c r="BI324" i="2"/>
  <c r="BH324" i="2"/>
  <c r="BG324" i="2"/>
  <c r="BF324" i="2"/>
  <c r="AA324" i="2"/>
  <c r="Y324" i="2"/>
  <c r="W324" i="2"/>
  <c r="BK324" i="2"/>
  <c r="N324" i="2"/>
  <c r="BE324" i="2" s="1"/>
  <c r="BI323" i="2"/>
  <c r="BH323" i="2"/>
  <c r="BG323" i="2"/>
  <c r="BF323" i="2"/>
  <c r="AA323" i="2"/>
  <c r="Y323" i="2"/>
  <c r="W323" i="2"/>
  <c r="BK323" i="2"/>
  <c r="N323" i="2"/>
  <c r="BE323" i="2" s="1"/>
  <c r="BI322" i="2"/>
  <c r="BH322" i="2"/>
  <c r="BG322" i="2"/>
  <c r="BF322" i="2"/>
  <c r="AA322" i="2"/>
  <c r="Y322" i="2"/>
  <c r="W322" i="2"/>
  <c r="BK322" i="2"/>
  <c r="N322" i="2"/>
  <c r="BE322" i="2" s="1"/>
  <c r="BI321" i="2"/>
  <c r="BH321" i="2"/>
  <c r="BG321" i="2"/>
  <c r="BF321" i="2"/>
  <c r="AA321" i="2"/>
  <c r="Y321" i="2"/>
  <c r="W321" i="2"/>
  <c r="BK321" i="2"/>
  <c r="N321" i="2"/>
  <c r="BE321" i="2" s="1"/>
  <c r="BI320" i="2"/>
  <c r="BH320" i="2"/>
  <c r="BG320" i="2"/>
  <c r="BF320" i="2"/>
  <c r="AA320" i="2"/>
  <c r="Y320" i="2"/>
  <c r="W320" i="2"/>
  <c r="BK320" i="2"/>
  <c r="N320" i="2"/>
  <c r="BE320" i="2" s="1"/>
  <c r="BI319" i="2"/>
  <c r="BH319" i="2"/>
  <c r="BG319" i="2"/>
  <c r="BF319" i="2"/>
  <c r="AA319" i="2"/>
  <c r="Y319" i="2"/>
  <c r="W319" i="2"/>
  <c r="BK319" i="2"/>
  <c r="N319" i="2"/>
  <c r="BE319" i="2" s="1"/>
  <c r="BI318" i="2"/>
  <c r="BH318" i="2"/>
  <c r="BG318" i="2"/>
  <c r="BF318" i="2"/>
  <c r="AA318" i="2"/>
  <c r="Y318" i="2"/>
  <c r="W318" i="2"/>
  <c r="BK318" i="2"/>
  <c r="N318" i="2"/>
  <c r="BE318" i="2" s="1"/>
  <c r="BI317" i="2"/>
  <c r="BH317" i="2"/>
  <c r="BG317" i="2"/>
  <c r="BF317" i="2"/>
  <c r="AA317" i="2"/>
  <c r="Y317" i="2"/>
  <c r="W317" i="2"/>
  <c r="BK317" i="2"/>
  <c r="N317" i="2"/>
  <c r="BE317" i="2" s="1"/>
  <c r="BI316" i="2"/>
  <c r="BH316" i="2"/>
  <c r="BG316" i="2"/>
  <c r="BF316" i="2"/>
  <c r="AA316" i="2"/>
  <c r="Y316" i="2"/>
  <c r="W316" i="2"/>
  <c r="BK316" i="2"/>
  <c r="N316" i="2"/>
  <c r="BE316" i="2" s="1"/>
  <c r="BI315" i="2"/>
  <c r="BH315" i="2"/>
  <c r="BG315" i="2"/>
  <c r="BF315" i="2"/>
  <c r="AA315" i="2"/>
  <c r="Y315" i="2"/>
  <c r="W315" i="2"/>
  <c r="BK315" i="2"/>
  <c r="N315" i="2"/>
  <c r="BI313" i="2"/>
  <c r="BH313" i="2"/>
  <c r="BG313" i="2"/>
  <c r="BF313" i="2"/>
  <c r="AA313" i="2"/>
  <c r="Y313" i="2"/>
  <c r="W313" i="2"/>
  <c r="BK313" i="2"/>
  <c r="N313" i="2"/>
  <c r="BE313" i="2" s="1"/>
  <c r="BI312" i="2"/>
  <c r="BH312" i="2"/>
  <c r="BG312" i="2"/>
  <c r="BF312" i="2"/>
  <c r="AA312" i="2"/>
  <c r="Y312" i="2"/>
  <c r="W312" i="2"/>
  <c r="BK312" i="2"/>
  <c r="N312" i="2"/>
  <c r="BE312" i="2" s="1"/>
  <c r="BI311" i="2"/>
  <c r="BH311" i="2"/>
  <c r="BG311" i="2"/>
  <c r="BF311" i="2"/>
  <c r="AA311" i="2"/>
  <c r="Y311" i="2"/>
  <c r="W311" i="2"/>
  <c r="BK311" i="2"/>
  <c r="N311" i="2"/>
  <c r="BE311" i="2" s="1"/>
  <c r="BI310" i="2"/>
  <c r="BH310" i="2"/>
  <c r="BG310" i="2"/>
  <c r="BF310" i="2"/>
  <c r="AA310" i="2"/>
  <c r="Y310" i="2"/>
  <c r="W310" i="2"/>
  <c r="BK310" i="2"/>
  <c r="N310" i="2"/>
  <c r="BE310" i="2" s="1"/>
  <c r="BI309" i="2"/>
  <c r="BH309" i="2"/>
  <c r="BG309" i="2"/>
  <c r="BF309" i="2"/>
  <c r="AA309" i="2"/>
  <c r="Y309" i="2"/>
  <c r="W309" i="2"/>
  <c r="BK309" i="2"/>
  <c r="N309" i="2"/>
  <c r="BE309" i="2" s="1"/>
  <c r="BI308" i="2"/>
  <c r="BH308" i="2"/>
  <c r="BG308" i="2"/>
  <c r="BF308" i="2"/>
  <c r="AA308" i="2"/>
  <c r="Y308" i="2"/>
  <c r="W308" i="2"/>
  <c r="BK308" i="2"/>
  <c r="N308" i="2"/>
  <c r="BE308" i="2" s="1"/>
  <c r="BI307" i="2"/>
  <c r="BH307" i="2"/>
  <c r="BG307" i="2"/>
  <c r="BF307" i="2"/>
  <c r="AA307" i="2"/>
  <c r="Y307" i="2"/>
  <c r="W307" i="2"/>
  <c r="BK307" i="2"/>
  <c r="N307" i="2"/>
  <c r="BE307" i="2" s="1"/>
  <c r="BI306" i="2"/>
  <c r="BH306" i="2"/>
  <c r="BG306" i="2"/>
  <c r="BF306" i="2"/>
  <c r="AA306" i="2"/>
  <c r="Y306" i="2"/>
  <c r="W306" i="2"/>
  <c r="BK306" i="2"/>
  <c r="N306" i="2"/>
  <c r="BE306" i="2" s="1"/>
  <c r="BI305" i="2"/>
  <c r="BH305" i="2"/>
  <c r="BG305" i="2"/>
  <c r="BF305" i="2"/>
  <c r="AA305" i="2"/>
  <c r="Y305" i="2"/>
  <c r="W305" i="2"/>
  <c r="BK305" i="2"/>
  <c r="N305" i="2"/>
  <c r="BE305" i="2" s="1"/>
  <c r="BI304" i="2"/>
  <c r="BH304" i="2"/>
  <c r="BG304" i="2"/>
  <c r="BF304" i="2"/>
  <c r="AA304" i="2"/>
  <c r="Y304" i="2"/>
  <c r="W304" i="2"/>
  <c r="BK304" i="2"/>
  <c r="N304" i="2"/>
  <c r="BE304" i="2" s="1"/>
  <c r="BI303" i="2"/>
  <c r="BH303" i="2"/>
  <c r="BG303" i="2"/>
  <c r="BF303" i="2"/>
  <c r="AA303" i="2"/>
  <c r="Y303" i="2"/>
  <c r="W303" i="2"/>
  <c r="BK303" i="2"/>
  <c r="N303" i="2"/>
  <c r="BE303" i="2" s="1"/>
  <c r="BI302" i="2"/>
  <c r="BH302" i="2"/>
  <c r="BG302" i="2"/>
  <c r="BF302" i="2"/>
  <c r="AA302" i="2"/>
  <c r="Y302" i="2"/>
  <c r="W302" i="2"/>
  <c r="BK302" i="2"/>
  <c r="N302" i="2"/>
  <c r="BE302" i="2" s="1"/>
  <c r="BI301" i="2"/>
  <c r="BH301" i="2"/>
  <c r="BG301" i="2"/>
  <c r="BF301" i="2"/>
  <c r="AA301" i="2"/>
  <c r="Y301" i="2"/>
  <c r="W301" i="2"/>
  <c r="BK301" i="2"/>
  <c r="N301" i="2"/>
  <c r="BE301" i="2" s="1"/>
  <c r="BI300" i="2"/>
  <c r="BH300" i="2"/>
  <c r="BG300" i="2"/>
  <c r="BF300" i="2"/>
  <c r="AA300" i="2"/>
  <c r="Y300" i="2"/>
  <c r="W300" i="2"/>
  <c r="BK300" i="2"/>
  <c r="N300" i="2"/>
  <c r="BE300" i="2" s="1"/>
  <c r="BI299" i="2"/>
  <c r="BH299" i="2"/>
  <c r="BG299" i="2"/>
  <c r="BF299" i="2"/>
  <c r="AA299" i="2"/>
  <c r="Y299" i="2"/>
  <c r="W299" i="2"/>
  <c r="BK299" i="2"/>
  <c r="N299" i="2"/>
  <c r="BE299" i="2" s="1"/>
  <c r="BI298" i="2"/>
  <c r="BH298" i="2"/>
  <c r="BG298" i="2"/>
  <c r="BF298" i="2"/>
  <c r="AA298" i="2"/>
  <c r="Y298" i="2"/>
  <c r="W298" i="2"/>
  <c r="BK298" i="2"/>
  <c r="N298" i="2"/>
  <c r="BE298" i="2" s="1"/>
  <c r="BI297" i="2"/>
  <c r="BH297" i="2"/>
  <c r="BG297" i="2"/>
  <c r="BF297" i="2"/>
  <c r="AA297" i="2"/>
  <c r="Y297" i="2"/>
  <c r="W297" i="2"/>
  <c r="BK297" i="2"/>
  <c r="N297" i="2"/>
  <c r="BE297" i="2" s="1"/>
  <c r="BI296" i="2"/>
  <c r="BH296" i="2"/>
  <c r="BG296" i="2"/>
  <c r="BF296" i="2"/>
  <c r="AA296" i="2"/>
  <c r="Y296" i="2"/>
  <c r="W296" i="2"/>
  <c r="BK296" i="2"/>
  <c r="N296" i="2"/>
  <c r="BE296" i="2" s="1"/>
  <c r="BI295" i="2"/>
  <c r="BH295" i="2"/>
  <c r="BG295" i="2"/>
  <c r="BF295" i="2"/>
  <c r="AA295" i="2"/>
  <c r="Y295" i="2"/>
  <c r="W295" i="2"/>
  <c r="BK295" i="2"/>
  <c r="N295" i="2"/>
  <c r="BE295" i="2" s="1"/>
  <c r="BI294" i="2"/>
  <c r="BH294" i="2"/>
  <c r="BG294" i="2"/>
  <c r="BF294" i="2"/>
  <c r="AA294" i="2"/>
  <c r="Y294" i="2"/>
  <c r="W294" i="2"/>
  <c r="BK294" i="2"/>
  <c r="N294" i="2"/>
  <c r="BE294" i="2" s="1"/>
  <c r="BI293" i="2"/>
  <c r="BH293" i="2"/>
  <c r="BG293" i="2"/>
  <c r="BF293" i="2"/>
  <c r="AA293" i="2"/>
  <c r="Y293" i="2"/>
  <c r="W293" i="2"/>
  <c r="BK293" i="2"/>
  <c r="N293" i="2"/>
  <c r="BE293" i="2" s="1"/>
  <c r="BI292" i="2"/>
  <c r="BH292" i="2"/>
  <c r="BG292" i="2"/>
  <c r="BF292" i="2"/>
  <c r="AA292" i="2"/>
  <c r="Y292" i="2"/>
  <c r="W292" i="2"/>
  <c r="BK292" i="2"/>
  <c r="N292" i="2"/>
  <c r="BE292" i="2" s="1"/>
  <c r="BI291" i="2"/>
  <c r="BH291" i="2"/>
  <c r="BG291" i="2"/>
  <c r="BF291" i="2"/>
  <c r="AA291" i="2"/>
  <c r="Y291" i="2"/>
  <c r="W291" i="2"/>
  <c r="BK291" i="2"/>
  <c r="N291" i="2"/>
  <c r="BI288" i="2"/>
  <c r="BH288" i="2"/>
  <c r="BG288" i="2"/>
  <c r="BF288" i="2"/>
  <c r="AA288" i="2"/>
  <c r="Y288" i="2"/>
  <c r="W288" i="2"/>
  <c r="BK288" i="2"/>
  <c r="N288" i="2"/>
  <c r="BE288" i="2" s="1"/>
  <c r="BI286" i="2"/>
  <c r="BH286" i="2"/>
  <c r="BG286" i="2"/>
  <c r="BF286" i="2"/>
  <c r="AA286" i="2"/>
  <c r="Y286" i="2"/>
  <c r="W286" i="2"/>
  <c r="BK286" i="2"/>
  <c r="N286" i="2"/>
  <c r="BE286" i="2" s="1"/>
  <c r="BI284" i="2"/>
  <c r="BH284" i="2"/>
  <c r="BG284" i="2"/>
  <c r="BF284" i="2"/>
  <c r="AA284" i="2"/>
  <c r="Y284" i="2"/>
  <c r="W284" i="2"/>
  <c r="BK284" i="2"/>
  <c r="N284" i="2"/>
  <c r="BI282" i="2"/>
  <c r="BH282" i="2"/>
  <c r="BG282" i="2"/>
  <c r="BF282" i="2"/>
  <c r="AA282" i="2"/>
  <c r="Y282" i="2"/>
  <c r="W282" i="2"/>
  <c r="BK282" i="2"/>
  <c r="N282" i="2"/>
  <c r="BE282" i="2" s="1"/>
  <c r="BI280" i="2"/>
  <c r="BH280" i="2"/>
  <c r="BG280" i="2"/>
  <c r="BF280" i="2"/>
  <c r="AA280" i="2"/>
  <c r="Y280" i="2"/>
  <c r="W280" i="2"/>
  <c r="BK280" i="2"/>
  <c r="N280" i="2"/>
  <c r="BE280" i="2" s="1"/>
  <c r="BI279" i="2"/>
  <c r="BH279" i="2"/>
  <c r="BG279" i="2"/>
  <c r="BF279" i="2"/>
  <c r="AA279" i="2"/>
  <c r="Y279" i="2"/>
  <c r="W279" i="2"/>
  <c r="BK279" i="2"/>
  <c r="N279" i="2"/>
  <c r="BE279" i="2" s="1"/>
  <c r="BI278" i="2"/>
  <c r="BH278" i="2"/>
  <c r="BG278" i="2"/>
  <c r="BF278" i="2"/>
  <c r="AA278" i="2"/>
  <c r="Y278" i="2"/>
  <c r="W278" i="2"/>
  <c r="BK278" i="2"/>
  <c r="N278" i="2"/>
  <c r="BE278" i="2" s="1"/>
  <c r="BI273" i="2"/>
  <c r="BH273" i="2"/>
  <c r="BG273" i="2"/>
  <c r="BF273" i="2"/>
  <c r="AA273" i="2"/>
  <c r="Y273" i="2"/>
  <c r="W273" i="2"/>
  <c r="BK273" i="2"/>
  <c r="N273" i="2"/>
  <c r="BI271" i="2"/>
  <c r="BH271" i="2"/>
  <c r="BG271" i="2"/>
  <c r="BF271" i="2"/>
  <c r="AA271" i="2"/>
  <c r="Y271" i="2"/>
  <c r="W271" i="2"/>
  <c r="BK271" i="2"/>
  <c r="N271" i="2"/>
  <c r="BE271" i="2" s="1"/>
  <c r="BI269" i="2"/>
  <c r="BH269" i="2"/>
  <c r="BG269" i="2"/>
  <c r="BF269" i="2"/>
  <c r="AA269" i="2"/>
  <c r="Y269" i="2"/>
  <c r="W269" i="2"/>
  <c r="BK269" i="2"/>
  <c r="N269" i="2"/>
  <c r="BE269" i="2" s="1"/>
  <c r="BI268" i="2"/>
  <c r="BH268" i="2"/>
  <c r="BG268" i="2"/>
  <c r="BF268" i="2"/>
  <c r="AA268" i="2"/>
  <c r="Y268" i="2"/>
  <c r="W268" i="2"/>
  <c r="BK268" i="2"/>
  <c r="N268" i="2"/>
  <c r="BE268" i="2" s="1"/>
  <c r="BI267" i="2"/>
  <c r="BH267" i="2"/>
  <c r="BG267" i="2"/>
  <c r="BF267" i="2"/>
  <c r="AA267" i="2"/>
  <c r="Y267" i="2"/>
  <c r="W267" i="2"/>
  <c r="BK267" i="2"/>
  <c r="N267" i="2"/>
  <c r="BE267" i="2" s="1"/>
  <c r="BI266" i="2"/>
  <c r="BH266" i="2"/>
  <c r="BG266" i="2"/>
  <c r="BF266" i="2"/>
  <c r="AA266" i="2"/>
  <c r="Y266" i="2"/>
  <c r="W266" i="2"/>
  <c r="BK266" i="2"/>
  <c r="N266" i="2"/>
  <c r="BE266" i="2" s="1"/>
  <c r="BI265" i="2"/>
  <c r="BH265" i="2"/>
  <c r="BG265" i="2"/>
  <c r="BF265" i="2"/>
  <c r="AA265" i="2"/>
  <c r="Y265" i="2"/>
  <c r="W265" i="2"/>
  <c r="BK265" i="2"/>
  <c r="N265" i="2"/>
  <c r="BE265" i="2" s="1"/>
  <c r="BI264" i="2"/>
  <c r="BH264" i="2"/>
  <c r="BG264" i="2"/>
  <c r="BF264" i="2"/>
  <c r="AA264" i="2"/>
  <c r="Y264" i="2"/>
  <c r="W264" i="2"/>
  <c r="BK264" i="2"/>
  <c r="N264" i="2"/>
  <c r="BE264" i="2" s="1"/>
  <c r="BI263" i="2"/>
  <c r="BH263" i="2"/>
  <c r="BG263" i="2"/>
  <c r="BF263" i="2"/>
  <c r="AA263" i="2"/>
  <c r="Y263" i="2"/>
  <c r="W263" i="2"/>
  <c r="BK263" i="2"/>
  <c r="N263" i="2"/>
  <c r="BE263" i="2" s="1"/>
  <c r="BI262" i="2"/>
  <c r="BH262" i="2"/>
  <c r="BG262" i="2"/>
  <c r="BF262" i="2"/>
  <c r="AA262" i="2"/>
  <c r="Y262" i="2"/>
  <c r="W262" i="2"/>
  <c r="BK262" i="2"/>
  <c r="N262" i="2"/>
  <c r="BE262" i="2" s="1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 s="1"/>
  <c r="BI259" i="2"/>
  <c r="BH259" i="2"/>
  <c r="BG259" i="2"/>
  <c r="BF259" i="2"/>
  <c r="AA259" i="2"/>
  <c r="Y259" i="2"/>
  <c r="W259" i="2"/>
  <c r="BK259" i="2"/>
  <c r="N259" i="2"/>
  <c r="BE259" i="2" s="1"/>
  <c r="BI258" i="2"/>
  <c r="BH258" i="2"/>
  <c r="BG258" i="2"/>
  <c r="BF258" i="2"/>
  <c r="AA258" i="2"/>
  <c r="Y258" i="2"/>
  <c r="W258" i="2"/>
  <c r="BK258" i="2"/>
  <c r="N258" i="2"/>
  <c r="BE258" i="2" s="1"/>
  <c r="BI257" i="2"/>
  <c r="BH257" i="2"/>
  <c r="BG257" i="2"/>
  <c r="BF257" i="2"/>
  <c r="AA257" i="2"/>
  <c r="Y257" i="2"/>
  <c r="W257" i="2"/>
  <c r="BK257" i="2"/>
  <c r="N257" i="2"/>
  <c r="BE257" i="2" s="1"/>
  <c r="BI256" i="2"/>
  <c r="BH256" i="2"/>
  <c r="BG256" i="2"/>
  <c r="BF256" i="2"/>
  <c r="AA256" i="2"/>
  <c r="Y256" i="2"/>
  <c r="W256" i="2"/>
  <c r="BK256" i="2"/>
  <c r="N256" i="2"/>
  <c r="BE256" i="2" s="1"/>
  <c r="BI255" i="2"/>
  <c r="BH255" i="2"/>
  <c r="BG255" i="2"/>
  <c r="BF255" i="2"/>
  <c r="AA255" i="2"/>
  <c r="Y255" i="2"/>
  <c r="W255" i="2"/>
  <c r="BK255" i="2"/>
  <c r="N255" i="2"/>
  <c r="BE255" i="2" s="1"/>
  <c r="BI254" i="2"/>
  <c r="BH254" i="2"/>
  <c r="BG254" i="2"/>
  <c r="BF254" i="2"/>
  <c r="AA254" i="2"/>
  <c r="Y254" i="2"/>
  <c r="W254" i="2"/>
  <c r="BK254" i="2"/>
  <c r="N254" i="2"/>
  <c r="BE254" i="2" s="1"/>
  <c r="BI253" i="2"/>
  <c r="BH253" i="2"/>
  <c r="BG253" i="2"/>
  <c r="BF253" i="2"/>
  <c r="AA253" i="2"/>
  <c r="Y253" i="2"/>
  <c r="W253" i="2"/>
  <c r="BK253" i="2"/>
  <c r="N253" i="2"/>
  <c r="BI251" i="2"/>
  <c r="BH251" i="2"/>
  <c r="BG251" i="2"/>
  <c r="BF251" i="2"/>
  <c r="AA251" i="2"/>
  <c r="Y251" i="2"/>
  <c r="W251" i="2"/>
  <c r="BK251" i="2"/>
  <c r="N251" i="2"/>
  <c r="BE251" i="2" s="1"/>
  <c r="BI250" i="2"/>
  <c r="BH250" i="2"/>
  <c r="BG250" i="2"/>
  <c r="BF250" i="2"/>
  <c r="AA250" i="2"/>
  <c r="Y250" i="2"/>
  <c r="W250" i="2"/>
  <c r="BK250" i="2"/>
  <c r="N250" i="2"/>
  <c r="BE250" i="2" s="1"/>
  <c r="BI249" i="2"/>
  <c r="BH249" i="2"/>
  <c r="BG249" i="2"/>
  <c r="BF249" i="2"/>
  <c r="AA249" i="2"/>
  <c r="Y249" i="2"/>
  <c r="W249" i="2"/>
  <c r="BK249" i="2"/>
  <c r="N249" i="2"/>
  <c r="BE249" i="2" s="1"/>
  <c r="BI247" i="2"/>
  <c r="BH247" i="2"/>
  <c r="BG247" i="2"/>
  <c r="BF247" i="2"/>
  <c r="AA247" i="2"/>
  <c r="Y247" i="2"/>
  <c r="W247" i="2"/>
  <c r="BK247" i="2"/>
  <c r="N247" i="2"/>
  <c r="BE247" i="2" s="1"/>
  <c r="BI246" i="2"/>
  <c r="BH246" i="2"/>
  <c r="BG246" i="2"/>
  <c r="BF246" i="2"/>
  <c r="AA246" i="2"/>
  <c r="Y246" i="2"/>
  <c r="W246" i="2"/>
  <c r="BK246" i="2"/>
  <c r="N246" i="2"/>
  <c r="BE246" i="2" s="1"/>
  <c r="BI245" i="2"/>
  <c r="BH245" i="2"/>
  <c r="BG245" i="2"/>
  <c r="BF245" i="2"/>
  <c r="AA245" i="2"/>
  <c r="Y245" i="2"/>
  <c r="W245" i="2"/>
  <c r="BK245" i="2"/>
  <c r="N245" i="2"/>
  <c r="BE245" i="2" s="1"/>
  <c r="BI244" i="2"/>
  <c r="BH244" i="2"/>
  <c r="BG244" i="2"/>
  <c r="BF244" i="2"/>
  <c r="AA244" i="2"/>
  <c r="Y244" i="2"/>
  <c r="W244" i="2"/>
  <c r="BK244" i="2"/>
  <c r="N244" i="2"/>
  <c r="BE244" i="2" s="1"/>
  <c r="BI242" i="2"/>
  <c r="BH242" i="2"/>
  <c r="BG242" i="2"/>
  <c r="BF242" i="2"/>
  <c r="AA242" i="2"/>
  <c r="Y242" i="2"/>
  <c r="W242" i="2"/>
  <c r="BK242" i="2"/>
  <c r="N242" i="2"/>
  <c r="BE242" i="2" s="1"/>
  <c r="BI241" i="2"/>
  <c r="BH241" i="2"/>
  <c r="BG241" i="2"/>
  <c r="BF241" i="2"/>
  <c r="AA241" i="2"/>
  <c r="Y241" i="2"/>
  <c r="W241" i="2"/>
  <c r="BK241" i="2"/>
  <c r="N241" i="2"/>
  <c r="BE241" i="2" s="1"/>
  <c r="BI240" i="2"/>
  <c r="BH240" i="2"/>
  <c r="BG240" i="2"/>
  <c r="BF240" i="2"/>
  <c r="AA240" i="2"/>
  <c r="Y240" i="2"/>
  <c r="W240" i="2"/>
  <c r="BK240" i="2"/>
  <c r="N240" i="2"/>
  <c r="BI238" i="2"/>
  <c r="BH238" i="2"/>
  <c r="BG238" i="2"/>
  <c r="BF238" i="2"/>
  <c r="AA238" i="2"/>
  <c r="Y238" i="2"/>
  <c r="W238" i="2"/>
  <c r="BK238" i="2"/>
  <c r="N238" i="2"/>
  <c r="BE238" i="2" s="1"/>
  <c r="BI237" i="2"/>
  <c r="BH237" i="2"/>
  <c r="BG237" i="2"/>
  <c r="BF237" i="2"/>
  <c r="AA237" i="2"/>
  <c r="Y237" i="2"/>
  <c r="W237" i="2"/>
  <c r="BK237" i="2"/>
  <c r="N237" i="2"/>
  <c r="BE237" i="2" s="1"/>
  <c r="BI236" i="2"/>
  <c r="BH236" i="2"/>
  <c r="BG236" i="2"/>
  <c r="BF236" i="2"/>
  <c r="AA236" i="2"/>
  <c r="Y236" i="2"/>
  <c r="W236" i="2"/>
  <c r="BK236" i="2"/>
  <c r="N236" i="2"/>
  <c r="BE236" i="2" s="1"/>
  <c r="BI235" i="2"/>
  <c r="BH235" i="2"/>
  <c r="BG235" i="2"/>
  <c r="BF235" i="2"/>
  <c r="AA235" i="2"/>
  <c r="Y235" i="2"/>
  <c r="W235" i="2"/>
  <c r="BK235" i="2"/>
  <c r="N235" i="2"/>
  <c r="BE235" i="2" s="1"/>
  <c r="BI233" i="2"/>
  <c r="BH233" i="2"/>
  <c r="BG233" i="2"/>
  <c r="BF233" i="2"/>
  <c r="AA233" i="2"/>
  <c r="Y233" i="2"/>
  <c r="W233" i="2"/>
  <c r="BK233" i="2"/>
  <c r="N233" i="2"/>
  <c r="BE233" i="2" s="1"/>
  <c r="BI231" i="2"/>
  <c r="BH231" i="2"/>
  <c r="BG231" i="2"/>
  <c r="BF231" i="2"/>
  <c r="AA231" i="2"/>
  <c r="Y231" i="2"/>
  <c r="W231" i="2"/>
  <c r="BK231" i="2"/>
  <c r="N231" i="2"/>
  <c r="BE231" i="2" s="1"/>
  <c r="BI230" i="2"/>
  <c r="BH230" i="2"/>
  <c r="BG230" i="2"/>
  <c r="BF230" i="2"/>
  <c r="AA230" i="2"/>
  <c r="Y230" i="2"/>
  <c r="W230" i="2"/>
  <c r="BK230" i="2"/>
  <c r="N230" i="2"/>
  <c r="BE230" i="2" s="1"/>
  <c r="BI229" i="2"/>
  <c r="BH229" i="2"/>
  <c r="BG229" i="2"/>
  <c r="BF229" i="2"/>
  <c r="AA229" i="2"/>
  <c r="Y229" i="2"/>
  <c r="W229" i="2"/>
  <c r="BK229" i="2"/>
  <c r="N229" i="2"/>
  <c r="BI227" i="2"/>
  <c r="BH227" i="2"/>
  <c r="BG227" i="2"/>
  <c r="BF227" i="2"/>
  <c r="AA227" i="2"/>
  <c r="Y227" i="2"/>
  <c r="W227" i="2"/>
  <c r="BK227" i="2"/>
  <c r="N227" i="2"/>
  <c r="BE227" i="2" s="1"/>
  <c r="BI226" i="2"/>
  <c r="BH226" i="2"/>
  <c r="BG226" i="2"/>
  <c r="BF226" i="2"/>
  <c r="AA226" i="2"/>
  <c r="Y226" i="2"/>
  <c r="W226" i="2"/>
  <c r="BK226" i="2"/>
  <c r="N226" i="2"/>
  <c r="BE226" i="2" s="1"/>
  <c r="BI225" i="2"/>
  <c r="BH225" i="2"/>
  <c r="BG225" i="2"/>
  <c r="BF225" i="2"/>
  <c r="AA225" i="2"/>
  <c r="Y225" i="2"/>
  <c r="W225" i="2"/>
  <c r="BK225" i="2"/>
  <c r="N225" i="2"/>
  <c r="BE225" i="2" s="1"/>
  <c r="BI224" i="2"/>
  <c r="BH224" i="2"/>
  <c r="BG224" i="2"/>
  <c r="BF224" i="2"/>
  <c r="AA224" i="2"/>
  <c r="Y224" i="2"/>
  <c r="W224" i="2"/>
  <c r="BK224" i="2"/>
  <c r="N224" i="2"/>
  <c r="BE224" i="2" s="1"/>
  <c r="BI223" i="2"/>
  <c r="BH223" i="2"/>
  <c r="BG223" i="2"/>
  <c r="BF223" i="2"/>
  <c r="AA223" i="2"/>
  <c r="Y223" i="2"/>
  <c r="W223" i="2"/>
  <c r="BK223" i="2"/>
  <c r="N223" i="2"/>
  <c r="BE223" i="2" s="1"/>
  <c r="BI222" i="2"/>
  <c r="BH222" i="2"/>
  <c r="BG222" i="2"/>
  <c r="BF222" i="2"/>
  <c r="AA222" i="2"/>
  <c r="Y222" i="2"/>
  <c r="W222" i="2"/>
  <c r="BK222" i="2"/>
  <c r="N222" i="2"/>
  <c r="BE222" i="2" s="1"/>
  <c r="BI221" i="2"/>
  <c r="BH221" i="2"/>
  <c r="BG221" i="2"/>
  <c r="BF221" i="2"/>
  <c r="AA221" i="2"/>
  <c r="Y221" i="2"/>
  <c r="W221" i="2"/>
  <c r="BK221" i="2"/>
  <c r="N221" i="2"/>
  <c r="BI219" i="2"/>
  <c r="BH219" i="2"/>
  <c r="BG219" i="2"/>
  <c r="BF219" i="2"/>
  <c r="AA219" i="2"/>
  <c r="Y219" i="2"/>
  <c r="W219" i="2"/>
  <c r="BK219" i="2"/>
  <c r="N219" i="2"/>
  <c r="BE219" i="2" s="1"/>
  <c r="BI218" i="2"/>
  <c r="BH218" i="2"/>
  <c r="BG218" i="2"/>
  <c r="BF218" i="2"/>
  <c r="AA218" i="2"/>
  <c r="Y218" i="2"/>
  <c r="W218" i="2"/>
  <c r="BK218" i="2"/>
  <c r="N218" i="2"/>
  <c r="BE218" i="2" s="1"/>
  <c r="BI217" i="2"/>
  <c r="BH217" i="2"/>
  <c r="BG217" i="2"/>
  <c r="BF217" i="2"/>
  <c r="AA217" i="2"/>
  <c r="Y217" i="2"/>
  <c r="W217" i="2"/>
  <c r="BK217" i="2"/>
  <c r="N217" i="2"/>
  <c r="BE217" i="2" s="1"/>
  <c r="BI216" i="2"/>
  <c r="BH216" i="2"/>
  <c r="BG216" i="2"/>
  <c r="BF216" i="2"/>
  <c r="AA216" i="2"/>
  <c r="Y216" i="2"/>
  <c r="W216" i="2"/>
  <c r="BK216" i="2"/>
  <c r="N216" i="2"/>
  <c r="BE216" i="2" s="1"/>
  <c r="BI215" i="2"/>
  <c r="BH215" i="2"/>
  <c r="BG215" i="2"/>
  <c r="BF215" i="2"/>
  <c r="AA215" i="2"/>
  <c r="Y215" i="2"/>
  <c r="W215" i="2"/>
  <c r="BK215" i="2"/>
  <c r="N215" i="2"/>
  <c r="BE215" i="2" s="1"/>
  <c r="BI214" i="2"/>
  <c r="BH214" i="2"/>
  <c r="BG214" i="2"/>
  <c r="BF214" i="2"/>
  <c r="AA214" i="2"/>
  <c r="Y214" i="2"/>
  <c r="W214" i="2"/>
  <c r="BK214" i="2"/>
  <c r="N214" i="2"/>
  <c r="BI211" i="2"/>
  <c r="BH211" i="2"/>
  <c r="BG211" i="2"/>
  <c r="BF211" i="2"/>
  <c r="AA211" i="2"/>
  <c r="Y211" i="2"/>
  <c r="W211" i="2"/>
  <c r="BK211" i="2"/>
  <c r="N211" i="2"/>
  <c r="BE211" i="2" s="1"/>
  <c r="BI210" i="2"/>
  <c r="BH210" i="2"/>
  <c r="BG210" i="2"/>
  <c r="BF210" i="2"/>
  <c r="AA210" i="2"/>
  <c r="Y210" i="2"/>
  <c r="W210" i="2"/>
  <c r="BK210" i="2"/>
  <c r="N210" i="2"/>
  <c r="BE210" i="2" s="1"/>
  <c r="BI208" i="2"/>
  <c r="BH208" i="2"/>
  <c r="BG208" i="2"/>
  <c r="BF208" i="2"/>
  <c r="AA208" i="2"/>
  <c r="Y208" i="2"/>
  <c r="W208" i="2"/>
  <c r="BK208" i="2"/>
  <c r="N208" i="2"/>
  <c r="BE208" i="2" s="1"/>
  <c r="BI207" i="2"/>
  <c r="BH207" i="2"/>
  <c r="BG207" i="2"/>
  <c r="BF207" i="2"/>
  <c r="AA207" i="2"/>
  <c r="Y207" i="2"/>
  <c r="W207" i="2"/>
  <c r="BK207" i="2"/>
  <c r="N207" i="2"/>
  <c r="BE207" i="2" s="1"/>
  <c r="BI206" i="2"/>
  <c r="BH206" i="2"/>
  <c r="BG206" i="2"/>
  <c r="BF206" i="2"/>
  <c r="AA206" i="2"/>
  <c r="Y206" i="2"/>
  <c r="W206" i="2"/>
  <c r="BK206" i="2"/>
  <c r="N206" i="2"/>
  <c r="BE206" i="2" s="1"/>
  <c r="BI205" i="2"/>
  <c r="BH205" i="2"/>
  <c r="BG205" i="2"/>
  <c r="BF205" i="2"/>
  <c r="AA205" i="2"/>
  <c r="Y205" i="2"/>
  <c r="W205" i="2"/>
  <c r="BK205" i="2"/>
  <c r="N205" i="2"/>
  <c r="BE205" i="2" s="1"/>
  <c r="BI204" i="2"/>
  <c r="BH204" i="2"/>
  <c r="BG204" i="2"/>
  <c r="BF204" i="2"/>
  <c r="AA204" i="2"/>
  <c r="Y204" i="2"/>
  <c r="W204" i="2"/>
  <c r="BK204" i="2"/>
  <c r="N204" i="2"/>
  <c r="BE204" i="2" s="1"/>
  <c r="BI203" i="2"/>
  <c r="BH203" i="2"/>
  <c r="BG203" i="2"/>
  <c r="BF203" i="2"/>
  <c r="AA203" i="2"/>
  <c r="Y203" i="2"/>
  <c r="W203" i="2"/>
  <c r="BK203" i="2"/>
  <c r="N203" i="2"/>
  <c r="BE203" i="2" s="1"/>
  <c r="BI202" i="2"/>
  <c r="BH202" i="2"/>
  <c r="BG202" i="2"/>
  <c r="BF202" i="2"/>
  <c r="AA202" i="2"/>
  <c r="Y202" i="2"/>
  <c r="W202" i="2"/>
  <c r="BK202" i="2"/>
  <c r="N202" i="2"/>
  <c r="BE202" i="2" s="1"/>
  <c r="BI201" i="2"/>
  <c r="BH201" i="2"/>
  <c r="BG201" i="2"/>
  <c r="BF201" i="2"/>
  <c r="AA201" i="2"/>
  <c r="Y201" i="2"/>
  <c r="W201" i="2"/>
  <c r="BK201" i="2"/>
  <c r="N201" i="2"/>
  <c r="BE201" i="2" s="1"/>
  <c r="BI200" i="2"/>
  <c r="BH200" i="2"/>
  <c r="BG200" i="2"/>
  <c r="BF200" i="2"/>
  <c r="AA200" i="2"/>
  <c r="Y200" i="2"/>
  <c r="W200" i="2"/>
  <c r="BK200" i="2"/>
  <c r="N200" i="2"/>
  <c r="BE200" i="2" s="1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AA198" i="2"/>
  <c r="Y198" i="2"/>
  <c r="W198" i="2"/>
  <c r="BK198" i="2"/>
  <c r="N198" i="2"/>
  <c r="BE198" i="2" s="1"/>
  <c r="BI197" i="2"/>
  <c r="BH197" i="2"/>
  <c r="BG197" i="2"/>
  <c r="BF197" i="2"/>
  <c r="AA197" i="2"/>
  <c r="Y197" i="2"/>
  <c r="W197" i="2"/>
  <c r="BK197" i="2"/>
  <c r="N197" i="2"/>
  <c r="BE197" i="2" s="1"/>
  <c r="BI196" i="2"/>
  <c r="BH196" i="2"/>
  <c r="BG196" i="2"/>
  <c r="BF196" i="2"/>
  <c r="AA196" i="2"/>
  <c r="Y196" i="2"/>
  <c r="W196" i="2"/>
  <c r="BK196" i="2"/>
  <c r="N196" i="2"/>
  <c r="BE196" i="2" s="1"/>
  <c r="BI195" i="2"/>
  <c r="BH195" i="2"/>
  <c r="BG195" i="2"/>
  <c r="BF195" i="2"/>
  <c r="AA195" i="2"/>
  <c r="Y195" i="2"/>
  <c r="W195" i="2"/>
  <c r="BK195" i="2"/>
  <c r="N195" i="2"/>
  <c r="BE195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92" i="2"/>
  <c r="BH192" i="2"/>
  <c r="BG192" i="2"/>
  <c r="BF192" i="2"/>
  <c r="AA192" i="2"/>
  <c r="Y192" i="2"/>
  <c r="W192" i="2"/>
  <c r="BK192" i="2"/>
  <c r="N192" i="2"/>
  <c r="BE192" i="2" s="1"/>
  <c r="BI190" i="2"/>
  <c r="BH190" i="2"/>
  <c r="BG190" i="2"/>
  <c r="BF190" i="2"/>
  <c r="AA190" i="2"/>
  <c r="Y190" i="2"/>
  <c r="W190" i="2"/>
  <c r="BK190" i="2"/>
  <c r="N190" i="2"/>
  <c r="BE190" i="2" s="1"/>
  <c r="BI189" i="2"/>
  <c r="BH189" i="2"/>
  <c r="BG189" i="2"/>
  <c r="BF189" i="2"/>
  <c r="AA189" i="2"/>
  <c r="Y189" i="2"/>
  <c r="W189" i="2"/>
  <c r="BK189" i="2"/>
  <c r="N189" i="2"/>
  <c r="BE189" i="2" s="1"/>
  <c r="BI186" i="2"/>
  <c r="BH186" i="2"/>
  <c r="BG186" i="2"/>
  <c r="BF186" i="2"/>
  <c r="AA186" i="2"/>
  <c r="Y186" i="2"/>
  <c r="W186" i="2"/>
  <c r="BK186" i="2"/>
  <c r="N186" i="2"/>
  <c r="BE186" i="2" s="1"/>
  <c r="BI185" i="2"/>
  <c r="BH185" i="2"/>
  <c r="BG185" i="2"/>
  <c r="BF185" i="2"/>
  <c r="AA185" i="2"/>
  <c r="Y185" i="2"/>
  <c r="W185" i="2"/>
  <c r="BK185" i="2"/>
  <c r="N185" i="2"/>
  <c r="BE185" i="2" s="1"/>
  <c r="BI184" i="2"/>
  <c r="BH184" i="2"/>
  <c r="BG184" i="2"/>
  <c r="BF184" i="2"/>
  <c r="AA184" i="2"/>
  <c r="Y184" i="2"/>
  <c r="W184" i="2"/>
  <c r="BK184" i="2"/>
  <c r="N184" i="2"/>
  <c r="BE184" i="2" s="1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 s="1"/>
  <c r="BI181" i="2"/>
  <c r="BH181" i="2"/>
  <c r="BG181" i="2"/>
  <c r="BF181" i="2"/>
  <c r="AA181" i="2"/>
  <c r="Y181" i="2"/>
  <c r="W181" i="2"/>
  <c r="BK181" i="2"/>
  <c r="N181" i="2"/>
  <c r="BE181" i="2" s="1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AA178" i="2"/>
  <c r="Y178" i="2"/>
  <c r="W178" i="2"/>
  <c r="BK178" i="2"/>
  <c r="N178" i="2"/>
  <c r="BI176" i="2"/>
  <c r="BH176" i="2"/>
  <c r="BG176" i="2"/>
  <c r="BF176" i="2"/>
  <c r="AA176" i="2"/>
  <c r="Y176" i="2"/>
  <c r="W176" i="2"/>
  <c r="BK176" i="2"/>
  <c r="N176" i="2"/>
  <c r="BE176" i="2" s="1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AA174" i="2"/>
  <c r="Y174" i="2"/>
  <c r="W174" i="2"/>
  <c r="BK174" i="2"/>
  <c r="N174" i="2"/>
  <c r="BE174" i="2" s="1"/>
  <c r="BI173" i="2"/>
  <c r="BH173" i="2"/>
  <c r="BG173" i="2"/>
  <c r="BF173" i="2"/>
  <c r="AA173" i="2"/>
  <c r="Y173" i="2"/>
  <c r="W173" i="2"/>
  <c r="BK173" i="2"/>
  <c r="N173" i="2"/>
  <c r="BE173" i="2" s="1"/>
  <c r="BI172" i="2"/>
  <c r="BH172" i="2"/>
  <c r="BG172" i="2"/>
  <c r="BF172" i="2"/>
  <c r="AA172" i="2"/>
  <c r="Y172" i="2"/>
  <c r="W172" i="2"/>
  <c r="BK172" i="2"/>
  <c r="N172" i="2"/>
  <c r="BI170" i="2"/>
  <c r="BH170" i="2"/>
  <c r="BG170" i="2"/>
  <c r="BF170" i="2"/>
  <c r="AA170" i="2"/>
  <c r="Y170" i="2"/>
  <c r="W170" i="2"/>
  <c r="BK170" i="2"/>
  <c r="N170" i="2"/>
  <c r="BE170" i="2" s="1"/>
  <c r="BI169" i="2"/>
  <c r="BH169" i="2"/>
  <c r="BG169" i="2"/>
  <c r="BF169" i="2"/>
  <c r="AA169" i="2"/>
  <c r="Y169" i="2"/>
  <c r="W169" i="2"/>
  <c r="BK169" i="2"/>
  <c r="N169" i="2"/>
  <c r="BE169" i="2" s="1"/>
  <c r="BI168" i="2"/>
  <c r="BH168" i="2"/>
  <c r="BG168" i="2"/>
  <c r="BF168" i="2"/>
  <c r="AA168" i="2"/>
  <c r="Y168" i="2"/>
  <c r="W168" i="2"/>
  <c r="BK168" i="2"/>
  <c r="N168" i="2"/>
  <c r="BE168" i="2" s="1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 s="1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 s="1"/>
  <c r="BI163" i="2"/>
  <c r="BH163" i="2"/>
  <c r="BG163" i="2"/>
  <c r="BF163" i="2"/>
  <c r="AA163" i="2"/>
  <c r="Y163" i="2"/>
  <c r="W163" i="2"/>
  <c r="BK163" i="2"/>
  <c r="N163" i="2"/>
  <c r="BE163" i="2" s="1"/>
  <c r="BI162" i="2"/>
  <c r="BH162" i="2"/>
  <c r="BG162" i="2"/>
  <c r="BF162" i="2"/>
  <c r="AA162" i="2"/>
  <c r="Y162" i="2"/>
  <c r="W162" i="2"/>
  <c r="BK162" i="2"/>
  <c r="N162" i="2"/>
  <c r="BE162" i="2" s="1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AA160" i="2"/>
  <c r="Y160" i="2"/>
  <c r="W160" i="2"/>
  <c r="BK160" i="2"/>
  <c r="N160" i="2"/>
  <c r="BE160" i="2" s="1"/>
  <c r="BI159" i="2"/>
  <c r="BH159" i="2"/>
  <c r="BG159" i="2"/>
  <c r="BF159" i="2"/>
  <c r="AA159" i="2"/>
  <c r="Y159" i="2"/>
  <c r="W159" i="2"/>
  <c r="BK159" i="2"/>
  <c r="N159" i="2"/>
  <c r="BE159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Y157" i="2"/>
  <c r="W157" i="2"/>
  <c r="BK157" i="2"/>
  <c r="N157" i="2"/>
  <c r="BE157" i="2" s="1"/>
  <c r="BI156" i="2"/>
  <c r="BH156" i="2"/>
  <c r="BG156" i="2"/>
  <c r="BF156" i="2"/>
  <c r="AA156" i="2"/>
  <c r="Y156" i="2"/>
  <c r="W156" i="2"/>
  <c r="BK156" i="2"/>
  <c r="N156" i="2"/>
  <c r="BE156" i="2" s="1"/>
  <c r="BI155" i="2"/>
  <c r="BH155" i="2"/>
  <c r="BG155" i="2"/>
  <c r="BF155" i="2"/>
  <c r="AA155" i="2"/>
  <c r="Y155" i="2"/>
  <c r="W155" i="2"/>
  <c r="BK155" i="2"/>
  <c r="N155" i="2"/>
  <c r="BE155" i="2" s="1"/>
  <c r="BI154" i="2"/>
  <c r="BH154" i="2"/>
  <c r="BG154" i="2"/>
  <c r="BF154" i="2"/>
  <c r="AA154" i="2"/>
  <c r="Y154" i="2"/>
  <c r="W154" i="2"/>
  <c r="BK154" i="2"/>
  <c r="N154" i="2"/>
  <c r="BE154" i="2" s="1"/>
  <c r="BI153" i="2"/>
  <c r="BH153" i="2"/>
  <c r="BG153" i="2"/>
  <c r="BF153" i="2"/>
  <c r="AA153" i="2"/>
  <c r="Y153" i="2"/>
  <c r="W153" i="2"/>
  <c r="BK153" i="2"/>
  <c r="N153" i="2"/>
  <c r="BE153" i="2" s="1"/>
  <c r="BI152" i="2"/>
  <c r="BH152" i="2"/>
  <c r="BG152" i="2"/>
  <c r="BF152" i="2"/>
  <c r="AA152" i="2"/>
  <c r="Y152" i="2"/>
  <c r="W152" i="2"/>
  <c r="BK152" i="2"/>
  <c r="N152" i="2"/>
  <c r="BE152" i="2" s="1"/>
  <c r="BI151" i="2"/>
  <c r="BH151" i="2"/>
  <c r="BG151" i="2"/>
  <c r="BF151" i="2"/>
  <c r="AA151" i="2"/>
  <c r="Y151" i="2"/>
  <c r="W151" i="2"/>
  <c r="BK151" i="2"/>
  <c r="N151" i="2"/>
  <c r="BE151" i="2" s="1"/>
  <c r="BI150" i="2"/>
  <c r="BH150" i="2"/>
  <c r="BG150" i="2"/>
  <c r="BF150" i="2"/>
  <c r="AA150" i="2"/>
  <c r="Y150" i="2"/>
  <c r="W150" i="2"/>
  <c r="BK150" i="2"/>
  <c r="N150" i="2"/>
  <c r="BE150" i="2" s="1"/>
  <c r="BI149" i="2"/>
  <c r="BH149" i="2"/>
  <c r="BG149" i="2"/>
  <c r="BF149" i="2"/>
  <c r="AA149" i="2"/>
  <c r="Y149" i="2"/>
  <c r="W149" i="2"/>
  <c r="BK149" i="2"/>
  <c r="N149" i="2"/>
  <c r="BE149" i="2" s="1"/>
  <c r="BI148" i="2"/>
  <c r="BH148" i="2"/>
  <c r="BG148" i="2"/>
  <c r="BF148" i="2"/>
  <c r="AA148" i="2"/>
  <c r="Y148" i="2"/>
  <c r="W148" i="2"/>
  <c r="BK148" i="2"/>
  <c r="N148" i="2"/>
  <c r="BE148" i="2" s="1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Y145" i="2"/>
  <c r="W145" i="2"/>
  <c r="BK145" i="2"/>
  <c r="N145" i="2"/>
  <c r="BE145" i="2" s="1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E140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8" i="2"/>
  <c r="BH128" i="2"/>
  <c r="BG128" i="2"/>
  <c r="BF128" i="2"/>
  <c r="AA128" i="2"/>
  <c r="Y128" i="2"/>
  <c r="W128" i="2"/>
  <c r="BK128" i="2"/>
  <c r="N128" i="2"/>
  <c r="BE128" i="2" s="1"/>
  <c r="BI127" i="2"/>
  <c r="BH127" i="2"/>
  <c r="BG127" i="2"/>
  <c r="BF127" i="2"/>
  <c r="AA127" i="2"/>
  <c r="Y127" i="2"/>
  <c r="W127" i="2"/>
  <c r="BK127" i="2"/>
  <c r="N127" i="2"/>
  <c r="M121" i="2"/>
  <c r="M120" i="2"/>
  <c r="F118" i="2"/>
  <c r="F116" i="2"/>
  <c r="M27" i="2"/>
  <c r="AS88" i="1" s="1"/>
  <c r="AS87" i="1" s="1"/>
  <c r="M83" i="2"/>
  <c r="M82" i="2"/>
  <c r="F80" i="2"/>
  <c r="F78" i="2"/>
  <c r="O14" i="2"/>
  <c r="E14" i="2"/>
  <c r="F83" i="2" s="1"/>
  <c r="O13" i="2"/>
  <c r="O11" i="2"/>
  <c r="E11" i="2"/>
  <c r="F82" i="2" s="1"/>
  <c r="O10" i="2"/>
  <c r="O8" i="2"/>
  <c r="M80" i="2" s="1"/>
  <c r="AK27" i="1"/>
  <c r="AM83" i="1"/>
  <c r="L83" i="1"/>
  <c r="AM82" i="1"/>
  <c r="L82" i="1"/>
  <c r="AM80" i="1"/>
  <c r="L80" i="1"/>
  <c r="L78" i="1"/>
  <c r="L77" i="1"/>
  <c r="Y314" i="2" l="1"/>
  <c r="W290" i="2"/>
  <c r="AA272" i="2"/>
  <c r="AA137" i="2"/>
  <c r="AA171" i="2"/>
  <c r="Y177" i="2"/>
  <c r="AA220" i="2"/>
  <c r="AA239" i="2"/>
  <c r="W283" i="2"/>
  <c r="Y290" i="2"/>
  <c r="W239" i="2"/>
  <c r="W137" i="2"/>
  <c r="W142" i="2"/>
  <c r="W171" i="2"/>
  <c r="W220" i="2"/>
  <c r="Y228" i="2"/>
  <c r="AA283" i="2"/>
  <c r="AA126" i="2"/>
  <c r="Y126" i="2"/>
  <c r="AA290" i="2"/>
  <c r="AA191" i="2"/>
  <c r="W126" i="2"/>
  <c r="W191" i="2"/>
  <c r="Y239" i="2"/>
  <c r="Y252" i="2"/>
  <c r="W314" i="2"/>
  <c r="Y137" i="2"/>
  <c r="Y142" i="2"/>
  <c r="Y171" i="2"/>
  <c r="AA252" i="2"/>
  <c r="AA314" i="2"/>
  <c r="Y180" i="2"/>
  <c r="W252" i="2"/>
  <c r="W272" i="2"/>
  <c r="BK177" i="2"/>
  <c r="BK314" i="2"/>
  <c r="BE315" i="2"/>
  <c r="N314" i="2"/>
  <c r="N104" i="2" s="1"/>
  <c r="BK290" i="2"/>
  <c r="BE291" i="2"/>
  <c r="N290" i="2"/>
  <c r="N103" i="2" s="1"/>
  <c r="BE284" i="2"/>
  <c r="N283" i="2"/>
  <c r="BE273" i="2"/>
  <c r="N272" i="2"/>
  <c r="BK252" i="2"/>
  <c r="BE253" i="2"/>
  <c r="N252" i="2"/>
  <c r="N100" i="2" s="1"/>
  <c r="BK239" i="2"/>
  <c r="BE240" i="2"/>
  <c r="N239" i="2"/>
  <c r="BK228" i="2"/>
  <c r="BE229" i="2"/>
  <c r="N228" i="2"/>
  <c r="N98" i="2" s="1"/>
  <c r="BE221" i="2"/>
  <c r="N220" i="2"/>
  <c r="BE214" i="2"/>
  <c r="N213" i="2"/>
  <c r="N191" i="2"/>
  <c r="N180" i="2"/>
  <c r="N94" i="2" s="1"/>
  <c r="BK180" i="2"/>
  <c r="BE178" i="2"/>
  <c r="N177" i="2"/>
  <c r="N93" i="2" s="1"/>
  <c r="BK171" i="2"/>
  <c r="BE172" i="2"/>
  <c r="N171" i="2"/>
  <c r="N92" i="2" s="1"/>
  <c r="BK142" i="2"/>
  <c r="BE143" i="2"/>
  <c r="N142" i="2"/>
  <c r="N91" i="2" s="1"/>
  <c r="BE138" i="2"/>
  <c r="N137" i="2"/>
  <c r="BK126" i="2"/>
  <c r="BE127" i="2"/>
  <c r="N126" i="2"/>
  <c r="BK137" i="2"/>
  <c r="AA142" i="2"/>
  <c r="AA177" i="2"/>
  <c r="W180" i="2"/>
  <c r="Y213" i="2"/>
  <c r="Y283" i="2"/>
  <c r="BK191" i="2"/>
  <c r="Y191" i="2"/>
  <c r="BK272" i="2"/>
  <c r="Y272" i="2"/>
  <c r="W177" i="2"/>
  <c r="AA180" i="2"/>
  <c r="BK213" i="2"/>
  <c r="AA213" i="2"/>
  <c r="W213" i="2"/>
  <c r="BK220" i="2"/>
  <c r="Y220" i="2"/>
  <c r="BK283" i="2"/>
  <c r="AA228" i="2"/>
  <c r="W228" i="2"/>
  <c r="H33" i="2"/>
  <c r="BB88" i="1" s="1"/>
  <c r="BB87" i="1" s="1"/>
  <c r="AX87" i="1" s="1"/>
  <c r="M118" i="2"/>
  <c r="F120" i="2"/>
  <c r="M32" i="2"/>
  <c r="AW88" i="1" s="1"/>
  <c r="H34" i="2"/>
  <c r="BC88" i="1" s="1"/>
  <c r="BC87" i="1" s="1"/>
  <c r="AY87" i="1" s="1"/>
  <c r="H35" i="2"/>
  <c r="BD88" i="1" s="1"/>
  <c r="BD87" i="1" s="1"/>
  <c r="W35" i="1" s="1"/>
  <c r="F121" i="2"/>
  <c r="H32" i="2"/>
  <c r="BA88" i="1" s="1"/>
  <c r="BA87" i="1" s="1"/>
  <c r="AA125" i="2" l="1"/>
  <c r="AA124" i="2" s="1"/>
  <c r="Y125" i="2"/>
  <c r="Y124" i="2" s="1"/>
  <c r="W125" i="2"/>
  <c r="W124" i="2" s="1"/>
  <c r="AU88" i="1" s="1"/>
  <c r="AU87" i="1" s="1"/>
  <c r="N97" i="2"/>
  <c r="N102" i="2"/>
  <c r="N101" i="2"/>
  <c r="N99" i="2"/>
  <c r="N96" i="2"/>
  <c r="N95" i="2"/>
  <c r="N125" i="2"/>
  <c r="N124" i="2" s="1"/>
  <c r="N90" i="2"/>
  <c r="N89" i="2"/>
  <c r="W33" i="1"/>
  <c r="BK125" i="2"/>
  <c r="BK124" i="2" s="1"/>
  <c r="W34" i="1"/>
  <c r="W32" i="1"/>
  <c r="AW87" i="1"/>
  <c r="AK32" i="1" s="1"/>
  <c r="N88" i="2" l="1"/>
  <c r="N87" i="2"/>
  <c r="M26" i="2" s="1"/>
  <c r="M29" i="2" s="1"/>
  <c r="H31" i="2" s="1"/>
  <c r="M31" i="2" l="1"/>
  <c r="AV88" i="1" s="1"/>
  <c r="AT88" i="1" s="1"/>
  <c r="AZ88" i="1"/>
  <c r="AZ87" i="1" s="1"/>
  <c r="L108" i="2"/>
  <c r="AD108" i="2" s="1"/>
  <c r="AG88" i="1"/>
  <c r="W31" i="1" l="1"/>
  <c r="AV87" i="1"/>
  <c r="L37" i="2"/>
  <c r="AN88" i="1"/>
  <c r="AG87" i="1"/>
  <c r="AK31" i="1" l="1"/>
  <c r="AT87" i="1"/>
  <c r="AN87" i="1" s="1"/>
  <c r="AN92" i="1" s="1"/>
  <c r="AK26" i="1"/>
  <c r="AK29" i="1" s="1"/>
  <c r="AG92" i="1"/>
  <c r="AK37" i="1" l="1"/>
</calcChain>
</file>

<file path=xl/sharedStrings.xml><?xml version="1.0" encoding="utf-8"?>
<sst xmlns="http://schemas.openxmlformats.org/spreadsheetml/2006/main" count="2834" uniqueCount="801">
  <si>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</si>
  <si>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</si>
  <si>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</si>
  <si>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</si>
  <si>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</si>
  <si>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</si>
  <si>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</si>
  <si>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</si>
  <si>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</si>
  <si>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0,1</t>
  </si>
  <si>
    <t>21</t>
  </si>
  <si>
    <t>0,01</t>
  </si>
  <si>
    <t>15</t>
  </si>
  <si>
    <t>SOUHRNNÝ LIST STAVBY</t>
  </si>
  <si>
    <t>v ---  níže se nacházejí doplnkové a pomocné údaje k sestavám  --- v</t>
  </si>
  <si>
    <t>0,001</t>
  </si>
  <si>
    <t>Kód:</t>
  </si>
  <si>
    <t>18313</t>
  </si>
  <si>
    <t>Stavba:</t>
  </si>
  <si>
    <t>Rekonstrukce plynové kotelny - Schebkův palác č.p. 936/7</t>
  </si>
  <si>
    <t>JKSO:</t>
  </si>
  <si>
    <t>CC-CZ:</t>
  </si>
  <si>
    <t>Místo:</t>
  </si>
  <si>
    <t>Schebkův palác, Politických vězňů, 110 00 Praha 1</t>
  </si>
  <si>
    <t>Datum:</t>
  </si>
  <si>
    <t>9. 1. 2019</t>
  </si>
  <si>
    <t>Objednatel:</t>
  </si>
  <si>
    <t>IČ:</t>
  </si>
  <si>
    <t xml:space="preserve"> </t>
  </si>
  <si>
    <t>DIČ:</t>
  </si>
  <si>
    <t>Zhotovitel:</t>
  </si>
  <si>
    <t>Projektant:</t>
  </si>
  <si>
    <t>EnergySim s.r.o.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</si>
  <si>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</si>
  <si>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</si>
  <si>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</si>
  <si>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</si>
  <si>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</si>
  <si>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</si>
  <si>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</si>
  <si>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</si>
  <si>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</si>
  <si>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</si>
  <si>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</si>
  <si>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</si>
  <si>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</si>
  <si>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</si>
  <si>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</si>
  <si>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</si>
  <si>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</si>
  <si>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</si>
  <si>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</si>
  <si>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</si>
  <si>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</si>
  <si>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</si>
  <si>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</si>
  <si>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</si>
  <si>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</si>
  <si>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</si>
  <si>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</si>
  <si>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</si>
  <si>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</si>
  <si>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</si>
  <si>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</si>
  <si>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</si>
  <si>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</si>
  <si>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</si>
  <si>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</si>
  <si>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</si>
  <si>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</si>
  <si>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</si>
  <si>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</si>
  <si>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</si>
  <si>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</si>
  <si>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</si>
  <si>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</si>
  <si>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</si>
  <si>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{54343103-00f4-48d5-828c-494929171513}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</si>
  <si>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</si>
  <si>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</si>
  <si>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</si>
  <si>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</si>
  <si>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</si>
  <si>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</si>
  <si>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</si>
  <si>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</si>
  <si>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</si>
  <si>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</si>
  <si>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</si>
  <si>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</si>
  <si>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</si>
  <si>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</si>
  <si>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</si>
  <si>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</si>
  <si>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</si>
  <si>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</si>
  <si>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</si>
  <si>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</si>
  <si>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</si>
  <si>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</si>
  <si>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PSV - Práce a dodávky PSV</t>
  </si>
  <si>
    <t xml:space="preserve">    001 - Zařízení</t>
  </si>
  <si>
    <t xml:space="preserve">    002 - Oběhová čerpadla</t>
  </si>
  <si>
    <t xml:space="preserve">    003 - Armatury - vytápění</t>
  </si>
  <si>
    <t xml:space="preserve">    004 - Potrubí - okruh VZT</t>
  </si>
  <si>
    <t xml:space="preserve">    005 - Tepelné izolace</t>
  </si>
  <si>
    <t xml:space="preserve">    006 - Elektroinstalace a MaR</t>
  </si>
  <si>
    <t xml:space="preserve">    007 - Otopná soustava</t>
  </si>
  <si>
    <t xml:space="preserve">    008 - Odvod spalin</t>
  </si>
  <si>
    <t xml:space="preserve">    009 - Přívod vzduchu</t>
  </si>
  <si>
    <t xml:space="preserve">    010 - Demontáže rozvodů v kotelně</t>
  </si>
  <si>
    <t xml:space="preserve">    011 - Nové rozvody v kotelně</t>
  </si>
  <si>
    <t xml:space="preserve">    012 - Plynovod</t>
  </si>
  <si>
    <t xml:space="preserve">    013 - Plynovod - potrubí</t>
  </si>
  <si>
    <t xml:space="preserve">    014 - Stavba</t>
  </si>
  <si>
    <t xml:space="preserve">    015 - ZTI</t>
  </si>
  <si>
    <t xml:space="preserve">    016 - Ostatní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</si>
  <si>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</si>
  <si>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</si>
  <si>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</si>
  <si>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</si>
  <si>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</si>
  <si>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</si>
  <si>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</si>
  <si>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</si>
  <si>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</si>
  <si>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</si>
  <si>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</si>
  <si>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</si>
  <si>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</si>
  <si>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</si>
  <si>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</si>
  <si>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</si>
  <si>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</si>
  <si>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731244494R1</t>
  </si>
  <si>
    <t>Montáž kotle ocelového závěsného na plyn kondenzačního o výkonu do 100 kW</t>
  </si>
  <si>
    <t>kus</t>
  </si>
  <si>
    <t>16</t>
  </si>
  <si>
    <t>-1313385950</t>
  </si>
  <si>
    <t>M</t>
  </si>
  <si>
    <t>00012000R1</t>
  </si>
  <si>
    <t>32</t>
  </si>
  <si>
    <t>-1687203431</t>
  </si>
  <si>
    <t>3</t>
  </si>
  <si>
    <t>731244494R2</t>
  </si>
  <si>
    <t>Montáž připojovací čerpadlové skupiny</t>
  </si>
  <si>
    <t>-1807898805</t>
  </si>
  <si>
    <t>4</t>
  </si>
  <si>
    <t>00012000R2</t>
  </si>
  <si>
    <t>Připojovací čerpadlová skupina pro připojení plynového kotle s modulovaným oběhovým čerpadlem, pojistným ventilem 4 bar, plynovým ventilem, uzavíracími kohouty, zpětnými klapkami a tlakoměrem</t>
  </si>
  <si>
    <t>-943859130</t>
  </si>
  <si>
    <t>5</t>
  </si>
  <si>
    <t>731244494R3</t>
  </si>
  <si>
    <t>Montáž kaskádové jednotky</t>
  </si>
  <si>
    <t>soubor</t>
  </si>
  <si>
    <t>-118853993</t>
  </si>
  <si>
    <t>6</t>
  </si>
  <si>
    <t>00012000R3</t>
  </si>
  <si>
    <t>Kaskádová jednotka pro 5 kotlů, montážní rám, anuloid, sběrné potrubí pd kotli výstup/zpátečka, plynová trubka 2" vč. Izolace</t>
  </si>
  <si>
    <t>-1998423283</t>
  </si>
  <si>
    <t>9</t>
  </si>
  <si>
    <t>731244494R5</t>
  </si>
  <si>
    <t>Montáž kombinovaného rozdělovače</t>
  </si>
  <si>
    <t>-163077363</t>
  </si>
  <si>
    <t>10</t>
  </si>
  <si>
    <t>00012000R5</t>
  </si>
  <si>
    <t>Kombinovaný rozdělovač-sběrač, 2 topné okruhy, včetně napouštění, vypouštění, návarků pro termomanometry, PN 6, l=1400 mm</t>
  </si>
  <si>
    <t>1152386092</t>
  </si>
  <si>
    <t>11</t>
  </si>
  <si>
    <t>00012000R6</t>
  </si>
  <si>
    <t>Stavitelný stojan pro rozdělovač a sběrač</t>
  </si>
  <si>
    <t>-1777509701</t>
  </si>
  <si>
    <t>12</t>
  </si>
  <si>
    <t>00012000R7</t>
  </si>
  <si>
    <t>Tepelná izolace PUR pro rozdělovač/sběrač (příslušenství rozdělovače/sběrače)</t>
  </si>
  <si>
    <t>m</t>
  </si>
  <si>
    <t>-351018726</t>
  </si>
  <si>
    <t>13</t>
  </si>
  <si>
    <t>732429225</t>
  </si>
  <si>
    <t>Montáž čerpadla oběhového mokroběžného přírubového DN 50 jednodílné</t>
  </si>
  <si>
    <t>723855153</t>
  </si>
  <si>
    <t>14</t>
  </si>
  <si>
    <t>00012000R8</t>
  </si>
  <si>
    <t>-156293455</t>
  </si>
  <si>
    <t>732429212</t>
  </si>
  <si>
    <t>Montáž čerpadla oběhového mokroběžného závitového DN 25</t>
  </si>
  <si>
    <t>-1221772797</t>
  </si>
  <si>
    <t>00012000R9</t>
  </si>
  <si>
    <t>69139488</t>
  </si>
  <si>
    <t>17</t>
  </si>
  <si>
    <t>734109416</t>
  </si>
  <si>
    <t>Montáž armatury přírubové se třemi přírubami PN 16 DN 80</t>
  </si>
  <si>
    <t>1643602861</t>
  </si>
  <si>
    <t>18</t>
  </si>
  <si>
    <t>48488055</t>
  </si>
  <si>
    <t>Trojcestný směšovací ventil přírubový DN80, kvs 16</t>
  </si>
  <si>
    <t>-441032662</t>
  </si>
  <si>
    <t>19</t>
  </si>
  <si>
    <t>55124433R1</t>
  </si>
  <si>
    <t xml:space="preserve">Servopohon pro směšovací ventily 0-10V </t>
  </si>
  <si>
    <t>1795431934</t>
  </si>
  <si>
    <t>20</t>
  </si>
  <si>
    <t>734109416R1</t>
  </si>
  <si>
    <t>Výměna pojistných ventilů (PV) u zdrojů tepla za PV o max. přetlaku 4 bary</t>
  </si>
  <si>
    <t>261441497</t>
  </si>
  <si>
    <t>734109215</t>
  </si>
  <si>
    <t>Montáž armatury přírubové se dvěma přírubami PN 16 DN 65</t>
  </si>
  <si>
    <t>560291567</t>
  </si>
  <si>
    <t>22</t>
  </si>
  <si>
    <t>55128076</t>
  </si>
  <si>
    <t>klapka uzavírací mezipřírubová PN 16 do 120°C disk litina DN 65</t>
  </si>
  <si>
    <t>1529146045</t>
  </si>
  <si>
    <t>23</t>
  </si>
  <si>
    <t>734109216</t>
  </si>
  <si>
    <t>Montáž armatury přírubové se dvěma přírubami PN 16 DN 80</t>
  </si>
  <si>
    <t>966727991</t>
  </si>
  <si>
    <t>24</t>
  </si>
  <si>
    <t>55128077</t>
  </si>
  <si>
    <t>klapka uzavírací mezipřírubová PN 16 do 120°C disk litina DN 80</t>
  </si>
  <si>
    <t>-2146976030</t>
  </si>
  <si>
    <t>25</t>
  </si>
  <si>
    <t>734209103</t>
  </si>
  <si>
    <t>Montáž armatury závitové s jedním závitem G 1/2</t>
  </si>
  <si>
    <t>1536291759</t>
  </si>
  <si>
    <t>26</t>
  </si>
  <si>
    <t>55124389</t>
  </si>
  <si>
    <t>kohout vypouštěcí  kulový, s hadicovou vývodkou a zátkou, PN 10, T 110°C 1/2"</t>
  </si>
  <si>
    <t>1070598554</t>
  </si>
  <si>
    <t>27</t>
  </si>
  <si>
    <t>734209114</t>
  </si>
  <si>
    <t>Montáž armatury závitové s dvěma závity G 3/4</t>
  </si>
  <si>
    <t>1847146699</t>
  </si>
  <si>
    <t>28</t>
  </si>
  <si>
    <t>40564112</t>
  </si>
  <si>
    <t>ventil elektromagnetický na neagresivní kapaliny a plyny bez napětí uzavřený, PN 16 do 130 °C, G 3/4"</t>
  </si>
  <si>
    <t>-887772393</t>
  </si>
  <si>
    <t>29</t>
  </si>
  <si>
    <t>734109217</t>
  </si>
  <si>
    <t>Montáž armatury přírubové se dvěma přírubami PN 16 DN 100</t>
  </si>
  <si>
    <t>1846566151</t>
  </si>
  <si>
    <t>30</t>
  </si>
  <si>
    <t>42265779</t>
  </si>
  <si>
    <t>filtr přírubový DN100, PN 16</t>
  </si>
  <si>
    <t>-1299199338</t>
  </si>
  <si>
    <t>31</t>
  </si>
  <si>
    <t>77066542</t>
  </si>
  <si>
    <t>55128048</t>
  </si>
  <si>
    <t>klapka zpětná mezipřírubová PN 16 DN 65, mosaz</t>
  </si>
  <si>
    <t>-1619248003</t>
  </si>
  <si>
    <t>33</t>
  </si>
  <si>
    <t>441088592</t>
  </si>
  <si>
    <t>34</t>
  </si>
  <si>
    <t>55128049</t>
  </si>
  <si>
    <t>klapka zpětná mezipřírubová PN 16 DN 80, mosaz</t>
  </si>
  <si>
    <t>-1996992570</t>
  </si>
  <si>
    <t>35</t>
  </si>
  <si>
    <t>734419111</t>
  </si>
  <si>
    <t>Montáž teploměrů s ochranným pouzdrem nebo pevným stonkem a jímkou</t>
  </si>
  <si>
    <t>831822441</t>
  </si>
  <si>
    <t>36</t>
  </si>
  <si>
    <t>55128905</t>
  </si>
  <si>
    <t>teploměr axiální do 120 °C zadní napojení 1/2" s jímkou D 100</t>
  </si>
  <si>
    <t>613190482</t>
  </si>
  <si>
    <t>37</t>
  </si>
  <si>
    <t>734421102R</t>
  </si>
  <si>
    <t>Montáž tlakoměru s kohoutem a smyčkou</t>
  </si>
  <si>
    <t>-1284874084</t>
  </si>
  <si>
    <t>38</t>
  </si>
  <si>
    <t>38841202</t>
  </si>
  <si>
    <t>tlakoměr D 100 se spodním přípojem rozsah 0-6 bar</t>
  </si>
  <si>
    <t>-929785896</t>
  </si>
  <si>
    <t>39</t>
  </si>
  <si>
    <t>42234500</t>
  </si>
  <si>
    <t>kohout tlakoměrový s čepem a nátrubkový pro PN25 s připojenímm20x1,5mm</t>
  </si>
  <si>
    <t>1525867321</t>
  </si>
  <si>
    <t>40</t>
  </si>
  <si>
    <t>42272610</t>
  </si>
  <si>
    <t>smyčka kondenzační zahnutá přivařovací z uhlíkové oceli PN 250 M20x1,5</t>
  </si>
  <si>
    <t>-3292780</t>
  </si>
  <si>
    <t>41</t>
  </si>
  <si>
    <t>42278200</t>
  </si>
  <si>
    <t>těsnění ploché tlakoměrových přípojek M20x1,5mm</t>
  </si>
  <si>
    <t>-1990266331</t>
  </si>
  <si>
    <t>42</t>
  </si>
  <si>
    <t>1188337068</t>
  </si>
  <si>
    <t>43</t>
  </si>
  <si>
    <t>55121284</t>
  </si>
  <si>
    <t>ventil automatický odvzdušňovací svislý do 120°C mosaz 1/2"</t>
  </si>
  <si>
    <t>-192904651</t>
  </si>
  <si>
    <t>44</t>
  </si>
  <si>
    <t>734494213</t>
  </si>
  <si>
    <t>Návarek s trubkovým závitem G 1/2</t>
  </si>
  <si>
    <t>-1541056261</t>
  </si>
  <si>
    <t>45</t>
  </si>
  <si>
    <t>733121122</t>
  </si>
  <si>
    <t>Potrubí ocelové hladké bezešvé běžné nízkotlaké D 76x3,2</t>
  </si>
  <si>
    <t>-272750535</t>
  </si>
  <si>
    <t>46</t>
  </si>
  <si>
    <t>783614561</t>
  </si>
  <si>
    <t>Základní jednonásobný syntetický nátěr potrubí DN do 100 mm</t>
  </si>
  <si>
    <t>-23880711</t>
  </si>
  <si>
    <t>47</t>
  </si>
  <si>
    <t>733190225</t>
  </si>
  <si>
    <t>Zkouška těsnosti potrubí ocelové hladké přes D 60,3x2,9 do D 89x5,0</t>
  </si>
  <si>
    <t>1583041695</t>
  </si>
  <si>
    <t>48</t>
  </si>
  <si>
    <t>733290802</t>
  </si>
  <si>
    <t>Demontáž potrubí měděného do D 64x2 mm</t>
  </si>
  <si>
    <t>1131983345</t>
  </si>
  <si>
    <t>49</t>
  </si>
  <si>
    <t>713410861</t>
  </si>
  <si>
    <t>Odstanění izolace tepelné potrubí pásy nebo rohožemi s AL fólií staženými AL páskou tl do 50 mm</t>
  </si>
  <si>
    <t>-1710156713</t>
  </si>
  <si>
    <t>50</t>
  </si>
  <si>
    <t>713411141</t>
  </si>
  <si>
    <t>Montáž izolace tepelné potrubí pásy nebo rohožemi s Al fólií staženými Al páskou 1x</t>
  </si>
  <si>
    <t>-1321889077</t>
  </si>
  <si>
    <t>51</t>
  </si>
  <si>
    <t>63151672R1</t>
  </si>
  <si>
    <t>Pouzdro izolační minerální plsť s jednostrannou Al fólií tl.60 mm, d 76</t>
  </si>
  <si>
    <t>-570358036</t>
  </si>
  <si>
    <t>52</t>
  </si>
  <si>
    <t>100029225R1</t>
  </si>
  <si>
    <t>Montáž a zapojení MaR</t>
  </si>
  <si>
    <t>-1834443155</t>
  </si>
  <si>
    <t>53</t>
  </si>
  <si>
    <t>00012500R1</t>
  </si>
  <si>
    <t>Ekvitermní modulační regulátor. K použití jako ovládací jednotka pro regulaci teploty zdroje tepla podle venkovní teploty, nebo jako prostorový regulátor. Možnost rozlišení funkcí pomocí modulů možnost řízení až 4 otopných okruhů (s/bez směšovače).</t>
  </si>
  <si>
    <t>1824822971</t>
  </si>
  <si>
    <t>54</t>
  </si>
  <si>
    <t>00012500R2</t>
  </si>
  <si>
    <t>Kaskádový modul pro ovládání kaskády až 4 kotlů</t>
  </si>
  <si>
    <t>1084371863</t>
  </si>
  <si>
    <t>55</t>
  </si>
  <si>
    <t>100029225R2</t>
  </si>
  <si>
    <t>Výměna osvětlení v kotelně</t>
  </si>
  <si>
    <t>1747267950</t>
  </si>
  <si>
    <t>56</t>
  </si>
  <si>
    <t>100029225R3</t>
  </si>
  <si>
    <t>Výměna elektroinstalace včetně napojení nového zařízení</t>
  </si>
  <si>
    <t>1390549931</t>
  </si>
  <si>
    <t>57</t>
  </si>
  <si>
    <t>100029225R4</t>
  </si>
  <si>
    <t>Přesun a výměna stávajícího elektrického rozvaděče v kotelně</t>
  </si>
  <si>
    <t>-270352610</t>
  </si>
  <si>
    <t>58</t>
  </si>
  <si>
    <t>00012500R3</t>
  </si>
  <si>
    <t>Příložné teplotní čidlo</t>
  </si>
  <si>
    <t>778806751</t>
  </si>
  <si>
    <t>59</t>
  </si>
  <si>
    <t>00012500R4</t>
  </si>
  <si>
    <t>Čidlo výskytu plynu v kotelně - dvoustupňové</t>
  </si>
  <si>
    <t>-514440715</t>
  </si>
  <si>
    <t>76</t>
  </si>
  <si>
    <t>734209113R10</t>
  </si>
  <si>
    <t>-471597300</t>
  </si>
  <si>
    <t>77</t>
  </si>
  <si>
    <t>55128306</t>
  </si>
  <si>
    <t>šroubení regulační radiátorové přímé chrom 1/2"</t>
  </si>
  <si>
    <t>-752702963</t>
  </si>
  <si>
    <t>78</t>
  </si>
  <si>
    <t>55128286</t>
  </si>
  <si>
    <t>šroubení regulační radiátorové rohové chrom 1/2"</t>
  </si>
  <si>
    <t>-212021139</t>
  </si>
  <si>
    <t>79</t>
  </si>
  <si>
    <t>733222303</t>
  </si>
  <si>
    <t>Potrubí měděné polotvrdé spojované lisováním DN 15 ÚT</t>
  </si>
  <si>
    <t>-1418237306</t>
  </si>
  <si>
    <t>80</t>
  </si>
  <si>
    <t>733291101</t>
  </si>
  <si>
    <t>Zkouška těsnosti potrubí měděné do D 35x1,5</t>
  </si>
  <si>
    <t>-1705809586</t>
  </si>
  <si>
    <t>81</t>
  </si>
  <si>
    <t>734209113</t>
  </si>
  <si>
    <t>Montáž armatury závitové s dvěma závity G 1/2</t>
  </si>
  <si>
    <t>105963546</t>
  </si>
  <si>
    <t>82</t>
  </si>
  <si>
    <t>55128001R1</t>
  </si>
  <si>
    <t>Vyvažovací ventily závitový DN 15 s dvojitě jištěné měřící vsuvky</t>
  </si>
  <si>
    <t>-1187224796</t>
  </si>
  <si>
    <t>83</t>
  </si>
  <si>
    <t>-672708542</t>
  </si>
  <si>
    <t>84</t>
  </si>
  <si>
    <t>55128001R2</t>
  </si>
  <si>
    <t>Vyvažovací ventily závitový DN 20 s dvojitě jištěné měřící vsuvky</t>
  </si>
  <si>
    <t>2044159898</t>
  </si>
  <si>
    <t>85</t>
  </si>
  <si>
    <t>734209115</t>
  </si>
  <si>
    <t>Montáž armatury závitové s dvěma závity G 1</t>
  </si>
  <si>
    <t>-1267030093</t>
  </si>
  <si>
    <t>86</t>
  </si>
  <si>
    <t>55128001R3</t>
  </si>
  <si>
    <t>Vyvažovací ventily závitový DN 25 s dvojitě jištěné měřící vsuvky</t>
  </si>
  <si>
    <t>-126888565</t>
  </si>
  <si>
    <t>87</t>
  </si>
  <si>
    <t>734209117</t>
  </si>
  <si>
    <t>Montáž armatury závitové s dvěma závity G 6/4</t>
  </si>
  <si>
    <t>2010986625</t>
  </si>
  <si>
    <t>88</t>
  </si>
  <si>
    <t>55128001R4</t>
  </si>
  <si>
    <t>Vyvažovací ventily závitový DN 40 s dvojitě jištěné měřící vsuvky</t>
  </si>
  <si>
    <t>-455170067</t>
  </si>
  <si>
    <t>89</t>
  </si>
  <si>
    <t>1684173004</t>
  </si>
  <si>
    <t>90</t>
  </si>
  <si>
    <t>55128001R5</t>
  </si>
  <si>
    <t>Vyvažovací ventily přírubový DN 80</t>
  </si>
  <si>
    <t>-1240267561</t>
  </si>
  <si>
    <t>91</t>
  </si>
  <si>
    <t>2019474717</t>
  </si>
  <si>
    <t>92</t>
  </si>
  <si>
    <t>-1609202567</t>
  </si>
  <si>
    <t>pro okruh vytápění</t>
  </si>
  <si>
    <t>P</t>
  </si>
  <si>
    <t>93</t>
  </si>
  <si>
    <t>-1044729400</t>
  </si>
  <si>
    <t>94</t>
  </si>
  <si>
    <t>55128001R6</t>
  </si>
  <si>
    <t>Vyvažovací ventily přírubový DN 65</t>
  </si>
  <si>
    <t>226554984</t>
  </si>
  <si>
    <t>pro okruh VZT</t>
  </si>
  <si>
    <t>95</t>
  </si>
  <si>
    <t>731810122R1</t>
  </si>
  <si>
    <t>Montáž odvodu spalin</t>
  </si>
  <si>
    <t>-1828432426</t>
  </si>
  <si>
    <t>96</t>
  </si>
  <si>
    <t>00012600R1</t>
  </si>
  <si>
    <t>Základní sada odkouření pro 2 kotle vedle sebe, společný sběrač DN200, včetně spalinových klapek</t>
  </si>
  <si>
    <t>371244453</t>
  </si>
  <si>
    <t>97</t>
  </si>
  <si>
    <t>00012600R2</t>
  </si>
  <si>
    <t>Rozšiřovací sada pro další kotel v řadě, společný sběrač DN200, včetně spalinových klapek</t>
  </si>
  <si>
    <t>1575020576</t>
  </si>
  <si>
    <t>98</t>
  </si>
  <si>
    <t>00012600R3</t>
  </si>
  <si>
    <t>Kouřovod, stavební sada kaskády pro šachtu DN200</t>
  </si>
  <si>
    <t>-945022245</t>
  </si>
  <si>
    <t>99</t>
  </si>
  <si>
    <t>00012600R4</t>
  </si>
  <si>
    <t>Trubka DN200, 2000 mm, plast PP, včetně objímky a těsnění</t>
  </si>
  <si>
    <t>456288639</t>
  </si>
  <si>
    <t>100</t>
  </si>
  <si>
    <t>00012600R5</t>
  </si>
  <si>
    <t>-1476550737</t>
  </si>
  <si>
    <t>101</t>
  </si>
  <si>
    <t>731810122R2</t>
  </si>
  <si>
    <t>Montáž přívodu vzduchu</t>
  </si>
  <si>
    <t>-801750312</t>
  </si>
  <si>
    <t>102</t>
  </si>
  <si>
    <t>00012700R1</t>
  </si>
  <si>
    <t>Set pro paralelní odvod spalin nezávislý na vzduchu z místnosti</t>
  </si>
  <si>
    <t>-570315720</t>
  </si>
  <si>
    <t>103</t>
  </si>
  <si>
    <t>00012700R2</t>
  </si>
  <si>
    <t>Základní stavební sada DN200 pro kaskádu dvou kotlů každý s výkonem nad 50 kW</t>
  </si>
  <si>
    <t>-1924527064</t>
  </si>
  <si>
    <t>104</t>
  </si>
  <si>
    <t>00012700R3</t>
  </si>
  <si>
    <t>Rozšiřovací stavební sada DN200 pro další kotel s výkonem nad 50 kW</t>
  </si>
  <si>
    <t>642603025</t>
  </si>
  <si>
    <t>105</t>
  </si>
  <si>
    <t>00012700R4</t>
  </si>
  <si>
    <t>1810625117</t>
  </si>
  <si>
    <t>106</t>
  </si>
  <si>
    <t>00012700R5</t>
  </si>
  <si>
    <t xml:space="preserve">Protidešťová mřížka </t>
  </si>
  <si>
    <t>359525954</t>
  </si>
  <si>
    <t>107</t>
  </si>
  <si>
    <t>00012700R6</t>
  </si>
  <si>
    <t>Koleno DN200, 90°, plast PP</t>
  </si>
  <si>
    <t>-2014240261</t>
  </si>
  <si>
    <t>108</t>
  </si>
  <si>
    <t>731200829R1</t>
  </si>
  <si>
    <t>Demontáž kotle ocelového na plynná nebo kapalná paliva výkon do 160 kW</t>
  </si>
  <si>
    <t>-59162563</t>
  </si>
  <si>
    <t>110</t>
  </si>
  <si>
    <t>731200829R3</t>
  </si>
  <si>
    <t>Demontáž stávajícího kouřovodu v délce cca 15 m</t>
  </si>
  <si>
    <t>1743689264</t>
  </si>
  <si>
    <t>111</t>
  </si>
  <si>
    <t>733120826</t>
  </si>
  <si>
    <t>Demontáž potrubí ocelového hladkého do D 89</t>
  </si>
  <si>
    <t>-776386378</t>
  </si>
  <si>
    <t>demontáž stávajícího potrubí plynovodu</t>
  </si>
  <si>
    <t>112</t>
  </si>
  <si>
    <t>-1155300708</t>
  </si>
  <si>
    <t>demontáž stávajícího potrubí vytápění</t>
  </si>
  <si>
    <t>113</t>
  </si>
  <si>
    <t>886048186</t>
  </si>
  <si>
    <t>114</t>
  </si>
  <si>
    <t>734200824R1</t>
  </si>
  <si>
    <t>Demontáž stávajících armatur vytápění</t>
  </si>
  <si>
    <t>-250456361</t>
  </si>
  <si>
    <t>115</t>
  </si>
  <si>
    <t>732420814</t>
  </si>
  <si>
    <t>Demontáž čerpadla oběhového spirálního do DN 65</t>
  </si>
  <si>
    <t>-596677409</t>
  </si>
  <si>
    <t>116</t>
  </si>
  <si>
    <t>734200824R2</t>
  </si>
  <si>
    <t xml:space="preserve">Demontáž armatur vnitřního plynovodu </t>
  </si>
  <si>
    <t>-1402991231</t>
  </si>
  <si>
    <t>117</t>
  </si>
  <si>
    <t>733111114</t>
  </si>
  <si>
    <t>Potrubí ocelové závitové bezešvé běžné v kotelnách nebo strojovnách DN 20</t>
  </si>
  <si>
    <t>1793602801</t>
  </si>
  <si>
    <t>118</t>
  </si>
  <si>
    <t>733121225</t>
  </si>
  <si>
    <t>Potrubí ocelové hladké bezešvé v kotelnách nebo strojovnách D 89x3,6</t>
  </si>
  <si>
    <t>1753753458</t>
  </si>
  <si>
    <t>119</t>
  </si>
  <si>
    <t>1916166732</t>
  </si>
  <si>
    <t>potrubí plynovodu</t>
  </si>
  <si>
    <t>120</t>
  </si>
  <si>
    <t>733190108</t>
  </si>
  <si>
    <t>Zkouška těsnosti potrubí ocelové závitové do DN 50</t>
  </si>
  <si>
    <t>364570655</t>
  </si>
  <si>
    <t>121</t>
  </si>
  <si>
    <t>-1591405437</t>
  </si>
  <si>
    <t>122</t>
  </si>
  <si>
    <t>-708952149</t>
  </si>
  <si>
    <t>123</t>
  </si>
  <si>
    <t>783617621</t>
  </si>
  <si>
    <t>Krycí dvojnásobný syntetický nátěr potrubí DN do 100 mm</t>
  </si>
  <si>
    <t>-979576872</t>
  </si>
  <si>
    <t>plynovod - žlutá barva</t>
  </si>
  <si>
    <t>124</t>
  </si>
  <si>
    <t>311930541</t>
  </si>
  <si>
    <t>125</t>
  </si>
  <si>
    <t>63151672R3</t>
  </si>
  <si>
    <t>Pouzdro izolační minerální plsť s jednostrannou Al fólií tl.20 mm, d 28</t>
  </si>
  <si>
    <t>-1929445988</t>
  </si>
  <si>
    <t>126</t>
  </si>
  <si>
    <t>63151672R2</t>
  </si>
  <si>
    <t>Pouzdro izolační minerální plsť s jednostrannou Al fólií tl.80 mm, d 89</t>
  </si>
  <si>
    <t>-495101597</t>
  </si>
  <si>
    <t>127</t>
  </si>
  <si>
    <t>1402530073</t>
  </si>
  <si>
    <t>128</t>
  </si>
  <si>
    <t>42281104R1</t>
  </si>
  <si>
    <t>Havarijní elektromagnetický ventil na plyn DN 80</t>
  </si>
  <si>
    <t>-217790185</t>
  </si>
  <si>
    <t>129</t>
  </si>
  <si>
    <t>1152611101</t>
  </si>
  <si>
    <t>130</t>
  </si>
  <si>
    <t>42281104</t>
  </si>
  <si>
    <t xml:space="preserve">klapka uzavírací mezipřírubová pro plyn litina DN 80 </t>
  </si>
  <si>
    <t>1783285056</t>
  </si>
  <si>
    <t>131</t>
  </si>
  <si>
    <t>734109216R1</t>
  </si>
  <si>
    <t>Napojení na stávající rozvody plynovodu a odfuku plynu - 2x</t>
  </si>
  <si>
    <t>1563297496</t>
  </si>
  <si>
    <t>132</t>
  </si>
  <si>
    <t>723239102</t>
  </si>
  <si>
    <t>Montáž armatur plynovodních se dvěma závity G 3/4 ostatní typ</t>
  </si>
  <si>
    <t>-1313593167</t>
  </si>
  <si>
    <t>133</t>
  </si>
  <si>
    <t>55138962</t>
  </si>
  <si>
    <t>kohout kulový plnoprůtokový nikl ovládání páčka PN 42 T 185°C (EN 331, MOP 5) 3/4" žlutý</t>
  </si>
  <si>
    <t>1600872140</t>
  </si>
  <si>
    <t>134</t>
  </si>
  <si>
    <t>723239101</t>
  </si>
  <si>
    <t>Montáž armatur plynovodních se dvěma závity G 1/2 ostatní typ</t>
  </si>
  <si>
    <t>1316144362</t>
  </si>
  <si>
    <t>135</t>
  </si>
  <si>
    <t>55138961</t>
  </si>
  <si>
    <t>kohout kulový plnoprůtokový nikl ovládání páčka PN 42 T 185°C (EN 331, MOP 5) 1/2" žlutý</t>
  </si>
  <si>
    <t>203982472</t>
  </si>
  <si>
    <t>136</t>
  </si>
  <si>
    <t>723229102</t>
  </si>
  <si>
    <t>Montáž armatur plynovodních s jedním závitem G 1/2 ostatní typ</t>
  </si>
  <si>
    <t>-890623671</t>
  </si>
  <si>
    <t>137</t>
  </si>
  <si>
    <t>55134474</t>
  </si>
  <si>
    <t>ventil vzorkovací plyn 1/2" F</t>
  </si>
  <si>
    <t>247833433</t>
  </si>
  <si>
    <t>138</t>
  </si>
  <si>
    <t>-2112877387</t>
  </si>
  <si>
    <t>139</t>
  </si>
  <si>
    <t>38841202R1</t>
  </si>
  <si>
    <t>manometr plyn 100SP 0-6 KPA</t>
  </si>
  <si>
    <t>-566128738</t>
  </si>
  <si>
    <t>140</t>
  </si>
  <si>
    <t>-1393359932</t>
  </si>
  <si>
    <t>141</t>
  </si>
  <si>
    <t>-1984883057</t>
  </si>
  <si>
    <t>142</t>
  </si>
  <si>
    <t>880773461</t>
  </si>
  <si>
    <t>143</t>
  </si>
  <si>
    <t>733121244</t>
  </si>
  <si>
    <t>Potrubí ocelové hladké bezešvé v kotelnách nebo strojovnách D 273x7,0</t>
  </si>
  <si>
    <t>274953866</t>
  </si>
  <si>
    <t>potrubí pro akumulační zásobník plynu</t>
  </si>
  <si>
    <t>144</t>
  </si>
  <si>
    <t>733193942</t>
  </si>
  <si>
    <t>Zaslepení potrubí ocelového hladkého dýnkem D 273</t>
  </si>
  <si>
    <t>297703046</t>
  </si>
  <si>
    <t>145</t>
  </si>
  <si>
    <t>880659742</t>
  </si>
  <si>
    <t>146</t>
  </si>
  <si>
    <t>571920023</t>
  </si>
  <si>
    <t>147</t>
  </si>
  <si>
    <t>-985578008</t>
  </si>
  <si>
    <t>148</t>
  </si>
  <si>
    <t>-1386725071</t>
  </si>
  <si>
    <t>149</t>
  </si>
  <si>
    <t>-1717652749</t>
  </si>
  <si>
    <t>150</t>
  </si>
  <si>
    <t>972054241R1</t>
  </si>
  <si>
    <t>Prostup pro přívod vzduchu do kotelny</t>
  </si>
  <si>
    <t>kpl</t>
  </si>
  <si>
    <t>-532953428</t>
  </si>
  <si>
    <t>jádrové vrtání, případně využít část okna</t>
  </si>
  <si>
    <t>151</t>
  </si>
  <si>
    <t>972054241R2</t>
  </si>
  <si>
    <t>Dorovnání stávajících fundamentů pod kotli</t>
  </si>
  <si>
    <t>1269100392</t>
  </si>
  <si>
    <t>v případě požadavku</t>
  </si>
  <si>
    <t>152</t>
  </si>
  <si>
    <t>972054241R3</t>
  </si>
  <si>
    <t>Protipožární ucpávky</t>
  </si>
  <si>
    <t>116161134</t>
  </si>
  <si>
    <t>153</t>
  </si>
  <si>
    <t>721174042R1</t>
  </si>
  <si>
    <t>Napojení na stávající kanalizaci</t>
  </si>
  <si>
    <t>ks</t>
  </si>
  <si>
    <t>1159434288</t>
  </si>
  <si>
    <t>154</t>
  </si>
  <si>
    <t>722174003R1</t>
  </si>
  <si>
    <t>Napojení na stávající vodovod</t>
  </si>
  <si>
    <t>1312116537</t>
  </si>
  <si>
    <t>155</t>
  </si>
  <si>
    <t>721174042R2</t>
  </si>
  <si>
    <t>Montáž neutralizačního zařízení</t>
  </si>
  <si>
    <t>-658177489</t>
  </si>
  <si>
    <t>156</t>
  </si>
  <si>
    <t>00012000R21</t>
  </si>
  <si>
    <t>Neutralizační zařízení se skládá z plastové nádoby s neutralizačním oddílem, vč. granulátu, cca do 800 kW</t>
  </si>
  <si>
    <t>1605666364</t>
  </si>
  <si>
    <t>157</t>
  </si>
  <si>
    <t>724149101</t>
  </si>
  <si>
    <t>Montáž čerpadla vodovodního ponorného</t>
  </si>
  <si>
    <t>-580199996</t>
  </si>
  <si>
    <t>158</t>
  </si>
  <si>
    <t>42610390</t>
  </si>
  <si>
    <t xml:space="preserve">čerpadlo ponorné kalové </t>
  </si>
  <si>
    <t>1301668485</t>
  </si>
  <si>
    <t>159</t>
  </si>
  <si>
    <t>722239102R1</t>
  </si>
  <si>
    <t>Montáž demineralizačních patron</t>
  </si>
  <si>
    <t>283705012</t>
  </si>
  <si>
    <t>160</t>
  </si>
  <si>
    <t>00012000R22</t>
  </si>
  <si>
    <t>Digitální měřič vodivosti</t>
  </si>
  <si>
    <t>1512161547</t>
  </si>
  <si>
    <t>161</t>
  </si>
  <si>
    <t>00012000R23</t>
  </si>
  <si>
    <t>Zapujčení patrony P62</t>
  </si>
  <si>
    <t>1995146344</t>
  </si>
  <si>
    <t>162</t>
  </si>
  <si>
    <t>00012000R24</t>
  </si>
  <si>
    <t>Demineralizační patrona</t>
  </si>
  <si>
    <t>1700060909</t>
  </si>
  <si>
    <t>163</t>
  </si>
  <si>
    <t>722239102</t>
  </si>
  <si>
    <t>Montáž armatur vodovodních se dvěma závity G 3/4</t>
  </si>
  <si>
    <t>42030240</t>
  </si>
  <si>
    <t>164</t>
  </si>
  <si>
    <t>55117233</t>
  </si>
  <si>
    <t>filtr závitový mosaz, závit vnitřní-vnitřní PN16 3/4"</t>
  </si>
  <si>
    <t>-2116985753</t>
  </si>
  <si>
    <t>165</t>
  </si>
  <si>
    <t>722174003</t>
  </si>
  <si>
    <t>Potrubí vodovodní plastové PPR svar polyfuze PN 16 D 25 x 3,5 mm</t>
  </si>
  <si>
    <t>-340752724</t>
  </si>
  <si>
    <t>166</t>
  </si>
  <si>
    <t>722290226</t>
  </si>
  <si>
    <t>Zkouška těsnosti vodovodního potrubí závitového do DN 50</t>
  </si>
  <si>
    <t>-1751485224</t>
  </si>
  <si>
    <t>167</t>
  </si>
  <si>
    <t>721174042</t>
  </si>
  <si>
    <t>Potrubí kanalizační z PP připojovací DN 40</t>
  </si>
  <si>
    <t>-229220557</t>
  </si>
  <si>
    <t>168</t>
  </si>
  <si>
    <t>722261921</t>
  </si>
  <si>
    <t>Montáž závitových vodoměrů G 1/2</t>
  </si>
  <si>
    <t>334105239</t>
  </si>
  <si>
    <t>169</t>
  </si>
  <si>
    <t>38821225</t>
  </si>
  <si>
    <t>vodoměr na studenou vodu Qn 1,5 suchoběžný R 1/2"x110mm</t>
  </si>
  <si>
    <t>-819818076</t>
  </si>
  <si>
    <t>170</t>
  </si>
  <si>
    <t>-1450466518</t>
  </si>
  <si>
    <t>171</t>
  </si>
  <si>
    <t>55114178</t>
  </si>
  <si>
    <t>kohout kulový PN42, T 185°C, plnoprůtokový, nikl, páčka 3/4 červená</t>
  </si>
  <si>
    <t>-1618509446</t>
  </si>
  <si>
    <t>172</t>
  </si>
  <si>
    <t>55121198</t>
  </si>
  <si>
    <t>závitový zpětný ventil 3/4"</t>
  </si>
  <si>
    <t>-273397959</t>
  </si>
  <si>
    <t>173</t>
  </si>
  <si>
    <t>55118611</t>
  </si>
  <si>
    <t>oddělovač potrubní závitový PN 10 do 65 °C mosaz 3/4"</t>
  </si>
  <si>
    <t>234627920</t>
  </si>
  <si>
    <t>174</t>
  </si>
  <si>
    <t>722229101</t>
  </si>
  <si>
    <t>Montáž vodovodních armatur s jedním závitem G 1/2 ostatní typ</t>
  </si>
  <si>
    <t>-856624130</t>
  </si>
  <si>
    <t>175</t>
  </si>
  <si>
    <t>1089358582</t>
  </si>
  <si>
    <t>176</t>
  </si>
  <si>
    <t>013002000R2</t>
  </si>
  <si>
    <t>Pomocné konstrukce, kotvení potrubí, pomocný materiál</t>
  </si>
  <si>
    <t>1024</t>
  </si>
  <si>
    <t>-1323510267</t>
  </si>
  <si>
    <t>177</t>
  </si>
  <si>
    <t>783314201R1</t>
  </si>
  <si>
    <t>Nátěr pomocných konstrukcí 2x základní, 1 x email</t>
  </si>
  <si>
    <t>m2</t>
  </si>
  <si>
    <t>-1762806979</t>
  </si>
  <si>
    <t>178</t>
  </si>
  <si>
    <t>732199100</t>
  </si>
  <si>
    <t>Montáž orientačních štítků</t>
  </si>
  <si>
    <t>885966552</t>
  </si>
  <si>
    <t>179</t>
  </si>
  <si>
    <t>733121225R2</t>
  </si>
  <si>
    <t>Napojení na stávající rozvody vytápění a VZT jednotek (dvojice potrubí)</t>
  </si>
  <si>
    <t>1626920404</t>
  </si>
  <si>
    <t>180</t>
  </si>
  <si>
    <t>998731102</t>
  </si>
  <si>
    <t>Přesun hmot tonážní pro kotelny v objektech v do 15 m</t>
  </si>
  <si>
    <t>t</t>
  </si>
  <si>
    <t>-1435736060</t>
  </si>
  <si>
    <t>181</t>
  </si>
  <si>
    <t>013002000R3</t>
  </si>
  <si>
    <t>Ekologická likvidace demontovaných materiálů</t>
  </si>
  <si>
    <t>-190108419</t>
  </si>
  <si>
    <t>182</t>
  </si>
  <si>
    <t>733291102R1</t>
  </si>
  <si>
    <t>327417407</t>
  </si>
  <si>
    <t>183</t>
  </si>
  <si>
    <t>733291102R2</t>
  </si>
  <si>
    <t>Zaregulování systému</t>
  </si>
  <si>
    <t>-568291718</t>
  </si>
  <si>
    <t>184</t>
  </si>
  <si>
    <t>733291102R3</t>
  </si>
  <si>
    <t>Uvedení kotle do provozu</t>
  </si>
  <si>
    <t>24219669</t>
  </si>
  <si>
    <t>186</t>
  </si>
  <si>
    <t>733291102R5</t>
  </si>
  <si>
    <t>Revize spalinové cesty</t>
  </si>
  <si>
    <t>-421230740</t>
  </si>
  <si>
    <t>187</t>
  </si>
  <si>
    <t>733291102R6</t>
  </si>
  <si>
    <t>1135292590</t>
  </si>
  <si>
    <t>188</t>
  </si>
  <si>
    <t>733291102R7</t>
  </si>
  <si>
    <t>Zaškolení obsluhy</t>
  </si>
  <si>
    <t>1485314972</t>
  </si>
  <si>
    <t>189</t>
  </si>
  <si>
    <t>733291102R8</t>
  </si>
  <si>
    <t>Povinná výbava kotelny</t>
  </si>
  <si>
    <t>2082619926</t>
  </si>
  <si>
    <t>hasící přístroj, svítilna, detektor CO, provozní řád, lékárnička</t>
  </si>
  <si>
    <t>190</t>
  </si>
  <si>
    <t>733291102R9</t>
  </si>
  <si>
    <t>Proplach systému</t>
  </si>
  <si>
    <t>649429866</t>
  </si>
  <si>
    <t>191</t>
  </si>
  <si>
    <t>013002000R1</t>
  </si>
  <si>
    <t>-927720654</t>
  </si>
  <si>
    <t>192</t>
  </si>
  <si>
    <t>013002000R10</t>
  </si>
  <si>
    <t>Měření hlučnosti</t>
  </si>
  <si>
    <t>1793246916</t>
  </si>
  <si>
    <t>Topná zkouška (vč. Kontroly stavu potrubí a upřesnění tlaku v nejnižším podlaží oproti kotelně)</t>
  </si>
  <si>
    <t>Revize plynu (vč. zkušebního přetlaku dle TPG 704 01, tj. min 100 kPa; vč. revizních knih spotřebičů nad 50 KW dle vyhl. 91/93 v platném znění)</t>
  </si>
  <si>
    <t>Projekt skutečného provedení, včetně výpočtu větrání kotelny</t>
  </si>
  <si>
    <t>Trubka DN200, 500 mm, plast PP, včetně objímky a těsnění, koncová část vložky mimo objekt bude mít ochranu proti UV záření</t>
  </si>
  <si>
    <t>OBĚHOVÉ ČERPADLO okruh vytápění s minmálními parametry 14,51 m3/hod, Δp 40 kPa s adaptabilní elektronickou regulací výkonu, včetně protipřírub a těsnění</t>
  </si>
  <si>
    <t>Nástěnný kondenzační kotel, min. Q= 94,5 kW (při 80/60°C), max. teplota topné vody 90°C, plynulá regulace v rozsahu 25-100% jmenovitého výkonu, kotle musí vyhovovat zákonu č. 201/2012 a vyhlášce č. 415/2012 Sb. V platném znění (zejména emisní limity pro rok 2022)</t>
  </si>
  <si>
    <t>57b</t>
  </si>
  <si>
    <t>100029225R5</t>
  </si>
  <si>
    <t>100029225R6</t>
  </si>
  <si>
    <t>montáž regulačních rvků pro řízení skrze GSM/SMS bránu</t>
  </si>
  <si>
    <t>57c</t>
  </si>
  <si>
    <t>položka technologické zařízení pro možnost měření a regulace skrz GSM SMS bránu - dle možnosti výrobce kotlů, případně nadřazená část regulace, včetně SW</t>
  </si>
  <si>
    <t>OBĚHOVÉ ČERPADLO okruh VZT s minmálními parametry 5,67 m3/hod, Δp 90 kPa s adaptabilní elektronickou regulací výkonu, včetně šroubení a těsnění</t>
  </si>
  <si>
    <t>Montáž regulačních šroubení ke stávajícím tělesům, včetně případného zapravení zdiva a zakrytí výmalby</t>
  </si>
  <si>
    <t>145a</t>
  </si>
  <si>
    <t>145b</t>
  </si>
  <si>
    <t>145c</t>
  </si>
  <si>
    <t>145d</t>
  </si>
  <si>
    <t>733121225R1</t>
  </si>
  <si>
    <t>733121225R3</t>
  </si>
  <si>
    <t>733121225R4</t>
  </si>
  <si>
    <t>733121225R5</t>
  </si>
  <si>
    <t>Prostupy v ochranných trubkách s přesahem min. 5 až 10 cm na každou stranu stěny v suterénu 1.NP a 5.NP - odhadem 14 prostupů</t>
  </si>
  <si>
    <t>demontáž a montáž SDK/minerálních podhledů včetně případné demontáže/montáže roštů pro 77 bm plynovodního potrubí</t>
  </si>
  <si>
    <t>výmalba a zednické zapravení pro 80 bm plynovodního potrubí</t>
  </si>
  <si>
    <t>zakrytí prostor při rekonstrukci plynovodu v 1.PP a 5.NP pro 77 bm plynovodního potrubí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</si>
</sst>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#,##0.00%"/>
    <numFmt numFmtId="165" formatCode="dd\.mm\.yyyy"/>
    <numFmt numFmtId="166" formatCode="#,##0.00000"/>
    <numFmt numFmtId="167" formatCode="#,##0.000"/>
    <numFmt numFmtId="168" formatCode="_-* #,##0\ &quot;Kč&quot;_-;\-* #,##0\ &quot;Kč&quot;_-;_-* &quot;-&quot;??\ &quot;Kč&quot;_-;_-@_-"/>
  </numFmts>
  <fonts count="36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</font>
    <font>
      <sz val="8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3" fillId="0" borderId="0" applyNumberForma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7" fillId="0" borderId="0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8" fontId="0" fillId="0" borderId="0" xfId="2" applyNumberFormat="1" applyFont="1"/>
    <xf numFmtId="9" fontId="0" fillId="0" borderId="0" xfId="3" applyFont="1"/>
    <xf numFmtId="0" fontId="0" fillId="0" borderId="0" xfId="0"/>
    <xf numFmtId="9" fontId="35" fillId="0" borderId="0" xfId="3" applyFont="1"/>
    <xf numFmtId="167" fontId="0" fillId="0" borderId="25" xfId="0" applyNumberFormat="1" applyFont="1" applyFill="1" applyBorder="1" applyAlignment="1" applyProtection="1">
      <alignment vertical="center"/>
      <protection locked="0"/>
    </xf>
    <xf numFmtId="167" fontId="31" fillId="0" borderId="2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 applyProtection="1"/>
    <xf numFmtId="0" fontId="0" fillId="0" borderId="4" xfId="0" applyFont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/>
    </xf>
    <xf numFmtId="0" fontId="7" fillId="0" borderId="4" xfId="0" applyFont="1" applyFill="1" applyBorder="1" applyAlignment="1" applyProtection="1"/>
    <xf numFmtId="0" fontId="7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4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center" vertical="center"/>
    </xf>
    <xf numFmtId="49" fontId="0" fillId="0" borderId="25" xfId="0" applyNumberFormat="1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center" vertical="center"/>
    </xf>
    <xf numFmtId="49" fontId="31" fillId="0" borderId="25" xfId="0" applyNumberFormat="1" applyFont="1" applyFill="1" applyBorder="1" applyAlignment="1" applyProtection="1">
      <alignment horizontal="left" vertical="center" wrapText="1"/>
    </xf>
    <xf numFmtId="0" fontId="31" fillId="0" borderId="25" xfId="0" applyFont="1" applyFill="1" applyBorder="1" applyAlignment="1" applyProtection="1">
      <alignment horizontal="center" vertical="center" wrapText="1"/>
    </xf>
    <xf numFmtId="0" fontId="0" fillId="0" borderId="25" xfId="0" applyFill="1" applyBorder="1" applyAlignment="1" applyProtection="1">
      <alignment horizontal="center" vertical="center"/>
    </xf>
    <xf numFmtId="49" fontId="0" fillId="0" borderId="25" xfId="0" applyNumberForma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6" fillId="0" borderId="23" xfId="0" applyNumberFormat="1" applyFont="1" applyFill="1" applyBorder="1" applyAlignment="1" applyProtection="1"/>
    <xf numFmtId="4" fontId="6" fillId="0" borderId="23" xfId="0" applyNumberFormat="1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ill="1" applyBorder="1" applyAlignment="1" applyProtection="1">
      <alignment horizontal="left" vertical="center" wrapText="1"/>
    </xf>
    <xf numFmtId="4" fontId="0" fillId="0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 applyProtection="1">
      <alignment vertical="center"/>
    </xf>
    <xf numFmtId="4" fontId="22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  <xf numFmtId="4" fontId="6" fillId="0" borderId="17" xfId="0" applyNumberFormat="1" applyFont="1" applyFill="1" applyBorder="1" applyAlignment="1" applyProtection="1"/>
    <xf numFmtId="4" fontId="6" fillId="0" borderId="17" xfId="0" applyNumberFormat="1" applyFont="1" applyFill="1" applyBorder="1" applyAlignment="1" applyProtection="1">
      <alignment vertical="center"/>
    </xf>
    <xf numFmtId="0" fontId="31" fillId="0" borderId="25" xfId="0" applyFont="1" applyFill="1" applyBorder="1" applyAlignment="1" applyProtection="1">
      <alignment horizontal="left" vertical="center" wrapText="1"/>
    </xf>
    <xf numFmtId="4" fontId="31" fillId="0" borderId="25" xfId="0" applyNumberFormat="1" applyFont="1" applyFill="1" applyBorder="1" applyAlignment="1" applyProtection="1">
      <alignment vertical="center"/>
      <protection locked="0"/>
    </xf>
    <xf numFmtId="4" fontId="31" fillId="0" borderId="25" xfId="0" applyNumberFormat="1" applyFont="1" applyFill="1" applyBorder="1" applyAlignment="1" applyProtection="1">
      <alignment vertical="center"/>
    </xf>
    <xf numFmtId="0" fontId="32" fillId="0" borderId="12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/>
    </xf>
    <xf numFmtId="4" fontId="0" fillId="0" borderId="25" xfId="0" applyNumberForma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165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5" borderId="23" xfId="0" applyFont="1" applyFill="1" applyBorder="1" applyAlignment="1" applyProtection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22" fillId="5" borderId="0" xfId="0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4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</cellXfs>
  <cellStyles count="4">
    <cellStyle name="Hypertextový odkaz" xfId="1" builtinId="8"/>
    <cellStyle name="Měna" xfId="2" builtinId="4"/>
    <cellStyle name="Normální" xfId="0" builtinId="0" customBuiltin="1"/>
    <cellStyle name="Procenta" xfId="3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3"/>
  <sheetViews>
    <sheetView showGridLines="0" tabSelected="1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 x14ac:dyDescent="0.3">
      <c r="C2" s="214" t="s">
        <v>7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R2" s="184" t="s">
        <v>8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11</v>
      </c>
      <c r="BT3" s="18" t="s">
        <v>12</v>
      </c>
    </row>
    <row r="4" spans="1:73" ht="36.950000000000003" customHeight="1" x14ac:dyDescent="0.3">
      <c r="B4" s="22"/>
      <c r="C4" s="207" t="s">
        <v>13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3"/>
      <c r="AS4" s="17" t="s">
        <v>14</v>
      </c>
      <c r="BS4" s="18" t="s">
        <v>15</v>
      </c>
    </row>
    <row r="5" spans="1:73" ht="14.45" customHeight="1" x14ac:dyDescent="0.3">
      <c r="B5" s="22"/>
      <c r="C5" s="24"/>
      <c r="D5" s="25" t="s">
        <v>16</v>
      </c>
      <c r="E5" s="24"/>
      <c r="F5" s="24"/>
      <c r="G5" s="24"/>
      <c r="H5" s="24"/>
      <c r="I5" s="24"/>
      <c r="J5" s="24"/>
      <c r="K5" s="216" t="s">
        <v>17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24"/>
      <c r="AQ5" s="23"/>
      <c r="BS5" s="18" t="s">
        <v>9</v>
      </c>
    </row>
    <row r="6" spans="1:73" ht="36.950000000000003" customHeight="1" x14ac:dyDescent="0.3">
      <c r="B6" s="22"/>
      <c r="C6" s="24"/>
      <c r="D6" s="27" t="s">
        <v>18</v>
      </c>
      <c r="E6" s="24"/>
      <c r="F6" s="24"/>
      <c r="G6" s="24"/>
      <c r="H6" s="24"/>
      <c r="I6" s="24"/>
      <c r="J6" s="24"/>
      <c r="K6" s="217" t="s">
        <v>19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24"/>
      <c r="AQ6" s="23"/>
      <c r="BS6" s="18" t="s">
        <v>9</v>
      </c>
    </row>
    <row r="7" spans="1:73" ht="14.45" customHeight="1" x14ac:dyDescent="0.3">
      <c r="B7" s="22"/>
      <c r="C7" s="24"/>
      <c r="D7" s="28" t="s">
        <v>20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21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 x14ac:dyDescent="0.3">
      <c r="B8" s="22"/>
      <c r="C8" s="24"/>
      <c r="D8" s="28" t="s">
        <v>22</v>
      </c>
      <c r="E8" s="24"/>
      <c r="F8" s="24"/>
      <c r="G8" s="24"/>
      <c r="H8" s="24"/>
      <c r="I8" s="24"/>
      <c r="J8" s="24"/>
      <c r="K8" s="26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24</v>
      </c>
      <c r="AL8" s="24"/>
      <c r="AM8" s="24"/>
      <c r="AN8" s="26" t="s">
        <v>25</v>
      </c>
      <c r="AO8" s="24"/>
      <c r="AP8" s="24"/>
      <c r="AQ8" s="23"/>
      <c r="BS8" s="18" t="s">
        <v>9</v>
      </c>
    </row>
    <row r="9" spans="1:73" ht="14.45" customHeight="1" x14ac:dyDescent="0.3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 x14ac:dyDescent="0.3">
      <c r="B10" s="22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 x14ac:dyDescent="0.3">
      <c r="B11" s="22"/>
      <c r="C11" s="24"/>
      <c r="D11" s="24"/>
      <c r="E11" s="26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29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 x14ac:dyDescent="0.3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 x14ac:dyDescent="0.3">
      <c r="B13" s="22"/>
      <c r="C13" s="24"/>
      <c r="D13" s="28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 x14ac:dyDescent="0.3">
      <c r="B14" s="22"/>
      <c r="C14" s="24"/>
      <c r="D14" s="24"/>
      <c r="E14" s="26" t="s">
        <v>28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29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 x14ac:dyDescent="0.3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 x14ac:dyDescent="0.3">
      <c r="B16" s="22"/>
      <c r="C16" s="24"/>
      <c r="D16" s="28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 x14ac:dyDescent="0.3">
      <c r="B17" s="22"/>
      <c r="C17" s="24"/>
      <c r="D17" s="24"/>
      <c r="E17" s="26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29</v>
      </c>
      <c r="AL17" s="24"/>
      <c r="AM17" s="24"/>
      <c r="AN17" s="26" t="s">
        <v>5</v>
      </c>
      <c r="AO17" s="24"/>
      <c r="AP17" s="24"/>
      <c r="AQ17" s="23"/>
      <c r="BS17" s="18" t="s">
        <v>33</v>
      </c>
    </row>
    <row r="18" spans="2:71" ht="6.95" customHeight="1" x14ac:dyDescent="0.3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11</v>
      </c>
    </row>
    <row r="19" spans="2:71" ht="14.45" customHeight="1" x14ac:dyDescent="0.3">
      <c r="B19" s="22"/>
      <c r="C19" s="24"/>
      <c r="D19" s="28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5</v>
      </c>
      <c r="AO19" s="24"/>
      <c r="AP19" s="24"/>
      <c r="AQ19" s="23"/>
      <c r="BS19" s="18" t="s">
        <v>11</v>
      </c>
    </row>
    <row r="20" spans="2:71" ht="18.399999999999999" customHeight="1" x14ac:dyDescent="0.3">
      <c r="B20" s="22"/>
      <c r="C20" s="24"/>
      <c r="D20" s="24"/>
      <c r="E20" s="26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29</v>
      </c>
      <c r="AL20" s="24"/>
      <c r="AM20" s="24"/>
      <c r="AN20" s="26" t="s">
        <v>5</v>
      </c>
      <c r="AO20" s="24"/>
      <c r="AP20" s="24"/>
      <c r="AQ20" s="23"/>
    </row>
    <row r="21" spans="2:71" ht="6.95" customHeight="1" x14ac:dyDescent="0.3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 x14ac:dyDescent="0.3">
      <c r="B22" s="22"/>
      <c r="C22" s="24"/>
      <c r="D22" s="28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 x14ac:dyDescent="0.3">
      <c r="B23" s="22"/>
      <c r="C23" s="24"/>
      <c r="D23" s="24"/>
      <c r="E23" s="218" t="s">
        <v>5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4"/>
      <c r="AP23" s="24"/>
      <c r="AQ23" s="23"/>
    </row>
    <row r="24" spans="2:71" ht="6.95" customHeight="1" x14ac:dyDescent="0.3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 x14ac:dyDescent="0.3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 x14ac:dyDescent="0.3">
      <c r="B26" s="22"/>
      <c r="C26" s="24"/>
      <c r="D26" s="30" t="s">
        <v>36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88">
        <f>ROUND(AG87,2)</f>
        <v>0</v>
      </c>
      <c r="AL26" s="189"/>
      <c r="AM26" s="189"/>
      <c r="AN26" s="189"/>
      <c r="AO26" s="189"/>
      <c r="AP26" s="24"/>
      <c r="AQ26" s="23"/>
    </row>
    <row r="27" spans="2:71" ht="14.45" customHeight="1" x14ac:dyDescent="0.3">
      <c r="B27" s="22"/>
      <c r="C27" s="24"/>
      <c r="D27" s="30" t="s">
        <v>37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88">
        <f>ROUND(AG90,2)</f>
        <v>0</v>
      </c>
      <c r="AL27" s="188"/>
      <c r="AM27" s="188"/>
      <c r="AN27" s="188"/>
      <c r="AO27" s="188"/>
      <c r="AP27" s="24"/>
      <c r="AQ27" s="23"/>
    </row>
    <row r="28" spans="2:71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 x14ac:dyDescent="0.3">
      <c r="B29" s="31"/>
      <c r="C29" s="32"/>
      <c r="D29" s="34" t="s">
        <v>38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90">
        <f>ROUND(AK26+AK27,2)</f>
        <v>0</v>
      </c>
      <c r="AL29" s="191"/>
      <c r="AM29" s="191"/>
      <c r="AN29" s="191"/>
      <c r="AO29" s="191"/>
      <c r="AP29" s="32"/>
      <c r="AQ29" s="33"/>
    </row>
    <row r="30" spans="2:71" s="1" customFormat="1" ht="6.95" customHeight="1" x14ac:dyDescent="0.3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 x14ac:dyDescent="0.3">
      <c r="B31" s="36"/>
      <c r="C31" s="37"/>
      <c r="D31" s="38" t="s">
        <v>39</v>
      </c>
      <c r="E31" s="37"/>
      <c r="F31" s="38" t="s">
        <v>40</v>
      </c>
      <c r="G31" s="37"/>
      <c r="H31" s="37"/>
      <c r="I31" s="37"/>
      <c r="J31" s="37"/>
      <c r="K31" s="37"/>
      <c r="L31" s="211">
        <v>0.21</v>
      </c>
      <c r="M31" s="212"/>
      <c r="N31" s="212"/>
      <c r="O31" s="212"/>
      <c r="P31" s="37"/>
      <c r="Q31" s="37"/>
      <c r="R31" s="37"/>
      <c r="S31" s="37"/>
      <c r="T31" s="40" t="s">
        <v>41</v>
      </c>
      <c r="U31" s="37"/>
      <c r="V31" s="37"/>
      <c r="W31" s="213">
        <f>ROUND(AZ87+SUM(CD91),2)</f>
        <v>0</v>
      </c>
      <c r="X31" s="212"/>
      <c r="Y31" s="212"/>
      <c r="Z31" s="212"/>
      <c r="AA31" s="212"/>
      <c r="AB31" s="212"/>
      <c r="AC31" s="212"/>
      <c r="AD31" s="212"/>
      <c r="AE31" s="212"/>
      <c r="AF31" s="37"/>
      <c r="AG31" s="37"/>
      <c r="AH31" s="37"/>
      <c r="AI31" s="37"/>
      <c r="AJ31" s="37"/>
      <c r="AK31" s="213">
        <f>ROUND(AV87+SUM(BY91),2)</f>
        <v>0</v>
      </c>
      <c r="AL31" s="212"/>
      <c r="AM31" s="212"/>
      <c r="AN31" s="212"/>
      <c r="AO31" s="212"/>
      <c r="AP31" s="37"/>
      <c r="AQ31" s="41"/>
    </row>
    <row r="32" spans="2:71" s="2" customFormat="1" ht="14.45" customHeight="1" x14ac:dyDescent="0.3">
      <c r="B32" s="36"/>
      <c r="C32" s="37"/>
      <c r="D32" s="37"/>
      <c r="E32" s="37"/>
      <c r="F32" s="38" t="s">
        <v>42</v>
      </c>
      <c r="G32" s="37"/>
      <c r="H32" s="37"/>
      <c r="I32" s="37"/>
      <c r="J32" s="37"/>
      <c r="K32" s="37"/>
      <c r="L32" s="211">
        <v>0.15</v>
      </c>
      <c r="M32" s="212"/>
      <c r="N32" s="212"/>
      <c r="O32" s="212"/>
      <c r="P32" s="37"/>
      <c r="Q32" s="37"/>
      <c r="R32" s="37"/>
      <c r="S32" s="37"/>
      <c r="T32" s="40" t="s">
        <v>41</v>
      </c>
      <c r="U32" s="37"/>
      <c r="V32" s="37"/>
      <c r="W32" s="213">
        <f>ROUND(BA87+SUM(CE91),2)</f>
        <v>0</v>
      </c>
      <c r="X32" s="212"/>
      <c r="Y32" s="212"/>
      <c r="Z32" s="212"/>
      <c r="AA32" s="212"/>
      <c r="AB32" s="212"/>
      <c r="AC32" s="212"/>
      <c r="AD32" s="212"/>
      <c r="AE32" s="212"/>
      <c r="AF32" s="37"/>
      <c r="AG32" s="37"/>
      <c r="AH32" s="37"/>
      <c r="AI32" s="37"/>
      <c r="AJ32" s="37"/>
      <c r="AK32" s="213">
        <f>ROUND(AW87+SUM(BZ91),2)</f>
        <v>0</v>
      </c>
      <c r="AL32" s="212"/>
      <c r="AM32" s="212"/>
      <c r="AN32" s="212"/>
      <c r="AO32" s="212"/>
      <c r="AP32" s="37"/>
      <c r="AQ32" s="41"/>
    </row>
    <row r="33" spans="2:43" s="2" customFormat="1" ht="14.45" hidden="1" customHeight="1" x14ac:dyDescent="0.3">
      <c r="B33" s="36"/>
      <c r="C33" s="37"/>
      <c r="D33" s="37"/>
      <c r="E33" s="37"/>
      <c r="F33" s="38" t="s">
        <v>43</v>
      </c>
      <c r="G33" s="37"/>
      <c r="H33" s="37"/>
      <c r="I33" s="37"/>
      <c r="J33" s="37"/>
      <c r="K33" s="37"/>
      <c r="L33" s="211">
        <v>0.21</v>
      </c>
      <c r="M33" s="212"/>
      <c r="N33" s="212"/>
      <c r="O33" s="212"/>
      <c r="P33" s="37"/>
      <c r="Q33" s="37"/>
      <c r="R33" s="37"/>
      <c r="S33" s="37"/>
      <c r="T33" s="40" t="s">
        <v>41</v>
      </c>
      <c r="U33" s="37"/>
      <c r="V33" s="37"/>
      <c r="W33" s="213">
        <f>ROUND(BB87+SUM(CF91),2)</f>
        <v>0</v>
      </c>
      <c r="X33" s="212"/>
      <c r="Y33" s="212"/>
      <c r="Z33" s="212"/>
      <c r="AA33" s="212"/>
      <c r="AB33" s="212"/>
      <c r="AC33" s="212"/>
      <c r="AD33" s="212"/>
      <c r="AE33" s="212"/>
      <c r="AF33" s="37"/>
      <c r="AG33" s="37"/>
      <c r="AH33" s="37"/>
      <c r="AI33" s="37"/>
      <c r="AJ33" s="37"/>
      <c r="AK33" s="213">
        <v>0</v>
      </c>
      <c r="AL33" s="212"/>
      <c r="AM33" s="212"/>
      <c r="AN33" s="212"/>
      <c r="AO33" s="212"/>
      <c r="AP33" s="37"/>
      <c r="AQ33" s="41"/>
    </row>
    <row r="34" spans="2:43" s="2" customFormat="1" ht="14.45" hidden="1" customHeight="1" x14ac:dyDescent="0.3">
      <c r="B34" s="36"/>
      <c r="C34" s="37"/>
      <c r="D34" s="37"/>
      <c r="E34" s="37"/>
      <c r="F34" s="38" t="s">
        <v>44</v>
      </c>
      <c r="G34" s="37"/>
      <c r="H34" s="37"/>
      <c r="I34" s="37"/>
      <c r="J34" s="37"/>
      <c r="K34" s="37"/>
      <c r="L34" s="211">
        <v>0.15</v>
      </c>
      <c r="M34" s="212"/>
      <c r="N34" s="212"/>
      <c r="O34" s="212"/>
      <c r="P34" s="37"/>
      <c r="Q34" s="37"/>
      <c r="R34" s="37"/>
      <c r="S34" s="37"/>
      <c r="T34" s="40" t="s">
        <v>41</v>
      </c>
      <c r="U34" s="37"/>
      <c r="V34" s="37"/>
      <c r="W34" s="213">
        <f>ROUND(BC87+SUM(CG91),2)</f>
        <v>0</v>
      </c>
      <c r="X34" s="212"/>
      <c r="Y34" s="212"/>
      <c r="Z34" s="212"/>
      <c r="AA34" s="212"/>
      <c r="AB34" s="212"/>
      <c r="AC34" s="212"/>
      <c r="AD34" s="212"/>
      <c r="AE34" s="212"/>
      <c r="AF34" s="37"/>
      <c r="AG34" s="37"/>
      <c r="AH34" s="37"/>
      <c r="AI34" s="37"/>
      <c r="AJ34" s="37"/>
      <c r="AK34" s="213">
        <v>0</v>
      </c>
      <c r="AL34" s="212"/>
      <c r="AM34" s="212"/>
      <c r="AN34" s="212"/>
      <c r="AO34" s="212"/>
      <c r="AP34" s="37"/>
      <c r="AQ34" s="41"/>
    </row>
    <row r="35" spans="2:43" s="2" customFormat="1" ht="14.45" hidden="1" customHeight="1" x14ac:dyDescent="0.3">
      <c r="B35" s="36"/>
      <c r="C35" s="37"/>
      <c r="D35" s="37"/>
      <c r="E35" s="37"/>
      <c r="F35" s="38" t="s">
        <v>45</v>
      </c>
      <c r="G35" s="37"/>
      <c r="H35" s="37"/>
      <c r="I35" s="37"/>
      <c r="J35" s="37"/>
      <c r="K35" s="37"/>
      <c r="L35" s="211">
        <v>0</v>
      </c>
      <c r="M35" s="212"/>
      <c r="N35" s="212"/>
      <c r="O35" s="212"/>
      <c r="P35" s="37"/>
      <c r="Q35" s="37"/>
      <c r="R35" s="37"/>
      <c r="S35" s="37"/>
      <c r="T35" s="40" t="s">
        <v>41</v>
      </c>
      <c r="U35" s="37"/>
      <c r="V35" s="37"/>
      <c r="W35" s="213">
        <f>ROUND(BD87+SUM(CH91),2)</f>
        <v>0</v>
      </c>
      <c r="X35" s="212"/>
      <c r="Y35" s="212"/>
      <c r="Z35" s="212"/>
      <c r="AA35" s="212"/>
      <c r="AB35" s="212"/>
      <c r="AC35" s="212"/>
      <c r="AD35" s="212"/>
      <c r="AE35" s="212"/>
      <c r="AF35" s="37"/>
      <c r="AG35" s="37"/>
      <c r="AH35" s="37"/>
      <c r="AI35" s="37"/>
      <c r="AJ35" s="37"/>
      <c r="AK35" s="213">
        <v>0</v>
      </c>
      <c r="AL35" s="212"/>
      <c r="AM35" s="212"/>
      <c r="AN35" s="212"/>
      <c r="AO35" s="212"/>
      <c r="AP35" s="37"/>
      <c r="AQ35" s="41"/>
    </row>
    <row r="36" spans="2:43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 x14ac:dyDescent="0.3">
      <c r="B37" s="31"/>
      <c r="C37" s="42"/>
      <c r="D37" s="43" t="s">
        <v>46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47</v>
      </c>
      <c r="U37" s="44"/>
      <c r="V37" s="44"/>
      <c r="W37" s="44"/>
      <c r="X37" s="203" t="s">
        <v>48</v>
      </c>
      <c r="Y37" s="204"/>
      <c r="Z37" s="204"/>
      <c r="AA37" s="204"/>
      <c r="AB37" s="204"/>
      <c r="AC37" s="44"/>
      <c r="AD37" s="44"/>
      <c r="AE37" s="44"/>
      <c r="AF37" s="44"/>
      <c r="AG37" s="44"/>
      <c r="AH37" s="44"/>
      <c r="AI37" s="44"/>
      <c r="AJ37" s="44"/>
      <c r="AK37" s="205">
        <f>SUM(AK29:AK35)</f>
        <v>0</v>
      </c>
      <c r="AL37" s="204"/>
      <c r="AM37" s="204"/>
      <c r="AN37" s="204"/>
      <c r="AO37" s="206"/>
      <c r="AP37" s="42"/>
      <c r="AQ37" s="33"/>
    </row>
    <row r="38" spans="2:43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 x14ac:dyDescent="0.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 x14ac:dyDescent="0.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 x14ac:dyDescent="0.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 x14ac:dyDescent="0.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 x14ac:dyDescent="0.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 x14ac:dyDescent="0.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 x14ac:dyDescent="0.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 x14ac:dyDescent="0.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 x14ac:dyDescent="0.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 x14ac:dyDescent="0.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 x14ac:dyDescent="0.3">
      <c r="B49" s="31"/>
      <c r="C49" s="32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50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 x14ac:dyDescent="0.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 x14ac:dyDescent="0.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 x14ac:dyDescent="0.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 x14ac:dyDescent="0.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 x14ac:dyDescent="0.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 x14ac:dyDescent="0.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 x14ac:dyDescent="0.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 x14ac:dyDescent="0.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 x14ac:dyDescent="0.3">
      <c r="B58" s="31"/>
      <c r="C58" s="32"/>
      <c r="D58" s="51" t="s">
        <v>51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52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51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52</v>
      </c>
      <c r="AN58" s="52"/>
      <c r="AO58" s="54"/>
      <c r="AP58" s="32"/>
      <c r="AQ58" s="33"/>
    </row>
    <row r="59" spans="2:43" x14ac:dyDescent="0.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 x14ac:dyDescent="0.3">
      <c r="B60" s="31"/>
      <c r="C60" s="32"/>
      <c r="D60" s="46" t="s">
        <v>53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54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 x14ac:dyDescent="0.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 x14ac:dyDescent="0.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 x14ac:dyDescent="0.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 x14ac:dyDescent="0.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 x14ac:dyDescent="0.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 x14ac:dyDescent="0.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 x14ac:dyDescent="0.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 x14ac:dyDescent="0.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 x14ac:dyDescent="0.3">
      <c r="B69" s="31"/>
      <c r="C69" s="32"/>
      <c r="D69" s="51" t="s">
        <v>51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52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51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52</v>
      </c>
      <c r="AN69" s="52"/>
      <c r="AO69" s="54"/>
      <c r="AP69" s="32"/>
      <c r="AQ69" s="33"/>
    </row>
    <row r="70" spans="2:43" s="1" customFormat="1" ht="6.95" customHeight="1" x14ac:dyDescent="0.3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 x14ac:dyDescent="0.3">
      <c r="B76" s="31"/>
      <c r="C76" s="207" t="s">
        <v>55</v>
      </c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33"/>
    </row>
    <row r="77" spans="2:43" s="3" customFormat="1" ht="14.45" customHeight="1" x14ac:dyDescent="0.3">
      <c r="B77" s="61"/>
      <c r="C77" s="28" t="s">
        <v>16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18313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 x14ac:dyDescent="0.3">
      <c r="B78" s="64"/>
      <c r="C78" s="65" t="s">
        <v>18</v>
      </c>
      <c r="D78" s="66"/>
      <c r="E78" s="66"/>
      <c r="F78" s="66"/>
      <c r="G78" s="66"/>
      <c r="H78" s="66"/>
      <c r="I78" s="66"/>
      <c r="J78" s="66"/>
      <c r="K78" s="66"/>
      <c r="L78" s="209" t="str">
        <f>K6</f>
        <v>Rekonstrukce plynové kotelny - Schebkův palác č.p. 936/7</v>
      </c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66"/>
      <c r="AQ78" s="67"/>
    </row>
    <row r="79" spans="2:43" s="1" customFormat="1" ht="6.95" customHeight="1" x14ac:dyDescent="0.3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 x14ac:dyDescent="0.3">
      <c r="B80" s="31"/>
      <c r="C80" s="28" t="s">
        <v>22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Schebkův palác, Politických vězňů, 110 00 Praha 1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24</v>
      </c>
      <c r="AJ80" s="32"/>
      <c r="AK80" s="32"/>
      <c r="AL80" s="32"/>
      <c r="AM80" s="69" t="str">
        <f>IF(AN8= "","",AN8)</f>
        <v>9. 1. 2019</v>
      </c>
      <c r="AN80" s="32"/>
      <c r="AO80" s="32"/>
      <c r="AP80" s="32"/>
      <c r="AQ80" s="33"/>
    </row>
    <row r="81" spans="1:76" s="1" customFormat="1" ht="6.95" customHeight="1" x14ac:dyDescent="0.3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 x14ac:dyDescent="0.3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31</v>
      </c>
      <c r="AJ82" s="32"/>
      <c r="AK82" s="32"/>
      <c r="AL82" s="32"/>
      <c r="AM82" s="198" t="str">
        <f>IF(E17="","",E17)</f>
        <v>EnergySim s.r.o.</v>
      </c>
      <c r="AN82" s="198"/>
      <c r="AO82" s="198"/>
      <c r="AP82" s="198"/>
      <c r="AQ82" s="33"/>
      <c r="AS82" s="194" t="s">
        <v>56</v>
      </c>
      <c r="AT82" s="195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 x14ac:dyDescent="0.3">
      <c r="B83" s="31"/>
      <c r="C83" s="28" t="s">
        <v>30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34</v>
      </c>
      <c r="AJ83" s="32"/>
      <c r="AK83" s="32"/>
      <c r="AL83" s="32"/>
      <c r="AM83" s="198" t="str">
        <f>IF(E20="","",E20)</f>
        <v>EnergySim s.r.o.</v>
      </c>
      <c r="AN83" s="198"/>
      <c r="AO83" s="198"/>
      <c r="AP83" s="198"/>
      <c r="AQ83" s="33"/>
      <c r="AS83" s="196"/>
      <c r="AT83" s="197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 x14ac:dyDescent="0.3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96"/>
      <c r="AT84" s="197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 x14ac:dyDescent="0.3">
      <c r="B85" s="31"/>
      <c r="C85" s="199" t="s">
        <v>57</v>
      </c>
      <c r="D85" s="200"/>
      <c r="E85" s="200"/>
      <c r="F85" s="200"/>
      <c r="G85" s="200"/>
      <c r="H85" s="71"/>
      <c r="I85" s="201" t="s">
        <v>58</v>
      </c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1" t="s">
        <v>59</v>
      </c>
      <c r="AH85" s="200"/>
      <c r="AI85" s="200"/>
      <c r="AJ85" s="200"/>
      <c r="AK85" s="200"/>
      <c r="AL85" s="200"/>
      <c r="AM85" s="200"/>
      <c r="AN85" s="201" t="s">
        <v>60</v>
      </c>
      <c r="AO85" s="200"/>
      <c r="AP85" s="202"/>
      <c r="AQ85" s="33"/>
      <c r="AS85" s="72" t="s">
        <v>61</v>
      </c>
      <c r="AT85" s="73" t="s">
        <v>62</v>
      </c>
      <c r="AU85" s="73" t="s">
        <v>63</v>
      </c>
      <c r="AV85" s="73" t="s">
        <v>64</v>
      </c>
      <c r="AW85" s="73" t="s">
        <v>65</v>
      </c>
      <c r="AX85" s="73" t="s">
        <v>66</v>
      </c>
      <c r="AY85" s="73" t="s">
        <v>67</v>
      </c>
      <c r="AZ85" s="73" t="s">
        <v>68</v>
      </c>
      <c r="BA85" s="73" t="s">
        <v>69</v>
      </c>
      <c r="BB85" s="73" t="s">
        <v>70</v>
      </c>
      <c r="BC85" s="73" t="s">
        <v>71</v>
      </c>
      <c r="BD85" s="74" t="s">
        <v>72</v>
      </c>
    </row>
    <row r="86" spans="1:76" s="1" customFormat="1" ht="10.9" customHeight="1" x14ac:dyDescent="0.3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 x14ac:dyDescent="0.3">
      <c r="B87" s="64"/>
      <c r="C87" s="76" t="s">
        <v>73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93">
        <f>ROUND(AG88,2)</f>
        <v>0</v>
      </c>
      <c r="AH87" s="193"/>
      <c r="AI87" s="193"/>
      <c r="AJ87" s="193"/>
      <c r="AK87" s="193"/>
      <c r="AL87" s="193"/>
      <c r="AM87" s="193"/>
      <c r="AN87" s="182">
        <f>SUM(AG87,AT87)</f>
        <v>0</v>
      </c>
      <c r="AO87" s="182"/>
      <c r="AP87" s="182"/>
      <c r="AQ87" s="67"/>
      <c r="AS87" s="78">
        <f>ROUND(AS88,2)</f>
        <v>0</v>
      </c>
      <c r="AT87" s="79">
        <f>ROUND(SUM(AV87:AW87),2)</f>
        <v>0</v>
      </c>
      <c r="AU87" s="80">
        <f>ROUND(AU88,5)</f>
        <v>904.78750000000002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ROUND(AZ88,2)</f>
        <v>0</v>
      </c>
      <c r="BA87" s="79">
        <f>ROUND(BA88,2)</f>
        <v>0</v>
      </c>
      <c r="BB87" s="79">
        <f>ROUND(BB88,2)</f>
        <v>0</v>
      </c>
      <c r="BC87" s="79">
        <f>ROUND(BC88,2)</f>
        <v>0</v>
      </c>
      <c r="BD87" s="81">
        <f>ROUND(BD88,2)</f>
        <v>0</v>
      </c>
      <c r="BS87" s="82" t="s">
        <v>74</v>
      </c>
      <c r="BT87" s="82" t="s">
        <v>75</v>
      </c>
      <c r="BV87" s="82" t="s">
        <v>76</v>
      </c>
      <c r="BW87" s="82" t="s">
        <v>77</v>
      </c>
      <c r="BX87" s="82" t="s">
        <v>78</v>
      </c>
    </row>
    <row r="88" spans="1:76" s="5" customFormat="1" ht="31.5" customHeight="1" x14ac:dyDescent="0.3">
      <c r="A88" s="83" t="s">
        <v>79</v>
      </c>
      <c r="B88" s="84"/>
      <c r="C88" s="85"/>
      <c r="D88" s="192" t="s">
        <v>17</v>
      </c>
      <c r="E88" s="192"/>
      <c r="F88" s="192"/>
      <c r="G88" s="192"/>
      <c r="H88" s="192"/>
      <c r="I88" s="86"/>
      <c r="J88" s="192" t="s">
        <v>19</v>
      </c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86">
        <f>'18313 - Rekonstrukce plyn...'!M29</f>
        <v>0</v>
      </c>
      <c r="AH88" s="187"/>
      <c r="AI88" s="187"/>
      <c r="AJ88" s="187"/>
      <c r="AK88" s="187"/>
      <c r="AL88" s="187"/>
      <c r="AM88" s="187"/>
      <c r="AN88" s="186">
        <f>SUM(AG88,AT88)</f>
        <v>0</v>
      </c>
      <c r="AO88" s="187"/>
      <c r="AP88" s="187"/>
      <c r="AQ88" s="87"/>
      <c r="AS88" s="88">
        <f>'18313 - Rekonstrukce plyn...'!M27</f>
        <v>0</v>
      </c>
      <c r="AT88" s="89">
        <f>ROUND(SUM(AV88:AW88),2)</f>
        <v>0</v>
      </c>
      <c r="AU88" s="90">
        <f>'18313 - Rekonstrukce plyn...'!W124</f>
        <v>904.78749999999991</v>
      </c>
      <c r="AV88" s="89">
        <f>'18313 - Rekonstrukce plyn...'!M31</f>
        <v>0</v>
      </c>
      <c r="AW88" s="89">
        <f>'18313 - Rekonstrukce plyn...'!M32</f>
        <v>0</v>
      </c>
      <c r="AX88" s="89">
        <f>'18313 - Rekonstrukce plyn...'!M33</f>
        <v>0</v>
      </c>
      <c r="AY88" s="89">
        <f>'18313 - Rekonstrukce plyn...'!M34</f>
        <v>0</v>
      </c>
      <c r="AZ88" s="89">
        <f>'18313 - Rekonstrukce plyn...'!H31</f>
        <v>0</v>
      </c>
      <c r="BA88" s="89">
        <f>'18313 - Rekonstrukce plyn...'!H32</f>
        <v>0</v>
      </c>
      <c r="BB88" s="89">
        <f>'18313 - Rekonstrukce plyn...'!H33</f>
        <v>0</v>
      </c>
      <c r="BC88" s="89">
        <f>'18313 - Rekonstrukce plyn...'!H34</f>
        <v>0</v>
      </c>
      <c r="BD88" s="91">
        <f>'18313 - Rekonstrukce plyn...'!H35</f>
        <v>0</v>
      </c>
      <c r="BT88" s="92" t="s">
        <v>80</v>
      </c>
      <c r="BU88" s="92" t="s">
        <v>81</v>
      </c>
      <c r="BV88" s="92" t="s">
        <v>76</v>
      </c>
      <c r="BW88" s="92" t="s">
        <v>77</v>
      </c>
      <c r="BX88" s="92" t="s">
        <v>78</v>
      </c>
    </row>
    <row r="89" spans="1:76" x14ac:dyDescent="0.3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 x14ac:dyDescent="0.3">
      <c r="B90" s="31"/>
      <c r="C90" s="76" t="s">
        <v>82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82">
        <v>0</v>
      </c>
      <c r="AH90" s="182"/>
      <c r="AI90" s="182"/>
      <c r="AJ90" s="182"/>
      <c r="AK90" s="182"/>
      <c r="AL90" s="182"/>
      <c r="AM90" s="182"/>
      <c r="AN90" s="182">
        <v>0</v>
      </c>
      <c r="AO90" s="182"/>
      <c r="AP90" s="182"/>
      <c r="AQ90" s="33"/>
      <c r="AS90" s="72" t="s">
        <v>83</v>
      </c>
      <c r="AT90" s="73" t="s">
        <v>84</v>
      </c>
      <c r="AU90" s="73" t="s">
        <v>39</v>
      </c>
      <c r="AV90" s="74" t="s">
        <v>62</v>
      </c>
    </row>
    <row r="91" spans="1:76" s="1" customFormat="1" ht="10.9" customHeight="1" x14ac:dyDescent="0.3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3"/>
      <c r="AT91" s="52"/>
      <c r="AU91" s="52"/>
      <c r="AV91" s="54"/>
    </row>
    <row r="92" spans="1:76" s="1" customFormat="1" ht="30" customHeight="1" x14ac:dyDescent="0.3">
      <c r="B92" s="31"/>
      <c r="C92" s="94" t="s">
        <v>85</v>
      </c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183">
        <f>ROUND(AG87+AG90,2)</f>
        <v>0</v>
      </c>
      <c r="AH92" s="183"/>
      <c r="AI92" s="183"/>
      <c r="AJ92" s="183"/>
      <c r="AK92" s="183"/>
      <c r="AL92" s="183"/>
      <c r="AM92" s="183"/>
      <c r="AN92" s="183">
        <f>AN87+AN90</f>
        <v>0</v>
      </c>
      <c r="AO92" s="183"/>
      <c r="AP92" s="183"/>
      <c r="AQ92" s="33"/>
    </row>
    <row r="93" spans="1:76" s="1" customFormat="1" ht="6.95" customHeight="1" x14ac:dyDescent="0.3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mergeCells count="45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8313 - Rekonstrukce plyn...'!C2" display="/" xr:uid="{00000000-0004-0000-0000-000002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339"/>
  <sheetViews>
    <sheetView showGridLines="0" zoomScale="106" zoomScaleNormal="106" workbookViewId="0">
      <pane ySplit="1" topLeftCell="A300" activePane="bottomLeft" state="frozen"/>
      <selection pane="bottomLeft" activeCell="K310" sqref="K31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96"/>
      <c r="B1" s="11"/>
      <c r="C1" s="11"/>
      <c r="D1" s="12" t="s">
        <v>1</v>
      </c>
      <c r="E1" s="11"/>
      <c r="F1" s="13" t="s">
        <v>86</v>
      </c>
      <c r="G1" s="13"/>
      <c r="H1" s="222" t="s">
        <v>87</v>
      </c>
      <c r="I1" s="222"/>
      <c r="J1" s="222"/>
      <c r="K1" s="222"/>
      <c r="L1" s="13" t="s">
        <v>88</v>
      </c>
      <c r="M1" s="11"/>
      <c r="N1" s="11"/>
      <c r="O1" s="12" t="s">
        <v>89</v>
      </c>
      <c r="P1" s="11"/>
      <c r="Q1" s="11"/>
      <c r="R1" s="11"/>
      <c r="S1" s="13" t="s">
        <v>90</v>
      </c>
      <c r="T1" s="13"/>
      <c r="U1" s="96"/>
      <c r="V1" s="96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14" t="s">
        <v>7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S2" s="184" t="s">
        <v>8</v>
      </c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25"/>
      <c r="AE2" s="126"/>
      <c r="AF2" s="124"/>
      <c r="AT2" s="18" t="s">
        <v>77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91</v>
      </c>
    </row>
    <row r="4" spans="1:66" ht="36.950000000000003" customHeight="1" x14ac:dyDescent="0.3">
      <c r="B4" s="22"/>
      <c r="C4" s="207" t="s">
        <v>92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3"/>
      <c r="T4" s="17" t="s">
        <v>14</v>
      </c>
      <c r="AT4" s="18" t="s">
        <v>6</v>
      </c>
    </row>
    <row r="5" spans="1:66" ht="6.95" customHeight="1" x14ac:dyDescent="0.3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85" customHeight="1" x14ac:dyDescent="0.3">
      <c r="B6" s="31"/>
      <c r="C6" s="32"/>
      <c r="D6" s="27" t="s">
        <v>18</v>
      </c>
      <c r="E6" s="32"/>
      <c r="F6" s="217" t="s">
        <v>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32"/>
      <c r="R6" s="33"/>
    </row>
    <row r="7" spans="1:66" s="1" customFormat="1" ht="14.45" customHeight="1" x14ac:dyDescent="0.3">
      <c r="B7" s="31"/>
      <c r="C7" s="32"/>
      <c r="D7" s="28" t="s">
        <v>20</v>
      </c>
      <c r="E7" s="32"/>
      <c r="F7" s="26" t="s">
        <v>5</v>
      </c>
      <c r="G7" s="32"/>
      <c r="H7" s="32"/>
      <c r="I7" s="32"/>
      <c r="J7" s="32"/>
      <c r="K7" s="32"/>
      <c r="L7" s="32"/>
      <c r="M7" s="28" t="s">
        <v>21</v>
      </c>
      <c r="N7" s="32"/>
      <c r="O7" s="26" t="s">
        <v>5</v>
      </c>
      <c r="P7" s="32"/>
      <c r="Q7" s="32"/>
      <c r="R7" s="33"/>
    </row>
    <row r="8" spans="1:66" s="1" customFormat="1" ht="14.45" customHeight="1" x14ac:dyDescent="0.3">
      <c r="B8" s="31"/>
      <c r="C8" s="32"/>
      <c r="D8" s="28" t="s">
        <v>22</v>
      </c>
      <c r="E8" s="32"/>
      <c r="F8" s="26" t="s">
        <v>23</v>
      </c>
      <c r="G8" s="32"/>
      <c r="H8" s="32"/>
      <c r="I8" s="32"/>
      <c r="J8" s="32"/>
      <c r="K8" s="32"/>
      <c r="L8" s="32"/>
      <c r="M8" s="28" t="s">
        <v>24</v>
      </c>
      <c r="N8" s="32"/>
      <c r="O8" s="261" t="str">
        <f>'Rekapitulace stavby'!AN8</f>
        <v>9. 1. 2019</v>
      </c>
      <c r="P8" s="261"/>
      <c r="Q8" s="32"/>
      <c r="R8" s="33"/>
    </row>
    <row r="9" spans="1:66" s="1" customFormat="1" ht="10.9" customHeight="1" x14ac:dyDescent="0.3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 x14ac:dyDescent="0.3">
      <c r="B10" s="31"/>
      <c r="C10" s="32"/>
      <c r="D10" s="28" t="s">
        <v>26</v>
      </c>
      <c r="E10" s="32"/>
      <c r="F10" s="32"/>
      <c r="G10" s="32"/>
      <c r="H10" s="32"/>
      <c r="I10" s="32"/>
      <c r="J10" s="32"/>
      <c r="K10" s="32"/>
      <c r="L10" s="32"/>
      <c r="M10" s="28" t="s">
        <v>27</v>
      </c>
      <c r="N10" s="32"/>
      <c r="O10" s="216" t="str">
        <f>IF('Rekapitulace stavby'!AN10="","",'Rekapitulace stavby'!AN10)</f>
        <v/>
      </c>
      <c r="P10" s="216"/>
      <c r="Q10" s="32"/>
      <c r="R10" s="33"/>
    </row>
    <row r="11" spans="1:66" s="1" customFormat="1" ht="18" customHeight="1" x14ac:dyDescent="0.3">
      <c r="B11" s="31"/>
      <c r="C11" s="32"/>
      <c r="D11" s="32"/>
      <c r="E11" s="26" t="str">
        <f>IF('Rekapitulace stavby'!E11="","",'Rekapitulace stavby'!E11)</f>
        <v xml:space="preserve"> </v>
      </c>
      <c r="F11" s="32"/>
      <c r="G11" s="32"/>
      <c r="H11" s="32"/>
      <c r="I11" s="32"/>
      <c r="J11" s="32"/>
      <c r="K11" s="32"/>
      <c r="L11" s="32"/>
      <c r="M11" s="28" t="s">
        <v>29</v>
      </c>
      <c r="N11" s="32"/>
      <c r="O11" s="216" t="str">
        <f>IF('Rekapitulace stavby'!AN11="","",'Rekapitulace stavby'!AN11)</f>
        <v/>
      </c>
      <c r="P11" s="216"/>
      <c r="Q11" s="32"/>
      <c r="R11" s="33"/>
    </row>
    <row r="12" spans="1:66" s="1" customFormat="1" ht="6.95" customHeight="1" x14ac:dyDescent="0.3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 x14ac:dyDescent="0.3">
      <c r="B13" s="31"/>
      <c r="C13" s="32"/>
      <c r="D13" s="28" t="s">
        <v>30</v>
      </c>
      <c r="E13" s="32"/>
      <c r="F13" s="32"/>
      <c r="G13" s="32"/>
      <c r="H13" s="32"/>
      <c r="I13" s="32"/>
      <c r="J13" s="32"/>
      <c r="K13" s="32"/>
      <c r="L13" s="32"/>
      <c r="M13" s="28" t="s">
        <v>27</v>
      </c>
      <c r="N13" s="32"/>
      <c r="O13" s="216" t="str">
        <f>IF('Rekapitulace stavby'!AN13="","",'Rekapitulace stavby'!AN13)</f>
        <v/>
      </c>
      <c r="P13" s="216"/>
      <c r="Q13" s="32"/>
      <c r="R13" s="33"/>
    </row>
    <row r="14" spans="1:66" s="1" customFormat="1" ht="18" customHeight="1" x14ac:dyDescent="0.3">
      <c r="B14" s="31"/>
      <c r="C14" s="32"/>
      <c r="D14" s="32"/>
      <c r="E14" s="26" t="str">
        <f>IF('Rekapitulace stavby'!E14="","",'Rekapitulace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29</v>
      </c>
      <c r="N14" s="32"/>
      <c r="O14" s="216" t="str">
        <f>IF('Rekapitulace stavby'!AN14="","",'Rekapitulace stavby'!AN14)</f>
        <v/>
      </c>
      <c r="P14" s="216"/>
      <c r="Q14" s="32"/>
      <c r="R14" s="33"/>
    </row>
    <row r="15" spans="1:66" s="1" customFormat="1" ht="6.95" customHeight="1" x14ac:dyDescent="0.3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 x14ac:dyDescent="0.3">
      <c r="B16" s="31"/>
      <c r="C16" s="32"/>
      <c r="D16" s="28" t="s">
        <v>31</v>
      </c>
      <c r="E16" s="32"/>
      <c r="F16" s="32"/>
      <c r="G16" s="32"/>
      <c r="H16" s="32"/>
      <c r="I16" s="32"/>
      <c r="J16" s="32"/>
      <c r="K16" s="32"/>
      <c r="L16" s="32"/>
      <c r="M16" s="28" t="s">
        <v>27</v>
      </c>
      <c r="N16" s="32"/>
      <c r="O16" s="216" t="s">
        <v>5</v>
      </c>
      <c r="P16" s="216"/>
      <c r="Q16" s="32"/>
      <c r="R16" s="33"/>
    </row>
    <row r="17" spans="2:18" s="1" customFormat="1" ht="18" customHeight="1" x14ac:dyDescent="0.3">
      <c r="B17" s="31"/>
      <c r="C17" s="32"/>
      <c r="D17" s="32"/>
      <c r="E17" s="26" t="s">
        <v>32</v>
      </c>
      <c r="F17" s="32"/>
      <c r="G17" s="32"/>
      <c r="H17" s="32"/>
      <c r="I17" s="32"/>
      <c r="J17" s="32"/>
      <c r="K17" s="32"/>
      <c r="L17" s="32"/>
      <c r="M17" s="28" t="s">
        <v>29</v>
      </c>
      <c r="N17" s="32"/>
      <c r="O17" s="216" t="s">
        <v>5</v>
      </c>
      <c r="P17" s="216"/>
      <c r="Q17" s="32"/>
      <c r="R17" s="33"/>
    </row>
    <row r="18" spans="2:18" s="1" customFormat="1" ht="6.95" customHeight="1" x14ac:dyDescent="0.3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 x14ac:dyDescent="0.3">
      <c r="B19" s="31"/>
      <c r="C19" s="32"/>
      <c r="D19" s="28" t="s">
        <v>34</v>
      </c>
      <c r="E19" s="32"/>
      <c r="F19" s="32"/>
      <c r="G19" s="32"/>
      <c r="H19" s="32"/>
      <c r="I19" s="32"/>
      <c r="J19" s="32"/>
      <c r="K19" s="32"/>
      <c r="L19" s="32"/>
      <c r="M19" s="28" t="s">
        <v>27</v>
      </c>
      <c r="N19" s="32"/>
      <c r="O19" s="216" t="s">
        <v>5</v>
      </c>
      <c r="P19" s="216"/>
      <c r="Q19" s="32"/>
      <c r="R19" s="33"/>
    </row>
    <row r="20" spans="2:18" s="1" customFormat="1" ht="18" customHeight="1" x14ac:dyDescent="0.3">
      <c r="B20" s="31"/>
      <c r="C20" s="32"/>
      <c r="D20" s="32"/>
      <c r="E20" s="26" t="s">
        <v>32</v>
      </c>
      <c r="F20" s="32"/>
      <c r="G20" s="32"/>
      <c r="H20" s="32"/>
      <c r="I20" s="32"/>
      <c r="J20" s="32"/>
      <c r="K20" s="32"/>
      <c r="L20" s="32"/>
      <c r="M20" s="28" t="s">
        <v>29</v>
      </c>
      <c r="N20" s="32"/>
      <c r="O20" s="216" t="s">
        <v>5</v>
      </c>
      <c r="P20" s="216"/>
      <c r="Q20" s="32"/>
      <c r="R20" s="33"/>
    </row>
    <row r="21" spans="2:18" s="1" customFormat="1" ht="6.95" customHeight="1" x14ac:dyDescent="0.3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 x14ac:dyDescent="0.3">
      <c r="B22" s="31"/>
      <c r="C22" s="32"/>
      <c r="D22" s="28" t="s">
        <v>35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6.5" customHeight="1" x14ac:dyDescent="0.3">
      <c r="B23" s="31"/>
      <c r="C23" s="32"/>
      <c r="D23" s="32"/>
      <c r="E23" s="218" t="s">
        <v>5</v>
      </c>
      <c r="F23" s="218"/>
      <c r="G23" s="218"/>
      <c r="H23" s="218"/>
      <c r="I23" s="218"/>
      <c r="J23" s="218"/>
      <c r="K23" s="218"/>
      <c r="L23" s="218"/>
      <c r="M23" s="32"/>
      <c r="N23" s="32"/>
      <c r="O23" s="32"/>
      <c r="P23" s="32"/>
      <c r="Q23" s="32"/>
      <c r="R23" s="33"/>
    </row>
    <row r="24" spans="2:18" s="1" customFormat="1" ht="6.95" customHeight="1" x14ac:dyDescent="0.3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 x14ac:dyDescent="0.3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 x14ac:dyDescent="0.3">
      <c r="B26" s="31"/>
      <c r="C26" s="32"/>
      <c r="D26" s="97" t="s">
        <v>93</v>
      </c>
      <c r="E26" s="32"/>
      <c r="F26" s="32"/>
      <c r="G26" s="32"/>
      <c r="H26" s="32"/>
      <c r="I26" s="32"/>
      <c r="J26" s="32"/>
      <c r="K26" s="32"/>
      <c r="L26" s="32"/>
      <c r="M26" s="188">
        <f>N87</f>
        <v>0</v>
      </c>
      <c r="N26" s="188"/>
      <c r="O26" s="188"/>
      <c r="P26" s="188"/>
      <c r="Q26" s="32"/>
      <c r="R26" s="33"/>
    </row>
    <row r="27" spans="2:18" s="1" customFormat="1" ht="14.45" customHeight="1" x14ac:dyDescent="0.3">
      <c r="B27" s="31"/>
      <c r="C27" s="32"/>
      <c r="D27" s="30" t="s">
        <v>94</v>
      </c>
      <c r="E27" s="32"/>
      <c r="F27" s="32"/>
      <c r="G27" s="32"/>
      <c r="H27" s="32"/>
      <c r="I27" s="32"/>
      <c r="J27" s="32"/>
      <c r="K27" s="32"/>
      <c r="L27" s="32"/>
      <c r="M27" s="188">
        <f>N106</f>
        <v>0</v>
      </c>
      <c r="N27" s="188"/>
      <c r="O27" s="188"/>
      <c r="P27" s="188"/>
      <c r="Q27" s="32"/>
      <c r="R27" s="33"/>
    </row>
    <row r="28" spans="2:18" s="1" customFormat="1" ht="6.95" customHeight="1" x14ac:dyDescent="0.3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 x14ac:dyDescent="0.3">
      <c r="B29" s="31"/>
      <c r="C29" s="32"/>
      <c r="D29" s="98" t="s">
        <v>38</v>
      </c>
      <c r="E29" s="32"/>
      <c r="F29" s="32"/>
      <c r="G29" s="32"/>
      <c r="H29" s="32"/>
      <c r="I29" s="32"/>
      <c r="J29" s="32"/>
      <c r="K29" s="32"/>
      <c r="L29" s="32"/>
      <c r="M29" s="260">
        <f>ROUND(M26+M27,2)</f>
        <v>0</v>
      </c>
      <c r="N29" s="257"/>
      <c r="O29" s="257"/>
      <c r="P29" s="257"/>
      <c r="Q29" s="32"/>
      <c r="R29" s="33"/>
    </row>
    <row r="30" spans="2:18" s="1" customFormat="1" ht="6.95" customHeight="1" x14ac:dyDescent="0.3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 x14ac:dyDescent="0.3">
      <c r="B31" s="31"/>
      <c r="C31" s="32"/>
      <c r="D31" s="38" t="s">
        <v>39</v>
      </c>
      <c r="E31" s="38" t="s">
        <v>40</v>
      </c>
      <c r="F31" s="39">
        <v>0.21</v>
      </c>
      <c r="G31" s="99" t="s">
        <v>41</v>
      </c>
      <c r="H31" s="256">
        <f>M29</f>
        <v>0</v>
      </c>
      <c r="I31" s="257"/>
      <c r="J31" s="257"/>
      <c r="K31" s="32"/>
      <c r="L31" s="32"/>
      <c r="M31" s="256">
        <f>H31*0.21</f>
        <v>0</v>
      </c>
      <c r="N31" s="257"/>
      <c r="O31" s="257"/>
      <c r="P31" s="257"/>
      <c r="Q31" s="32"/>
      <c r="R31" s="33"/>
    </row>
    <row r="32" spans="2:18" s="1" customFormat="1" ht="14.45" customHeight="1" x14ac:dyDescent="0.3">
      <c r="B32" s="31"/>
      <c r="C32" s="32"/>
      <c r="D32" s="32"/>
      <c r="E32" s="38" t="s">
        <v>42</v>
      </c>
      <c r="F32" s="39">
        <v>0.15</v>
      </c>
      <c r="G32" s="99" t="s">
        <v>41</v>
      </c>
      <c r="H32" s="256">
        <f>ROUND((SUM(BF106:BF107)+SUM(BF124:BF331)), 2)</f>
        <v>0</v>
      </c>
      <c r="I32" s="257"/>
      <c r="J32" s="257"/>
      <c r="K32" s="32"/>
      <c r="L32" s="32"/>
      <c r="M32" s="256">
        <f>ROUND(ROUND((SUM(BF106:BF107)+SUM(BF124:BF331)), 2)*F32, 2)</f>
        <v>0</v>
      </c>
      <c r="N32" s="257"/>
      <c r="O32" s="257"/>
      <c r="P32" s="257"/>
      <c r="Q32" s="32"/>
      <c r="R32" s="33"/>
    </row>
    <row r="33" spans="2:18" s="1" customFormat="1" ht="14.45" hidden="1" customHeight="1" x14ac:dyDescent="0.3">
      <c r="B33" s="31"/>
      <c r="C33" s="32"/>
      <c r="D33" s="32"/>
      <c r="E33" s="38" t="s">
        <v>43</v>
      </c>
      <c r="F33" s="39">
        <v>0.21</v>
      </c>
      <c r="G33" s="99" t="s">
        <v>41</v>
      </c>
      <c r="H33" s="256">
        <f>ROUND((SUM(BG106:BG107)+SUM(BG124:BG331)), 2)</f>
        <v>0</v>
      </c>
      <c r="I33" s="257"/>
      <c r="J33" s="257"/>
      <c r="K33" s="32"/>
      <c r="L33" s="32"/>
      <c r="M33" s="256">
        <v>0</v>
      </c>
      <c r="N33" s="257"/>
      <c r="O33" s="257"/>
      <c r="P33" s="257"/>
      <c r="Q33" s="32"/>
      <c r="R33" s="33"/>
    </row>
    <row r="34" spans="2:18" s="1" customFormat="1" ht="14.45" hidden="1" customHeight="1" x14ac:dyDescent="0.3">
      <c r="B34" s="31"/>
      <c r="C34" s="32"/>
      <c r="D34" s="32"/>
      <c r="E34" s="38" t="s">
        <v>44</v>
      </c>
      <c r="F34" s="39">
        <v>0.15</v>
      </c>
      <c r="G34" s="99" t="s">
        <v>41</v>
      </c>
      <c r="H34" s="256">
        <f>ROUND((SUM(BH106:BH107)+SUM(BH124:BH331)), 2)</f>
        <v>0</v>
      </c>
      <c r="I34" s="257"/>
      <c r="J34" s="257"/>
      <c r="K34" s="32"/>
      <c r="L34" s="32"/>
      <c r="M34" s="256">
        <v>0</v>
      </c>
      <c r="N34" s="257"/>
      <c r="O34" s="257"/>
      <c r="P34" s="257"/>
      <c r="Q34" s="32"/>
      <c r="R34" s="33"/>
    </row>
    <row r="35" spans="2:18" s="1" customFormat="1" ht="14.45" hidden="1" customHeight="1" x14ac:dyDescent="0.3">
      <c r="B35" s="31"/>
      <c r="C35" s="32"/>
      <c r="D35" s="32"/>
      <c r="E35" s="38" t="s">
        <v>45</v>
      </c>
      <c r="F35" s="39">
        <v>0</v>
      </c>
      <c r="G35" s="99" t="s">
        <v>41</v>
      </c>
      <c r="H35" s="256">
        <f>ROUND((SUM(BI106:BI107)+SUM(BI124:BI331)), 2)</f>
        <v>0</v>
      </c>
      <c r="I35" s="257"/>
      <c r="J35" s="257"/>
      <c r="K35" s="32"/>
      <c r="L35" s="32"/>
      <c r="M35" s="256">
        <v>0</v>
      </c>
      <c r="N35" s="257"/>
      <c r="O35" s="257"/>
      <c r="P35" s="257"/>
      <c r="Q35" s="32"/>
      <c r="R35" s="33"/>
    </row>
    <row r="36" spans="2:18" s="1" customFormat="1" ht="6.95" customHeight="1" x14ac:dyDescent="0.3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 x14ac:dyDescent="0.3">
      <c r="B37" s="31"/>
      <c r="C37" s="95"/>
      <c r="D37" s="100" t="s">
        <v>46</v>
      </c>
      <c r="E37" s="71"/>
      <c r="F37" s="71"/>
      <c r="G37" s="101" t="s">
        <v>47</v>
      </c>
      <c r="H37" s="102" t="s">
        <v>48</v>
      </c>
      <c r="I37" s="71"/>
      <c r="J37" s="71"/>
      <c r="K37" s="71"/>
      <c r="L37" s="258">
        <f>SUM(M29:M35)</f>
        <v>0</v>
      </c>
      <c r="M37" s="258"/>
      <c r="N37" s="258"/>
      <c r="O37" s="258"/>
      <c r="P37" s="259"/>
      <c r="Q37" s="95"/>
      <c r="R37" s="33"/>
    </row>
    <row r="38" spans="2:18" s="1" customFormat="1" ht="14.45" customHeight="1" x14ac:dyDescent="0.3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 x14ac:dyDescent="0.3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x14ac:dyDescent="0.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 x14ac:dyDescent="0.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 x14ac:dyDescent="0.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 x14ac:dyDescent="0.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 x14ac:dyDescent="0.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 x14ac:dyDescent="0.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 x14ac:dyDescent="0.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 x14ac:dyDescent="0.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 x14ac:dyDescent="0.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 x14ac:dyDescent="0.3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 x14ac:dyDescent="0.3">
      <c r="B50" s="31"/>
      <c r="C50" s="32"/>
      <c r="D50" s="46" t="s">
        <v>49</v>
      </c>
      <c r="E50" s="47"/>
      <c r="F50" s="47"/>
      <c r="G50" s="47"/>
      <c r="H50" s="48"/>
      <c r="I50" s="32"/>
      <c r="J50" s="46" t="s">
        <v>50</v>
      </c>
      <c r="K50" s="47"/>
      <c r="L50" s="47"/>
      <c r="M50" s="47"/>
      <c r="N50" s="47"/>
      <c r="O50" s="47"/>
      <c r="P50" s="48"/>
      <c r="Q50" s="32"/>
      <c r="R50" s="33"/>
    </row>
    <row r="51" spans="2:18" x14ac:dyDescent="0.3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 x14ac:dyDescent="0.3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 x14ac:dyDescent="0.3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 x14ac:dyDescent="0.3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 x14ac:dyDescent="0.3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 x14ac:dyDescent="0.3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 x14ac:dyDescent="0.3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 x14ac:dyDescent="0.3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 x14ac:dyDescent="0.3">
      <c r="B59" s="31"/>
      <c r="C59" s="32"/>
      <c r="D59" s="51" t="s">
        <v>51</v>
      </c>
      <c r="E59" s="52"/>
      <c r="F59" s="52"/>
      <c r="G59" s="53" t="s">
        <v>52</v>
      </c>
      <c r="H59" s="54"/>
      <c r="I59" s="32"/>
      <c r="J59" s="51" t="s">
        <v>51</v>
      </c>
      <c r="K59" s="52"/>
      <c r="L59" s="52"/>
      <c r="M59" s="52"/>
      <c r="N59" s="53" t="s">
        <v>52</v>
      </c>
      <c r="O59" s="52"/>
      <c r="P59" s="54"/>
      <c r="Q59" s="32"/>
      <c r="R59" s="33"/>
    </row>
    <row r="60" spans="2:18" x14ac:dyDescent="0.3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 x14ac:dyDescent="0.3">
      <c r="B61" s="31"/>
      <c r="C61" s="32"/>
      <c r="D61" s="46" t="s">
        <v>53</v>
      </c>
      <c r="E61" s="47"/>
      <c r="F61" s="47"/>
      <c r="G61" s="47"/>
      <c r="H61" s="48"/>
      <c r="I61" s="32"/>
      <c r="J61" s="46" t="s">
        <v>54</v>
      </c>
      <c r="K61" s="47"/>
      <c r="L61" s="47"/>
      <c r="M61" s="47"/>
      <c r="N61" s="47"/>
      <c r="O61" s="47"/>
      <c r="P61" s="48"/>
      <c r="Q61" s="32"/>
      <c r="R61" s="33"/>
    </row>
    <row r="62" spans="2:18" x14ac:dyDescent="0.3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 x14ac:dyDescent="0.3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 x14ac:dyDescent="0.3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 x14ac:dyDescent="0.3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 x14ac:dyDescent="0.3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 x14ac:dyDescent="0.3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 x14ac:dyDescent="0.3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 x14ac:dyDescent="0.3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 x14ac:dyDescent="0.3">
      <c r="B70" s="31"/>
      <c r="C70" s="32"/>
      <c r="D70" s="51" t="s">
        <v>51</v>
      </c>
      <c r="E70" s="52"/>
      <c r="F70" s="52"/>
      <c r="G70" s="53" t="s">
        <v>52</v>
      </c>
      <c r="H70" s="54"/>
      <c r="I70" s="32"/>
      <c r="J70" s="51" t="s">
        <v>51</v>
      </c>
      <c r="K70" s="52"/>
      <c r="L70" s="52"/>
      <c r="M70" s="52"/>
      <c r="N70" s="53" t="s">
        <v>52</v>
      </c>
      <c r="O70" s="52"/>
      <c r="P70" s="54"/>
      <c r="Q70" s="32"/>
      <c r="R70" s="33"/>
    </row>
    <row r="71" spans="2:18" s="1" customFormat="1" ht="14.45" customHeight="1" x14ac:dyDescent="0.3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 x14ac:dyDescent="0.3">
      <c r="B75" s="132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4"/>
    </row>
    <row r="76" spans="2:18" s="1" customFormat="1" ht="36.950000000000003" customHeight="1" x14ac:dyDescent="0.3">
      <c r="B76" s="135"/>
      <c r="C76" s="238" t="s">
        <v>95</v>
      </c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136"/>
    </row>
    <row r="77" spans="2:18" s="1" customFormat="1" ht="6.95" customHeight="1" x14ac:dyDescent="0.3">
      <c r="B77" s="135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6"/>
    </row>
    <row r="78" spans="2:18" s="1" customFormat="1" ht="36.950000000000003" customHeight="1" x14ac:dyDescent="0.3">
      <c r="B78" s="135"/>
      <c r="C78" s="138" t="s">
        <v>18</v>
      </c>
      <c r="D78" s="137"/>
      <c r="E78" s="137"/>
      <c r="F78" s="240" t="str">
        <f>F6</f>
        <v>Rekonstrukce plynové kotelny - Schebkův palác č.p. 936/7</v>
      </c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137"/>
      <c r="R78" s="136"/>
    </row>
    <row r="79" spans="2:18" s="1" customFormat="1" ht="6.95" customHeight="1" x14ac:dyDescent="0.3">
      <c r="B79" s="135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6"/>
    </row>
    <row r="80" spans="2:18" s="1" customFormat="1" ht="18" customHeight="1" x14ac:dyDescent="0.3">
      <c r="B80" s="135"/>
      <c r="C80" s="139" t="s">
        <v>22</v>
      </c>
      <c r="D80" s="137"/>
      <c r="E80" s="137"/>
      <c r="F80" s="140" t="str">
        <f>F8</f>
        <v>Schebkův palác, Politických vězňů, 110 00 Praha 1</v>
      </c>
      <c r="G80" s="137"/>
      <c r="H80" s="137"/>
      <c r="I80" s="137"/>
      <c r="J80" s="137"/>
      <c r="K80" s="139" t="s">
        <v>24</v>
      </c>
      <c r="L80" s="137"/>
      <c r="M80" s="241" t="str">
        <f>IF(O8="","",O8)</f>
        <v>9. 1. 2019</v>
      </c>
      <c r="N80" s="241"/>
      <c r="O80" s="241"/>
      <c r="P80" s="241"/>
      <c r="Q80" s="137"/>
      <c r="R80" s="136"/>
    </row>
    <row r="81" spans="2:47" s="1" customFormat="1" ht="6.95" customHeight="1" x14ac:dyDescent="0.3">
      <c r="B81" s="135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6"/>
    </row>
    <row r="82" spans="2:47" s="1" customFormat="1" ht="15" x14ac:dyDescent="0.3">
      <c r="B82" s="135"/>
      <c r="C82" s="139" t="s">
        <v>26</v>
      </c>
      <c r="D82" s="137"/>
      <c r="E82" s="137"/>
      <c r="F82" s="140" t="str">
        <f>E11</f>
        <v xml:space="preserve"> </v>
      </c>
      <c r="G82" s="137"/>
      <c r="H82" s="137"/>
      <c r="I82" s="137"/>
      <c r="J82" s="137"/>
      <c r="K82" s="139" t="s">
        <v>31</v>
      </c>
      <c r="L82" s="137"/>
      <c r="M82" s="242" t="str">
        <f>E17</f>
        <v>EnergySim s.r.o.</v>
      </c>
      <c r="N82" s="242"/>
      <c r="O82" s="242"/>
      <c r="P82" s="242"/>
      <c r="Q82" s="242"/>
      <c r="R82" s="136"/>
    </row>
    <row r="83" spans="2:47" s="1" customFormat="1" ht="14.45" customHeight="1" x14ac:dyDescent="0.3">
      <c r="B83" s="135"/>
      <c r="C83" s="139" t="s">
        <v>30</v>
      </c>
      <c r="D83" s="137"/>
      <c r="E83" s="137"/>
      <c r="F83" s="140" t="str">
        <f>IF(E14="","",E14)</f>
        <v xml:space="preserve"> </v>
      </c>
      <c r="G83" s="137"/>
      <c r="H83" s="137"/>
      <c r="I83" s="137"/>
      <c r="J83" s="137"/>
      <c r="K83" s="139" t="s">
        <v>34</v>
      </c>
      <c r="L83" s="137"/>
      <c r="M83" s="242" t="str">
        <f>E20</f>
        <v>EnergySim s.r.o.</v>
      </c>
      <c r="N83" s="242"/>
      <c r="O83" s="242"/>
      <c r="P83" s="242"/>
      <c r="Q83" s="242"/>
      <c r="R83" s="136"/>
    </row>
    <row r="84" spans="2:47" s="1" customFormat="1" ht="10.35" customHeight="1" x14ac:dyDescent="0.3">
      <c r="B84" s="135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6"/>
    </row>
    <row r="85" spans="2:47" s="1" customFormat="1" ht="29.25" customHeight="1" x14ac:dyDescent="0.3">
      <c r="B85" s="135"/>
      <c r="C85" s="251" t="s">
        <v>96</v>
      </c>
      <c r="D85" s="252"/>
      <c r="E85" s="252"/>
      <c r="F85" s="252"/>
      <c r="G85" s="252"/>
      <c r="H85" s="141"/>
      <c r="I85" s="141"/>
      <c r="J85" s="141"/>
      <c r="K85" s="141"/>
      <c r="L85" s="141"/>
      <c r="M85" s="141"/>
      <c r="N85" s="251" t="s">
        <v>97</v>
      </c>
      <c r="O85" s="252"/>
      <c r="P85" s="252"/>
      <c r="Q85" s="252"/>
      <c r="R85" s="136"/>
    </row>
    <row r="86" spans="2:47" s="1" customFormat="1" ht="10.35" customHeight="1" x14ac:dyDescent="0.3">
      <c r="B86" s="135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6"/>
    </row>
    <row r="87" spans="2:47" s="1" customFormat="1" ht="29.25" customHeight="1" x14ac:dyDescent="0.3">
      <c r="B87" s="135"/>
      <c r="C87" s="142" t="s">
        <v>98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253">
        <f>N124</f>
        <v>0</v>
      </c>
      <c r="O87" s="247"/>
      <c r="P87" s="247"/>
      <c r="Q87" s="247"/>
      <c r="R87" s="136"/>
      <c r="AU87" s="18" t="s">
        <v>99</v>
      </c>
    </row>
    <row r="88" spans="2:47" s="6" customFormat="1" ht="24.95" customHeight="1" x14ac:dyDescent="0.3">
      <c r="B88" s="143"/>
      <c r="C88" s="144"/>
      <c r="D88" s="145" t="s">
        <v>100</v>
      </c>
      <c r="E88" s="144"/>
      <c r="F88" s="144"/>
      <c r="G88" s="144"/>
      <c r="H88" s="144"/>
      <c r="I88" s="144"/>
      <c r="J88" s="144"/>
      <c r="K88" s="144"/>
      <c r="L88" s="144"/>
      <c r="M88" s="144"/>
      <c r="N88" s="254">
        <f>N125</f>
        <v>0</v>
      </c>
      <c r="O88" s="255"/>
      <c r="P88" s="255"/>
      <c r="Q88" s="255"/>
      <c r="R88" s="146"/>
    </row>
    <row r="89" spans="2:47" s="7" customFormat="1" ht="19.899999999999999" customHeight="1" x14ac:dyDescent="0.3">
      <c r="B89" s="147"/>
      <c r="C89" s="148"/>
      <c r="D89" s="149" t="s">
        <v>101</v>
      </c>
      <c r="E89" s="148"/>
      <c r="F89" s="148"/>
      <c r="G89" s="148"/>
      <c r="H89" s="148"/>
      <c r="I89" s="148"/>
      <c r="J89" s="148"/>
      <c r="K89" s="148"/>
      <c r="L89" s="148"/>
      <c r="M89" s="148"/>
      <c r="N89" s="245">
        <f>N126</f>
        <v>0</v>
      </c>
      <c r="O89" s="246"/>
      <c r="P89" s="246"/>
      <c r="Q89" s="246"/>
      <c r="R89" s="150"/>
    </row>
    <row r="90" spans="2:47" s="7" customFormat="1" ht="19.899999999999999" customHeight="1" x14ac:dyDescent="0.3">
      <c r="B90" s="147"/>
      <c r="C90" s="148"/>
      <c r="D90" s="149" t="s">
        <v>102</v>
      </c>
      <c r="E90" s="148"/>
      <c r="F90" s="148"/>
      <c r="G90" s="148"/>
      <c r="H90" s="148"/>
      <c r="I90" s="148"/>
      <c r="J90" s="148"/>
      <c r="K90" s="148"/>
      <c r="L90" s="148"/>
      <c r="M90" s="148"/>
      <c r="N90" s="245">
        <f>N137</f>
        <v>0</v>
      </c>
      <c r="O90" s="246"/>
      <c r="P90" s="246"/>
      <c r="Q90" s="246"/>
      <c r="R90" s="150"/>
    </row>
    <row r="91" spans="2:47" s="7" customFormat="1" ht="19.899999999999999" customHeight="1" x14ac:dyDescent="0.3">
      <c r="B91" s="147"/>
      <c r="C91" s="148"/>
      <c r="D91" s="149" t="s">
        <v>103</v>
      </c>
      <c r="E91" s="148"/>
      <c r="F91" s="148"/>
      <c r="G91" s="148"/>
      <c r="H91" s="148"/>
      <c r="I91" s="148"/>
      <c r="J91" s="148"/>
      <c r="K91" s="148"/>
      <c r="L91" s="148"/>
      <c r="M91" s="148"/>
      <c r="N91" s="245">
        <f>N142</f>
        <v>0</v>
      </c>
      <c r="O91" s="246"/>
      <c r="P91" s="246"/>
      <c r="Q91" s="246"/>
      <c r="R91" s="150"/>
    </row>
    <row r="92" spans="2:47" s="7" customFormat="1" ht="19.899999999999999" customHeight="1" x14ac:dyDescent="0.3">
      <c r="B92" s="147"/>
      <c r="C92" s="148"/>
      <c r="D92" s="149" t="s">
        <v>104</v>
      </c>
      <c r="E92" s="148"/>
      <c r="F92" s="148"/>
      <c r="G92" s="148"/>
      <c r="H92" s="148"/>
      <c r="I92" s="148"/>
      <c r="J92" s="148"/>
      <c r="K92" s="148"/>
      <c r="L92" s="148"/>
      <c r="M92" s="148"/>
      <c r="N92" s="245">
        <f>N171</f>
        <v>0</v>
      </c>
      <c r="O92" s="246"/>
      <c r="P92" s="246"/>
      <c r="Q92" s="246"/>
      <c r="R92" s="150"/>
    </row>
    <row r="93" spans="2:47" s="7" customFormat="1" ht="19.899999999999999" customHeight="1" x14ac:dyDescent="0.3">
      <c r="B93" s="147"/>
      <c r="C93" s="148"/>
      <c r="D93" s="149" t="s">
        <v>105</v>
      </c>
      <c r="E93" s="148"/>
      <c r="F93" s="148"/>
      <c r="G93" s="148"/>
      <c r="H93" s="148"/>
      <c r="I93" s="148"/>
      <c r="J93" s="148"/>
      <c r="K93" s="148"/>
      <c r="L93" s="148"/>
      <c r="M93" s="148"/>
      <c r="N93" s="245">
        <f>N177</f>
        <v>0</v>
      </c>
      <c r="O93" s="246"/>
      <c r="P93" s="246"/>
      <c r="Q93" s="246"/>
      <c r="R93" s="150"/>
    </row>
    <row r="94" spans="2:47" s="7" customFormat="1" ht="19.899999999999999" customHeight="1" x14ac:dyDescent="0.3">
      <c r="B94" s="147"/>
      <c r="C94" s="148"/>
      <c r="D94" s="149" t="s">
        <v>106</v>
      </c>
      <c r="E94" s="148"/>
      <c r="F94" s="148"/>
      <c r="G94" s="148"/>
      <c r="H94" s="148"/>
      <c r="I94" s="148"/>
      <c r="J94" s="148"/>
      <c r="K94" s="148"/>
      <c r="L94" s="148"/>
      <c r="M94" s="148"/>
      <c r="N94" s="245">
        <f>N180</f>
        <v>0</v>
      </c>
      <c r="O94" s="246"/>
      <c r="P94" s="246"/>
      <c r="Q94" s="246"/>
      <c r="R94" s="150"/>
    </row>
    <row r="95" spans="2:47" s="7" customFormat="1" ht="19.899999999999999" customHeight="1" x14ac:dyDescent="0.3">
      <c r="B95" s="147"/>
      <c r="C95" s="148"/>
      <c r="D95" s="149" t="s">
        <v>107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245">
        <f>N191</f>
        <v>0</v>
      </c>
      <c r="O95" s="246"/>
      <c r="P95" s="246"/>
      <c r="Q95" s="246"/>
      <c r="R95" s="150"/>
    </row>
    <row r="96" spans="2:47" s="7" customFormat="1" ht="19.899999999999999" customHeight="1" x14ac:dyDescent="0.3">
      <c r="B96" s="147"/>
      <c r="C96" s="148"/>
      <c r="D96" s="149" t="s">
        <v>108</v>
      </c>
      <c r="E96" s="148"/>
      <c r="F96" s="148"/>
      <c r="G96" s="148"/>
      <c r="H96" s="148"/>
      <c r="I96" s="148"/>
      <c r="J96" s="148"/>
      <c r="K96" s="148"/>
      <c r="L96" s="148"/>
      <c r="M96" s="148"/>
      <c r="N96" s="245">
        <f>N213</f>
        <v>0</v>
      </c>
      <c r="O96" s="246"/>
      <c r="P96" s="246"/>
      <c r="Q96" s="246"/>
      <c r="R96" s="150"/>
    </row>
    <row r="97" spans="2:30" s="7" customFormat="1" ht="19.899999999999999" customHeight="1" x14ac:dyDescent="0.3">
      <c r="B97" s="147"/>
      <c r="C97" s="148"/>
      <c r="D97" s="149" t="s">
        <v>109</v>
      </c>
      <c r="E97" s="148"/>
      <c r="F97" s="148"/>
      <c r="G97" s="148"/>
      <c r="H97" s="148"/>
      <c r="I97" s="148"/>
      <c r="J97" s="148"/>
      <c r="K97" s="148"/>
      <c r="L97" s="148"/>
      <c r="M97" s="148"/>
      <c r="N97" s="245">
        <f>N220</f>
        <v>0</v>
      </c>
      <c r="O97" s="246"/>
      <c r="P97" s="246"/>
      <c r="Q97" s="246"/>
      <c r="R97" s="150"/>
    </row>
    <row r="98" spans="2:30" s="7" customFormat="1" ht="19.899999999999999" customHeight="1" x14ac:dyDescent="0.3">
      <c r="B98" s="147"/>
      <c r="C98" s="148"/>
      <c r="D98" s="149" t="s">
        <v>110</v>
      </c>
      <c r="E98" s="148"/>
      <c r="F98" s="148"/>
      <c r="G98" s="148"/>
      <c r="H98" s="148"/>
      <c r="I98" s="148"/>
      <c r="J98" s="148"/>
      <c r="K98" s="148"/>
      <c r="L98" s="148"/>
      <c r="M98" s="148"/>
      <c r="N98" s="245">
        <f>N228</f>
        <v>0</v>
      </c>
      <c r="O98" s="246"/>
      <c r="P98" s="246"/>
      <c r="Q98" s="246"/>
      <c r="R98" s="150"/>
    </row>
    <row r="99" spans="2:30" s="7" customFormat="1" ht="19.899999999999999" customHeight="1" x14ac:dyDescent="0.3">
      <c r="B99" s="147"/>
      <c r="C99" s="148"/>
      <c r="D99" s="149" t="s">
        <v>111</v>
      </c>
      <c r="E99" s="148"/>
      <c r="F99" s="148"/>
      <c r="G99" s="148"/>
      <c r="H99" s="148"/>
      <c r="I99" s="148"/>
      <c r="J99" s="148"/>
      <c r="K99" s="148"/>
      <c r="L99" s="148"/>
      <c r="M99" s="148"/>
      <c r="N99" s="245">
        <f>N239</f>
        <v>0</v>
      </c>
      <c r="O99" s="246"/>
      <c r="P99" s="246"/>
      <c r="Q99" s="246"/>
      <c r="R99" s="150"/>
    </row>
    <row r="100" spans="2:30" s="7" customFormat="1" ht="19.899999999999999" customHeight="1" x14ac:dyDescent="0.3">
      <c r="B100" s="147"/>
      <c r="C100" s="148"/>
      <c r="D100" s="149" t="s">
        <v>112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245">
        <f>N252</f>
        <v>0</v>
      </c>
      <c r="O100" s="246"/>
      <c r="P100" s="246"/>
      <c r="Q100" s="246"/>
      <c r="R100" s="150"/>
    </row>
    <row r="101" spans="2:30" s="7" customFormat="1" ht="19.899999999999999" customHeight="1" x14ac:dyDescent="0.3">
      <c r="B101" s="147"/>
      <c r="C101" s="148"/>
      <c r="D101" s="149" t="s">
        <v>113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245">
        <f>N272</f>
        <v>0</v>
      </c>
      <c r="O101" s="246"/>
      <c r="P101" s="246"/>
      <c r="Q101" s="246"/>
      <c r="R101" s="150"/>
    </row>
    <row r="102" spans="2:30" s="7" customFormat="1" ht="19.899999999999999" customHeight="1" x14ac:dyDescent="0.3">
      <c r="B102" s="147"/>
      <c r="C102" s="148"/>
      <c r="D102" s="149" t="s">
        <v>114</v>
      </c>
      <c r="E102" s="148"/>
      <c r="F102" s="148"/>
      <c r="G102" s="148"/>
      <c r="H102" s="148"/>
      <c r="I102" s="148"/>
      <c r="J102" s="148"/>
      <c r="K102" s="148"/>
      <c r="L102" s="148"/>
      <c r="M102" s="148"/>
      <c r="N102" s="245">
        <f>N283</f>
        <v>0</v>
      </c>
      <c r="O102" s="246"/>
      <c r="P102" s="246"/>
      <c r="Q102" s="246"/>
      <c r="R102" s="150"/>
    </row>
    <row r="103" spans="2:30" s="7" customFormat="1" ht="19.899999999999999" customHeight="1" x14ac:dyDescent="0.3">
      <c r="B103" s="147"/>
      <c r="C103" s="148"/>
      <c r="D103" s="149" t="s">
        <v>115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245">
        <f>N290</f>
        <v>0</v>
      </c>
      <c r="O103" s="246"/>
      <c r="P103" s="246"/>
      <c r="Q103" s="246"/>
      <c r="R103" s="150"/>
    </row>
    <row r="104" spans="2:30" s="7" customFormat="1" ht="19.899999999999999" customHeight="1" x14ac:dyDescent="0.3">
      <c r="B104" s="147"/>
      <c r="C104" s="148"/>
      <c r="D104" s="149" t="s">
        <v>116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245">
        <f>N314</f>
        <v>0</v>
      </c>
      <c r="O104" s="246"/>
      <c r="P104" s="246"/>
      <c r="Q104" s="246"/>
      <c r="R104" s="150"/>
    </row>
    <row r="105" spans="2:30" s="1" customFormat="1" ht="21.75" customHeight="1" x14ac:dyDescent="0.3">
      <c r="B105" s="135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6"/>
    </row>
    <row r="106" spans="2:30" s="1" customFormat="1" ht="29.25" customHeight="1" x14ac:dyDescent="0.3">
      <c r="B106" s="135"/>
      <c r="C106" s="142" t="s">
        <v>117</v>
      </c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247">
        <v>0</v>
      </c>
      <c r="O106" s="248"/>
      <c r="P106" s="248"/>
      <c r="Q106" s="248"/>
      <c r="R106" s="136"/>
      <c r="T106" s="103"/>
      <c r="U106" s="104" t="s">
        <v>39</v>
      </c>
    </row>
    <row r="107" spans="2:30" s="1" customFormat="1" ht="18" customHeight="1" x14ac:dyDescent="0.3">
      <c r="B107" s="135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6"/>
    </row>
    <row r="108" spans="2:30" s="1" customFormat="1" ht="29.25" customHeight="1" x14ac:dyDescent="0.3">
      <c r="B108" s="135"/>
      <c r="C108" s="151" t="s">
        <v>85</v>
      </c>
      <c r="D108" s="141"/>
      <c r="E108" s="141"/>
      <c r="F108" s="141"/>
      <c r="G108" s="141"/>
      <c r="H108" s="141"/>
      <c r="I108" s="141"/>
      <c r="J108" s="141"/>
      <c r="K108" s="141"/>
      <c r="L108" s="249">
        <f>ROUND(SUM(N87+N106),2)</f>
        <v>0</v>
      </c>
      <c r="M108" s="249"/>
      <c r="N108" s="249"/>
      <c r="O108" s="249"/>
      <c r="P108" s="249"/>
      <c r="Q108" s="249"/>
      <c r="R108" s="136"/>
      <c r="AD108" s="118">
        <f>L108*1.065</f>
        <v>0</v>
      </c>
    </row>
    <row r="109" spans="2:30" s="1" customFormat="1" ht="6.95" customHeight="1" x14ac:dyDescent="0.3">
      <c r="B109" s="152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4"/>
    </row>
    <row r="110" spans="2:30" x14ac:dyDescent="0.3"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AD110" s="123"/>
    </row>
    <row r="111" spans="2:30" x14ac:dyDescent="0.3"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</row>
    <row r="112" spans="2:30" x14ac:dyDescent="0.3"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</row>
    <row r="113" spans="1:65" s="1" customFormat="1" ht="6.95" customHeight="1" x14ac:dyDescent="0.3">
      <c r="B113" s="132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4"/>
    </row>
    <row r="114" spans="1:65" s="1" customFormat="1" ht="36.950000000000003" customHeight="1" x14ac:dyDescent="0.3">
      <c r="B114" s="135"/>
      <c r="C114" s="238" t="s">
        <v>118</v>
      </c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  <c r="O114" s="239"/>
      <c r="P114" s="239"/>
      <c r="Q114" s="239"/>
      <c r="R114" s="136"/>
    </row>
    <row r="115" spans="1:65" s="1" customFormat="1" ht="6.95" customHeight="1" x14ac:dyDescent="0.3">
      <c r="B115" s="135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6"/>
    </row>
    <row r="116" spans="1:65" s="1" customFormat="1" ht="36.950000000000003" customHeight="1" x14ac:dyDescent="0.3">
      <c r="B116" s="135"/>
      <c r="C116" s="138" t="s">
        <v>18</v>
      </c>
      <c r="D116" s="137"/>
      <c r="E116" s="137"/>
      <c r="F116" s="240" t="str">
        <f>F6</f>
        <v>Rekonstrukce plynové kotelny - Schebkův palác č.p. 936/7</v>
      </c>
      <c r="G116" s="239"/>
      <c r="H116" s="239"/>
      <c r="I116" s="239"/>
      <c r="J116" s="239"/>
      <c r="K116" s="239"/>
      <c r="L116" s="239"/>
      <c r="M116" s="239"/>
      <c r="N116" s="239"/>
      <c r="O116" s="239"/>
      <c r="P116" s="239"/>
      <c r="Q116" s="137"/>
      <c r="R116" s="136"/>
    </row>
    <row r="117" spans="1:65" s="1" customFormat="1" ht="6.95" customHeight="1" x14ac:dyDescent="0.3">
      <c r="B117" s="135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6"/>
    </row>
    <row r="118" spans="1:65" s="1" customFormat="1" ht="18" customHeight="1" x14ac:dyDescent="0.3">
      <c r="B118" s="135"/>
      <c r="C118" s="139" t="s">
        <v>22</v>
      </c>
      <c r="D118" s="137"/>
      <c r="E118" s="137"/>
      <c r="F118" s="140" t="str">
        <f>F8</f>
        <v>Schebkův palác, Politických vězňů, 110 00 Praha 1</v>
      </c>
      <c r="G118" s="137"/>
      <c r="H118" s="137"/>
      <c r="I118" s="137"/>
      <c r="J118" s="137"/>
      <c r="K118" s="139" t="s">
        <v>24</v>
      </c>
      <c r="L118" s="137"/>
      <c r="M118" s="241" t="str">
        <f>IF(O8="","",O8)</f>
        <v>9. 1. 2019</v>
      </c>
      <c r="N118" s="241"/>
      <c r="O118" s="241"/>
      <c r="P118" s="241"/>
      <c r="Q118" s="137"/>
      <c r="R118" s="136"/>
    </row>
    <row r="119" spans="1:65" s="1" customFormat="1" ht="6.95" customHeight="1" x14ac:dyDescent="0.3">
      <c r="B119" s="135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6"/>
    </row>
    <row r="120" spans="1:65" s="1" customFormat="1" ht="15" x14ac:dyDescent="0.3">
      <c r="B120" s="135"/>
      <c r="C120" s="139" t="s">
        <v>26</v>
      </c>
      <c r="D120" s="137"/>
      <c r="E120" s="137"/>
      <c r="F120" s="140" t="str">
        <f>E11</f>
        <v xml:space="preserve"> </v>
      </c>
      <c r="G120" s="137"/>
      <c r="H120" s="137"/>
      <c r="I120" s="137"/>
      <c r="J120" s="137"/>
      <c r="K120" s="139" t="s">
        <v>31</v>
      </c>
      <c r="L120" s="137"/>
      <c r="M120" s="242" t="str">
        <f>E17</f>
        <v>EnergySim s.r.o.</v>
      </c>
      <c r="N120" s="242"/>
      <c r="O120" s="242"/>
      <c r="P120" s="242"/>
      <c r="Q120" s="242"/>
      <c r="R120" s="136"/>
    </row>
    <row r="121" spans="1:65" s="1" customFormat="1" ht="14.45" customHeight="1" x14ac:dyDescent="0.3">
      <c r="B121" s="135"/>
      <c r="C121" s="139" t="s">
        <v>30</v>
      </c>
      <c r="D121" s="137"/>
      <c r="E121" s="137"/>
      <c r="F121" s="140" t="str">
        <f>IF(E14="","",E14)</f>
        <v xml:space="preserve"> </v>
      </c>
      <c r="G121" s="137"/>
      <c r="H121" s="137"/>
      <c r="I121" s="137"/>
      <c r="J121" s="137"/>
      <c r="K121" s="139" t="s">
        <v>34</v>
      </c>
      <c r="L121" s="137"/>
      <c r="M121" s="242" t="str">
        <f>E20</f>
        <v>EnergySim s.r.o.</v>
      </c>
      <c r="N121" s="242"/>
      <c r="O121" s="242"/>
      <c r="P121" s="242"/>
      <c r="Q121" s="242"/>
      <c r="R121" s="136"/>
    </row>
    <row r="122" spans="1:65" s="1" customFormat="1" ht="10.35" customHeight="1" x14ac:dyDescent="0.3">
      <c r="B122" s="135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6"/>
    </row>
    <row r="123" spans="1:65" s="8" customFormat="1" ht="29.25" customHeight="1" x14ac:dyDescent="0.3">
      <c r="B123" s="156"/>
      <c r="C123" s="157" t="s">
        <v>119</v>
      </c>
      <c r="D123" s="158" t="s">
        <v>120</v>
      </c>
      <c r="E123" s="158" t="s">
        <v>57</v>
      </c>
      <c r="F123" s="243" t="s">
        <v>121</v>
      </c>
      <c r="G123" s="243"/>
      <c r="H123" s="243"/>
      <c r="I123" s="243"/>
      <c r="J123" s="158" t="s">
        <v>122</v>
      </c>
      <c r="K123" s="158" t="s">
        <v>123</v>
      </c>
      <c r="L123" s="243" t="s">
        <v>124</v>
      </c>
      <c r="M123" s="243"/>
      <c r="N123" s="243" t="s">
        <v>97</v>
      </c>
      <c r="O123" s="243"/>
      <c r="P123" s="243"/>
      <c r="Q123" s="244"/>
      <c r="R123" s="159"/>
      <c r="T123" s="72" t="s">
        <v>125</v>
      </c>
      <c r="U123" s="73" t="s">
        <v>39</v>
      </c>
      <c r="V123" s="73" t="s">
        <v>126</v>
      </c>
      <c r="W123" s="73" t="s">
        <v>127</v>
      </c>
      <c r="X123" s="73" t="s">
        <v>128</v>
      </c>
      <c r="Y123" s="73" t="s">
        <v>129</v>
      </c>
      <c r="Z123" s="73" t="s">
        <v>130</v>
      </c>
      <c r="AA123" s="74" t="s">
        <v>131</v>
      </c>
    </row>
    <row r="124" spans="1:65" s="1" customFormat="1" ht="29.25" customHeight="1" x14ac:dyDescent="0.35">
      <c r="B124" s="135"/>
      <c r="C124" s="160" t="s">
        <v>93</v>
      </c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226">
        <f>N125</f>
        <v>0</v>
      </c>
      <c r="O124" s="227"/>
      <c r="P124" s="227"/>
      <c r="Q124" s="227"/>
      <c r="R124" s="136"/>
      <c r="T124" s="75"/>
      <c r="U124" s="47"/>
      <c r="V124" s="47"/>
      <c r="W124" s="105">
        <f>W125</f>
        <v>904.78749999999991</v>
      </c>
      <c r="X124" s="47"/>
      <c r="Y124" s="105">
        <f>Y125</f>
        <v>3.7196626595</v>
      </c>
      <c r="Z124" s="47"/>
      <c r="AA124" s="106">
        <f>AA125</f>
        <v>3.2907500000000005</v>
      </c>
      <c r="AT124" s="18" t="s">
        <v>74</v>
      </c>
      <c r="AU124" s="18" t="s">
        <v>99</v>
      </c>
      <c r="BK124" s="107">
        <f>BK125</f>
        <v>0</v>
      </c>
    </row>
    <row r="125" spans="1:65" s="9" customFormat="1" ht="37.35" customHeight="1" x14ac:dyDescent="0.35">
      <c r="A125" s="129"/>
      <c r="B125" s="161"/>
      <c r="C125" s="162"/>
      <c r="D125" s="163" t="s">
        <v>100</v>
      </c>
      <c r="E125" s="163"/>
      <c r="F125" s="163"/>
      <c r="G125" s="163"/>
      <c r="H125" s="163"/>
      <c r="I125" s="163"/>
      <c r="J125" s="163"/>
      <c r="K125" s="163"/>
      <c r="L125" s="163"/>
      <c r="M125" s="163"/>
      <c r="N125" s="228">
        <f>N126+N137+N142+N171+N177+N180+N191+N213+N220+N228+N239+N252+N272+N283+N290+N314</f>
        <v>0</v>
      </c>
      <c r="O125" s="229"/>
      <c r="P125" s="229"/>
      <c r="Q125" s="229"/>
      <c r="R125" s="164"/>
      <c r="S125" s="129"/>
      <c r="T125" s="109"/>
      <c r="U125" s="108"/>
      <c r="V125" s="108"/>
      <c r="W125" s="110">
        <f>W126+W137+W142+W171+W177+W180+W191+W213+W220+W228+W239+W252+W272+W283+W290+W314</f>
        <v>904.78749999999991</v>
      </c>
      <c r="X125" s="108"/>
      <c r="Y125" s="110">
        <f>Y126+Y137+Y142+Y171+Y177+Y180+Y191+Y213+Y220+Y228+Y239+Y252+Y272+Y283+Y290+Y314</f>
        <v>3.7196626595</v>
      </c>
      <c r="Z125" s="108"/>
      <c r="AA125" s="111">
        <f>AA126+AA137+AA142+AA171+AA177+AA180+AA191+AA213+AA220+AA228+AA239+AA252+AA272+AA283+AA290+AA314</f>
        <v>3.2907500000000005</v>
      </c>
      <c r="AR125" s="112" t="s">
        <v>91</v>
      </c>
      <c r="AT125" s="113" t="s">
        <v>74</v>
      </c>
      <c r="AU125" s="113" t="s">
        <v>75</v>
      </c>
      <c r="AY125" s="112" t="s">
        <v>132</v>
      </c>
      <c r="BK125" s="114">
        <f>BK126+BK137+BK142+BK171+BK177+BK180+BK191+BK213+BK220+BK228+BK239+BK252+BK272+BK283+BK290+BK314</f>
        <v>0</v>
      </c>
    </row>
    <row r="126" spans="1:65" s="9" customFormat="1" ht="19.899999999999999" customHeight="1" x14ac:dyDescent="0.3">
      <c r="A126" s="129"/>
      <c r="B126" s="161"/>
      <c r="C126" s="162"/>
      <c r="D126" s="165" t="s">
        <v>101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30">
        <f>SUM(N127:Q136)</f>
        <v>0</v>
      </c>
      <c r="O126" s="231"/>
      <c r="P126" s="231"/>
      <c r="Q126" s="231"/>
      <c r="R126" s="164"/>
      <c r="S126" s="129"/>
      <c r="T126" s="109"/>
      <c r="U126" s="108"/>
      <c r="V126" s="108"/>
      <c r="W126" s="110">
        <f>SUM(W127:W136)</f>
        <v>75.916000000000011</v>
      </c>
      <c r="X126" s="108"/>
      <c r="Y126" s="110">
        <f>SUM(Y127:Y136)</f>
        <v>0.75440000000000007</v>
      </c>
      <c r="Z126" s="108"/>
      <c r="AA126" s="111">
        <f>SUM(AA127:AA136)</f>
        <v>0</v>
      </c>
      <c r="AR126" s="112" t="s">
        <v>91</v>
      </c>
      <c r="AT126" s="113" t="s">
        <v>74</v>
      </c>
      <c r="AU126" s="113" t="s">
        <v>80</v>
      </c>
      <c r="AY126" s="112" t="s">
        <v>132</v>
      </c>
      <c r="BK126" s="114">
        <f>SUM(BK127:BK136)</f>
        <v>0</v>
      </c>
    </row>
    <row r="127" spans="1:65" s="1" customFormat="1" ht="25.5" customHeight="1" x14ac:dyDescent="0.3">
      <c r="A127" s="130"/>
      <c r="B127" s="166"/>
      <c r="C127" s="167" t="s">
        <v>80</v>
      </c>
      <c r="D127" s="167" t="s">
        <v>133</v>
      </c>
      <c r="E127" s="168" t="s">
        <v>134</v>
      </c>
      <c r="F127" s="221" t="s">
        <v>135</v>
      </c>
      <c r="G127" s="221"/>
      <c r="H127" s="221"/>
      <c r="I127" s="221"/>
      <c r="J127" s="169" t="s">
        <v>136</v>
      </c>
      <c r="K127" s="127">
        <v>5</v>
      </c>
      <c r="L127" s="237"/>
      <c r="M127" s="224"/>
      <c r="N127" s="225">
        <f t="shared" ref="N127:N136" si="0">ROUND(L127*K127,2)</f>
        <v>0</v>
      </c>
      <c r="O127" s="225"/>
      <c r="P127" s="225"/>
      <c r="Q127" s="225"/>
      <c r="R127" s="170"/>
      <c r="S127" s="130"/>
      <c r="T127" s="115" t="s">
        <v>5</v>
      </c>
      <c r="U127" s="40" t="s">
        <v>40</v>
      </c>
      <c r="V127" s="116">
        <v>6.2359999999999998</v>
      </c>
      <c r="W127" s="116">
        <f t="shared" ref="W127:W136" si="1">V127*K127</f>
        <v>31.18</v>
      </c>
      <c r="X127" s="116">
        <v>2.5500000000000002E-3</v>
      </c>
      <c r="Y127" s="116">
        <f t="shared" ref="Y127:Y136" si="2">X127*K127</f>
        <v>1.2750000000000001E-2</v>
      </c>
      <c r="Z127" s="116">
        <v>0</v>
      </c>
      <c r="AA127" s="117">
        <f t="shared" ref="AA127:AA136" si="3">Z127*K127</f>
        <v>0</v>
      </c>
      <c r="AR127" s="18" t="s">
        <v>137</v>
      </c>
      <c r="AT127" s="18" t="s">
        <v>133</v>
      </c>
      <c r="AU127" s="18" t="s">
        <v>91</v>
      </c>
      <c r="AY127" s="18" t="s">
        <v>132</v>
      </c>
      <c r="BE127" s="118">
        <f t="shared" ref="BE127:BE136" si="4">IF(U127="základní",N127,0)</f>
        <v>0</v>
      </c>
      <c r="BF127" s="118">
        <f t="shared" ref="BF127:BF136" si="5">IF(U127="snížená",N127,0)</f>
        <v>0</v>
      </c>
      <c r="BG127" s="118">
        <f t="shared" ref="BG127:BG136" si="6">IF(U127="zákl. přenesená",N127,0)</f>
        <v>0</v>
      </c>
      <c r="BH127" s="118">
        <f t="shared" ref="BH127:BH136" si="7">IF(U127="sníž. přenesená",N127,0)</f>
        <v>0</v>
      </c>
      <c r="BI127" s="118">
        <f t="shared" ref="BI127:BI136" si="8">IF(U127="nulová",N127,0)</f>
        <v>0</v>
      </c>
      <c r="BJ127" s="18" t="s">
        <v>80</v>
      </c>
      <c r="BK127" s="118">
        <f t="shared" ref="BK127:BK136" si="9">ROUND(L127*K127,2)</f>
        <v>0</v>
      </c>
      <c r="BL127" s="18" t="s">
        <v>137</v>
      </c>
      <c r="BM127" s="18" t="s">
        <v>138</v>
      </c>
    </row>
    <row r="128" spans="1:65" s="1" customFormat="1" ht="75" customHeight="1" x14ac:dyDescent="0.3">
      <c r="A128" s="130"/>
      <c r="B128" s="166"/>
      <c r="C128" s="171" t="s">
        <v>91</v>
      </c>
      <c r="D128" s="171" t="s">
        <v>139</v>
      </c>
      <c r="E128" s="172" t="s">
        <v>140</v>
      </c>
      <c r="F128" s="232" t="s">
        <v>780</v>
      </c>
      <c r="G128" s="232"/>
      <c r="H128" s="232"/>
      <c r="I128" s="232"/>
      <c r="J128" s="173" t="s">
        <v>136</v>
      </c>
      <c r="K128" s="128">
        <v>5</v>
      </c>
      <c r="L128" s="237"/>
      <c r="M128" s="224"/>
      <c r="N128" s="234">
        <f t="shared" si="0"/>
        <v>0</v>
      </c>
      <c r="O128" s="225"/>
      <c r="P128" s="225"/>
      <c r="Q128" s="225"/>
      <c r="R128" s="170"/>
      <c r="S128" s="130"/>
      <c r="T128" s="115" t="s">
        <v>5</v>
      </c>
      <c r="U128" s="40" t="s">
        <v>40</v>
      </c>
      <c r="V128" s="116">
        <v>0</v>
      </c>
      <c r="W128" s="116">
        <f t="shared" si="1"/>
        <v>0</v>
      </c>
      <c r="X128" s="116">
        <v>4.7E-2</v>
      </c>
      <c r="Y128" s="116">
        <f t="shared" si="2"/>
        <v>0.23499999999999999</v>
      </c>
      <c r="Z128" s="116">
        <v>0</v>
      </c>
      <c r="AA128" s="117">
        <f t="shared" si="3"/>
        <v>0</v>
      </c>
      <c r="AR128" s="18" t="s">
        <v>141</v>
      </c>
      <c r="AT128" s="18" t="s">
        <v>139</v>
      </c>
      <c r="AU128" s="18" t="s">
        <v>91</v>
      </c>
      <c r="AY128" s="18" t="s">
        <v>132</v>
      </c>
      <c r="BE128" s="118">
        <f t="shared" si="4"/>
        <v>0</v>
      </c>
      <c r="BF128" s="118">
        <f t="shared" si="5"/>
        <v>0</v>
      </c>
      <c r="BG128" s="118">
        <f t="shared" si="6"/>
        <v>0</v>
      </c>
      <c r="BH128" s="118">
        <f t="shared" si="7"/>
        <v>0</v>
      </c>
      <c r="BI128" s="118">
        <f t="shared" si="8"/>
        <v>0</v>
      </c>
      <c r="BJ128" s="18" t="s">
        <v>80</v>
      </c>
      <c r="BK128" s="118">
        <f t="shared" si="9"/>
        <v>0</v>
      </c>
      <c r="BL128" s="18" t="s">
        <v>137</v>
      </c>
      <c r="BM128" s="18" t="s">
        <v>142</v>
      </c>
    </row>
    <row r="129" spans="1:65" s="1" customFormat="1" ht="16.5" customHeight="1" x14ac:dyDescent="0.3">
      <c r="A129" s="130"/>
      <c r="B129" s="166"/>
      <c r="C129" s="167" t="s">
        <v>143</v>
      </c>
      <c r="D129" s="167" t="s">
        <v>133</v>
      </c>
      <c r="E129" s="168" t="s">
        <v>144</v>
      </c>
      <c r="F129" s="221" t="s">
        <v>145</v>
      </c>
      <c r="G129" s="221"/>
      <c r="H129" s="221"/>
      <c r="I129" s="221"/>
      <c r="J129" s="169" t="s">
        <v>136</v>
      </c>
      <c r="K129" s="127">
        <v>5</v>
      </c>
      <c r="L129" s="237"/>
      <c r="M129" s="224"/>
      <c r="N129" s="225">
        <f t="shared" si="0"/>
        <v>0</v>
      </c>
      <c r="O129" s="225"/>
      <c r="P129" s="225"/>
      <c r="Q129" s="225"/>
      <c r="R129" s="170"/>
      <c r="S129" s="130"/>
      <c r="T129" s="115" t="s">
        <v>5</v>
      </c>
      <c r="U129" s="40" t="s">
        <v>40</v>
      </c>
      <c r="V129" s="116">
        <v>4.5</v>
      </c>
      <c r="W129" s="116">
        <f t="shared" si="1"/>
        <v>22.5</v>
      </c>
      <c r="X129" s="116">
        <v>2.5500000000000002E-3</v>
      </c>
      <c r="Y129" s="116">
        <f t="shared" si="2"/>
        <v>1.2750000000000001E-2</v>
      </c>
      <c r="Z129" s="116">
        <v>0</v>
      </c>
      <c r="AA129" s="117">
        <f t="shared" si="3"/>
        <v>0</v>
      </c>
      <c r="AR129" s="18" t="s">
        <v>137</v>
      </c>
      <c r="AT129" s="18" t="s">
        <v>133</v>
      </c>
      <c r="AU129" s="18" t="s">
        <v>91</v>
      </c>
      <c r="AY129" s="18" t="s">
        <v>132</v>
      </c>
      <c r="BE129" s="118">
        <f t="shared" si="4"/>
        <v>0</v>
      </c>
      <c r="BF129" s="118">
        <f t="shared" si="5"/>
        <v>0</v>
      </c>
      <c r="BG129" s="118">
        <f t="shared" si="6"/>
        <v>0</v>
      </c>
      <c r="BH129" s="118">
        <f t="shared" si="7"/>
        <v>0</v>
      </c>
      <c r="BI129" s="118">
        <f t="shared" si="8"/>
        <v>0</v>
      </c>
      <c r="BJ129" s="18" t="s">
        <v>80</v>
      </c>
      <c r="BK129" s="118">
        <f t="shared" si="9"/>
        <v>0</v>
      </c>
      <c r="BL129" s="18" t="s">
        <v>137</v>
      </c>
      <c r="BM129" s="18" t="s">
        <v>146</v>
      </c>
    </row>
    <row r="130" spans="1:65" s="1" customFormat="1" ht="63.75" customHeight="1" x14ac:dyDescent="0.3">
      <c r="A130" s="130"/>
      <c r="B130" s="166"/>
      <c r="C130" s="171" t="s">
        <v>147</v>
      </c>
      <c r="D130" s="171" t="s">
        <v>139</v>
      </c>
      <c r="E130" s="172" t="s">
        <v>148</v>
      </c>
      <c r="F130" s="232" t="s">
        <v>149</v>
      </c>
      <c r="G130" s="232"/>
      <c r="H130" s="232"/>
      <c r="I130" s="232"/>
      <c r="J130" s="173" t="s">
        <v>136</v>
      </c>
      <c r="K130" s="128">
        <v>5</v>
      </c>
      <c r="L130" s="237"/>
      <c r="M130" s="224"/>
      <c r="N130" s="234">
        <f t="shared" si="0"/>
        <v>0</v>
      </c>
      <c r="O130" s="225"/>
      <c r="P130" s="225"/>
      <c r="Q130" s="225"/>
      <c r="R130" s="170"/>
      <c r="S130" s="130"/>
      <c r="T130" s="115" t="s">
        <v>5</v>
      </c>
      <c r="U130" s="40" t="s">
        <v>40</v>
      </c>
      <c r="V130" s="116">
        <v>0</v>
      </c>
      <c r="W130" s="116">
        <f t="shared" si="1"/>
        <v>0</v>
      </c>
      <c r="X130" s="116">
        <v>4.7E-2</v>
      </c>
      <c r="Y130" s="116">
        <f t="shared" si="2"/>
        <v>0.23499999999999999</v>
      </c>
      <c r="Z130" s="116">
        <v>0</v>
      </c>
      <c r="AA130" s="117">
        <f t="shared" si="3"/>
        <v>0</v>
      </c>
      <c r="AR130" s="18" t="s">
        <v>141</v>
      </c>
      <c r="AT130" s="18" t="s">
        <v>139</v>
      </c>
      <c r="AU130" s="18" t="s">
        <v>91</v>
      </c>
      <c r="AY130" s="18" t="s">
        <v>132</v>
      </c>
      <c r="BE130" s="118">
        <f t="shared" si="4"/>
        <v>0</v>
      </c>
      <c r="BF130" s="118">
        <f t="shared" si="5"/>
        <v>0</v>
      </c>
      <c r="BG130" s="118">
        <f t="shared" si="6"/>
        <v>0</v>
      </c>
      <c r="BH130" s="118">
        <f t="shared" si="7"/>
        <v>0</v>
      </c>
      <c r="BI130" s="118">
        <f t="shared" si="8"/>
        <v>0</v>
      </c>
      <c r="BJ130" s="18" t="s">
        <v>80</v>
      </c>
      <c r="BK130" s="118">
        <f t="shared" si="9"/>
        <v>0</v>
      </c>
      <c r="BL130" s="18" t="s">
        <v>137</v>
      </c>
      <c r="BM130" s="18" t="s">
        <v>150</v>
      </c>
    </row>
    <row r="131" spans="1:65" s="1" customFormat="1" ht="16.5" customHeight="1" x14ac:dyDescent="0.3">
      <c r="A131" s="130"/>
      <c r="B131" s="166"/>
      <c r="C131" s="167" t="s">
        <v>151</v>
      </c>
      <c r="D131" s="167" t="s">
        <v>133</v>
      </c>
      <c r="E131" s="168" t="s">
        <v>152</v>
      </c>
      <c r="F131" s="221" t="s">
        <v>153</v>
      </c>
      <c r="G131" s="221"/>
      <c r="H131" s="221"/>
      <c r="I131" s="221"/>
      <c r="J131" s="169" t="s">
        <v>154</v>
      </c>
      <c r="K131" s="127">
        <v>1</v>
      </c>
      <c r="L131" s="237"/>
      <c r="M131" s="224"/>
      <c r="N131" s="225">
        <f t="shared" si="0"/>
        <v>0</v>
      </c>
      <c r="O131" s="225"/>
      <c r="P131" s="225"/>
      <c r="Q131" s="225"/>
      <c r="R131" s="170"/>
      <c r="S131" s="130"/>
      <c r="T131" s="115" t="s">
        <v>5</v>
      </c>
      <c r="U131" s="40" t="s">
        <v>40</v>
      </c>
      <c r="V131" s="116">
        <v>16</v>
      </c>
      <c r="W131" s="116">
        <f t="shared" si="1"/>
        <v>16</v>
      </c>
      <c r="X131" s="116">
        <v>2.5500000000000002E-3</v>
      </c>
      <c r="Y131" s="116">
        <f t="shared" si="2"/>
        <v>2.5500000000000002E-3</v>
      </c>
      <c r="Z131" s="116">
        <v>0</v>
      </c>
      <c r="AA131" s="117">
        <f t="shared" si="3"/>
        <v>0</v>
      </c>
      <c r="AR131" s="18" t="s">
        <v>137</v>
      </c>
      <c r="AT131" s="18" t="s">
        <v>133</v>
      </c>
      <c r="AU131" s="18" t="s">
        <v>91</v>
      </c>
      <c r="AY131" s="18" t="s">
        <v>132</v>
      </c>
      <c r="BE131" s="118">
        <f t="shared" si="4"/>
        <v>0</v>
      </c>
      <c r="BF131" s="118">
        <f t="shared" si="5"/>
        <v>0</v>
      </c>
      <c r="BG131" s="118">
        <f t="shared" si="6"/>
        <v>0</v>
      </c>
      <c r="BH131" s="118">
        <f t="shared" si="7"/>
        <v>0</v>
      </c>
      <c r="BI131" s="118">
        <f t="shared" si="8"/>
        <v>0</v>
      </c>
      <c r="BJ131" s="18" t="s">
        <v>80</v>
      </c>
      <c r="BK131" s="118">
        <f t="shared" si="9"/>
        <v>0</v>
      </c>
      <c r="BL131" s="18" t="s">
        <v>137</v>
      </c>
      <c r="BM131" s="18" t="s">
        <v>155</v>
      </c>
    </row>
    <row r="132" spans="1:65" s="1" customFormat="1" ht="51" customHeight="1" x14ac:dyDescent="0.3">
      <c r="A132" s="130"/>
      <c r="B132" s="166"/>
      <c r="C132" s="171" t="s">
        <v>156</v>
      </c>
      <c r="D132" s="171" t="s">
        <v>139</v>
      </c>
      <c r="E132" s="172" t="s">
        <v>157</v>
      </c>
      <c r="F132" s="232" t="s">
        <v>158</v>
      </c>
      <c r="G132" s="232"/>
      <c r="H132" s="232"/>
      <c r="I132" s="232"/>
      <c r="J132" s="173" t="s">
        <v>136</v>
      </c>
      <c r="K132" s="128">
        <v>1</v>
      </c>
      <c r="L132" s="237"/>
      <c r="M132" s="224"/>
      <c r="N132" s="234">
        <f t="shared" si="0"/>
        <v>0</v>
      </c>
      <c r="O132" s="225"/>
      <c r="P132" s="225"/>
      <c r="Q132" s="225"/>
      <c r="R132" s="170"/>
      <c r="S132" s="130"/>
      <c r="T132" s="115" t="s">
        <v>5</v>
      </c>
      <c r="U132" s="40" t="s">
        <v>40</v>
      </c>
      <c r="V132" s="116">
        <v>0</v>
      </c>
      <c r="W132" s="116">
        <f t="shared" si="1"/>
        <v>0</v>
      </c>
      <c r="X132" s="116">
        <v>4.7E-2</v>
      </c>
      <c r="Y132" s="116">
        <f t="shared" si="2"/>
        <v>4.7E-2</v>
      </c>
      <c r="Z132" s="116">
        <v>0</v>
      </c>
      <c r="AA132" s="117">
        <f t="shared" si="3"/>
        <v>0</v>
      </c>
      <c r="AR132" s="18" t="s">
        <v>141</v>
      </c>
      <c r="AT132" s="18" t="s">
        <v>139</v>
      </c>
      <c r="AU132" s="18" t="s">
        <v>91</v>
      </c>
      <c r="AY132" s="18" t="s">
        <v>132</v>
      </c>
      <c r="BE132" s="118">
        <f t="shared" si="4"/>
        <v>0</v>
      </c>
      <c r="BF132" s="118">
        <f t="shared" si="5"/>
        <v>0</v>
      </c>
      <c r="BG132" s="118">
        <f t="shared" si="6"/>
        <v>0</v>
      </c>
      <c r="BH132" s="118">
        <f t="shared" si="7"/>
        <v>0</v>
      </c>
      <c r="BI132" s="118">
        <f t="shared" si="8"/>
        <v>0</v>
      </c>
      <c r="BJ132" s="18" t="s">
        <v>80</v>
      </c>
      <c r="BK132" s="118">
        <f t="shared" si="9"/>
        <v>0</v>
      </c>
      <c r="BL132" s="18" t="s">
        <v>137</v>
      </c>
      <c r="BM132" s="18" t="s">
        <v>159</v>
      </c>
    </row>
    <row r="133" spans="1:65" s="1" customFormat="1" ht="16.5" customHeight="1" x14ac:dyDescent="0.3">
      <c r="A133" s="130"/>
      <c r="B133" s="166"/>
      <c r="C133" s="167" t="s">
        <v>160</v>
      </c>
      <c r="D133" s="167" t="s">
        <v>133</v>
      </c>
      <c r="E133" s="168" t="s">
        <v>161</v>
      </c>
      <c r="F133" s="221" t="s">
        <v>162</v>
      </c>
      <c r="G133" s="221"/>
      <c r="H133" s="221"/>
      <c r="I133" s="221"/>
      <c r="J133" s="169" t="s">
        <v>154</v>
      </c>
      <c r="K133" s="127">
        <v>1</v>
      </c>
      <c r="L133" s="237"/>
      <c r="M133" s="224"/>
      <c r="N133" s="225">
        <f t="shared" si="0"/>
        <v>0</v>
      </c>
      <c r="O133" s="225"/>
      <c r="P133" s="225"/>
      <c r="Q133" s="225"/>
      <c r="R133" s="170"/>
      <c r="S133" s="130"/>
      <c r="T133" s="115" t="s">
        <v>5</v>
      </c>
      <c r="U133" s="40" t="s">
        <v>40</v>
      </c>
      <c r="V133" s="116">
        <v>6.2359999999999998</v>
      </c>
      <c r="W133" s="116">
        <f t="shared" si="1"/>
        <v>6.2359999999999998</v>
      </c>
      <c r="X133" s="116">
        <v>2.5500000000000002E-3</v>
      </c>
      <c r="Y133" s="116">
        <f t="shared" si="2"/>
        <v>2.5500000000000002E-3</v>
      </c>
      <c r="Z133" s="116">
        <v>0</v>
      </c>
      <c r="AA133" s="117">
        <f t="shared" si="3"/>
        <v>0</v>
      </c>
      <c r="AR133" s="18" t="s">
        <v>137</v>
      </c>
      <c r="AT133" s="18" t="s">
        <v>133</v>
      </c>
      <c r="AU133" s="18" t="s">
        <v>91</v>
      </c>
      <c r="AY133" s="18" t="s">
        <v>132</v>
      </c>
      <c r="BE133" s="118">
        <f t="shared" si="4"/>
        <v>0</v>
      </c>
      <c r="BF133" s="118">
        <f t="shared" si="5"/>
        <v>0</v>
      </c>
      <c r="BG133" s="118">
        <f t="shared" si="6"/>
        <v>0</v>
      </c>
      <c r="BH133" s="118">
        <f t="shared" si="7"/>
        <v>0</v>
      </c>
      <c r="BI133" s="118">
        <f t="shared" si="8"/>
        <v>0</v>
      </c>
      <c r="BJ133" s="18" t="s">
        <v>80</v>
      </c>
      <c r="BK133" s="118">
        <f t="shared" si="9"/>
        <v>0</v>
      </c>
      <c r="BL133" s="18" t="s">
        <v>137</v>
      </c>
      <c r="BM133" s="18" t="s">
        <v>163</v>
      </c>
    </row>
    <row r="134" spans="1:65" s="1" customFormat="1" ht="51" customHeight="1" x14ac:dyDescent="0.3">
      <c r="A134" s="130"/>
      <c r="B134" s="166"/>
      <c r="C134" s="171" t="s">
        <v>164</v>
      </c>
      <c r="D134" s="171" t="s">
        <v>139</v>
      </c>
      <c r="E134" s="172" t="s">
        <v>165</v>
      </c>
      <c r="F134" s="232" t="s">
        <v>166</v>
      </c>
      <c r="G134" s="232"/>
      <c r="H134" s="232"/>
      <c r="I134" s="232"/>
      <c r="J134" s="173" t="s">
        <v>136</v>
      </c>
      <c r="K134" s="128">
        <v>1</v>
      </c>
      <c r="L134" s="237"/>
      <c r="M134" s="224"/>
      <c r="N134" s="234">
        <f t="shared" si="0"/>
        <v>0</v>
      </c>
      <c r="O134" s="225"/>
      <c r="P134" s="225"/>
      <c r="Q134" s="225"/>
      <c r="R134" s="170"/>
      <c r="S134" s="130"/>
      <c r="T134" s="115" t="s">
        <v>5</v>
      </c>
      <c r="U134" s="40" t="s">
        <v>40</v>
      </c>
      <c r="V134" s="116">
        <v>0</v>
      </c>
      <c r="W134" s="116">
        <f t="shared" si="1"/>
        <v>0</v>
      </c>
      <c r="X134" s="116">
        <v>4.7E-2</v>
      </c>
      <c r="Y134" s="116">
        <f t="shared" si="2"/>
        <v>4.7E-2</v>
      </c>
      <c r="Z134" s="116">
        <v>0</v>
      </c>
      <c r="AA134" s="117">
        <f t="shared" si="3"/>
        <v>0</v>
      </c>
      <c r="AR134" s="18" t="s">
        <v>141</v>
      </c>
      <c r="AT134" s="18" t="s">
        <v>139</v>
      </c>
      <c r="AU134" s="18" t="s">
        <v>91</v>
      </c>
      <c r="AY134" s="18" t="s">
        <v>132</v>
      </c>
      <c r="BE134" s="118">
        <f t="shared" si="4"/>
        <v>0</v>
      </c>
      <c r="BF134" s="118">
        <f t="shared" si="5"/>
        <v>0</v>
      </c>
      <c r="BG134" s="118">
        <f t="shared" si="6"/>
        <v>0</v>
      </c>
      <c r="BH134" s="118">
        <f t="shared" si="7"/>
        <v>0</v>
      </c>
      <c r="BI134" s="118">
        <f t="shared" si="8"/>
        <v>0</v>
      </c>
      <c r="BJ134" s="18" t="s">
        <v>80</v>
      </c>
      <c r="BK134" s="118">
        <f t="shared" si="9"/>
        <v>0</v>
      </c>
      <c r="BL134" s="18" t="s">
        <v>137</v>
      </c>
      <c r="BM134" s="18" t="s">
        <v>167</v>
      </c>
    </row>
    <row r="135" spans="1:65" s="1" customFormat="1" ht="16.5" customHeight="1" x14ac:dyDescent="0.3">
      <c r="A135" s="130"/>
      <c r="B135" s="166"/>
      <c r="C135" s="171" t="s">
        <v>168</v>
      </c>
      <c r="D135" s="171" t="s">
        <v>139</v>
      </c>
      <c r="E135" s="172" t="s">
        <v>169</v>
      </c>
      <c r="F135" s="232" t="s">
        <v>170</v>
      </c>
      <c r="G135" s="232"/>
      <c r="H135" s="232"/>
      <c r="I135" s="232"/>
      <c r="J135" s="173" t="s">
        <v>136</v>
      </c>
      <c r="K135" s="128">
        <v>2</v>
      </c>
      <c r="L135" s="237"/>
      <c r="M135" s="224"/>
      <c r="N135" s="234">
        <f t="shared" si="0"/>
        <v>0</v>
      </c>
      <c r="O135" s="225"/>
      <c r="P135" s="225"/>
      <c r="Q135" s="225"/>
      <c r="R135" s="170"/>
      <c r="S135" s="130"/>
      <c r="T135" s="115" t="s">
        <v>5</v>
      </c>
      <c r="U135" s="40" t="s">
        <v>40</v>
      </c>
      <c r="V135" s="116">
        <v>0</v>
      </c>
      <c r="W135" s="116">
        <f t="shared" si="1"/>
        <v>0</v>
      </c>
      <c r="X135" s="116">
        <v>4.7E-2</v>
      </c>
      <c r="Y135" s="116">
        <f t="shared" si="2"/>
        <v>9.4E-2</v>
      </c>
      <c r="Z135" s="116">
        <v>0</v>
      </c>
      <c r="AA135" s="117">
        <f t="shared" si="3"/>
        <v>0</v>
      </c>
      <c r="AR135" s="18" t="s">
        <v>141</v>
      </c>
      <c r="AT135" s="18" t="s">
        <v>139</v>
      </c>
      <c r="AU135" s="18" t="s">
        <v>91</v>
      </c>
      <c r="AY135" s="18" t="s">
        <v>132</v>
      </c>
      <c r="BE135" s="118">
        <f t="shared" si="4"/>
        <v>0</v>
      </c>
      <c r="BF135" s="118">
        <f t="shared" si="5"/>
        <v>0</v>
      </c>
      <c r="BG135" s="118">
        <f t="shared" si="6"/>
        <v>0</v>
      </c>
      <c r="BH135" s="118">
        <f t="shared" si="7"/>
        <v>0</v>
      </c>
      <c r="BI135" s="118">
        <f t="shared" si="8"/>
        <v>0</v>
      </c>
      <c r="BJ135" s="18" t="s">
        <v>80</v>
      </c>
      <c r="BK135" s="118">
        <f t="shared" si="9"/>
        <v>0</v>
      </c>
      <c r="BL135" s="18" t="s">
        <v>137</v>
      </c>
      <c r="BM135" s="18" t="s">
        <v>171</v>
      </c>
    </row>
    <row r="136" spans="1:65" s="1" customFormat="1" ht="25.5" customHeight="1" x14ac:dyDescent="0.3">
      <c r="A136" s="130"/>
      <c r="B136" s="166"/>
      <c r="C136" s="171" t="s">
        <v>172</v>
      </c>
      <c r="D136" s="171" t="s">
        <v>139</v>
      </c>
      <c r="E136" s="172" t="s">
        <v>173</v>
      </c>
      <c r="F136" s="232" t="s">
        <v>174</v>
      </c>
      <c r="G136" s="232"/>
      <c r="H136" s="232"/>
      <c r="I136" s="232"/>
      <c r="J136" s="173" t="s">
        <v>175</v>
      </c>
      <c r="K136" s="128">
        <v>1.4</v>
      </c>
      <c r="L136" s="237"/>
      <c r="M136" s="224"/>
      <c r="N136" s="234">
        <f t="shared" si="0"/>
        <v>0</v>
      </c>
      <c r="O136" s="225"/>
      <c r="P136" s="225"/>
      <c r="Q136" s="225"/>
      <c r="R136" s="170"/>
      <c r="S136" s="130"/>
      <c r="T136" s="115" t="s">
        <v>5</v>
      </c>
      <c r="U136" s="40" t="s">
        <v>40</v>
      </c>
      <c r="V136" s="116">
        <v>0</v>
      </c>
      <c r="W136" s="116">
        <f t="shared" si="1"/>
        <v>0</v>
      </c>
      <c r="X136" s="116">
        <v>4.7E-2</v>
      </c>
      <c r="Y136" s="116">
        <f t="shared" si="2"/>
        <v>6.5799999999999997E-2</v>
      </c>
      <c r="Z136" s="116">
        <v>0</v>
      </c>
      <c r="AA136" s="117">
        <f t="shared" si="3"/>
        <v>0</v>
      </c>
      <c r="AR136" s="18" t="s">
        <v>141</v>
      </c>
      <c r="AT136" s="18" t="s">
        <v>139</v>
      </c>
      <c r="AU136" s="18" t="s">
        <v>91</v>
      </c>
      <c r="AY136" s="18" t="s">
        <v>132</v>
      </c>
      <c r="BE136" s="118">
        <f t="shared" si="4"/>
        <v>0</v>
      </c>
      <c r="BF136" s="118">
        <f t="shared" si="5"/>
        <v>0</v>
      </c>
      <c r="BG136" s="118">
        <f t="shared" si="6"/>
        <v>0</v>
      </c>
      <c r="BH136" s="118">
        <f t="shared" si="7"/>
        <v>0</v>
      </c>
      <c r="BI136" s="118">
        <f t="shared" si="8"/>
        <v>0</v>
      </c>
      <c r="BJ136" s="18" t="s">
        <v>80</v>
      </c>
      <c r="BK136" s="118">
        <f t="shared" si="9"/>
        <v>0</v>
      </c>
      <c r="BL136" s="18" t="s">
        <v>137</v>
      </c>
      <c r="BM136" s="18" t="s">
        <v>176</v>
      </c>
    </row>
    <row r="137" spans="1:65" s="9" customFormat="1" ht="29.85" customHeight="1" x14ac:dyDescent="0.3">
      <c r="A137" s="129"/>
      <c r="B137" s="161"/>
      <c r="C137" s="162"/>
      <c r="D137" s="165" t="s">
        <v>102</v>
      </c>
      <c r="E137" s="165"/>
      <c r="F137" s="165"/>
      <c r="G137" s="165"/>
      <c r="H137" s="165"/>
      <c r="I137" s="165"/>
      <c r="J137" s="165"/>
      <c r="K137" s="180"/>
      <c r="L137" s="180"/>
      <c r="M137" s="180"/>
      <c r="N137" s="219">
        <f>SUM(N138:Q141)</f>
        <v>0</v>
      </c>
      <c r="O137" s="220"/>
      <c r="P137" s="220"/>
      <c r="Q137" s="220"/>
      <c r="R137" s="164"/>
      <c r="S137" s="129"/>
      <c r="T137" s="109"/>
      <c r="U137" s="108"/>
      <c r="V137" s="108"/>
      <c r="W137" s="110">
        <f>SUM(W138:W141)</f>
        <v>1.6140000000000001</v>
      </c>
      <c r="X137" s="108"/>
      <c r="Y137" s="110">
        <f>SUM(Y138:Y141)</f>
        <v>9.8379999999999995E-2</v>
      </c>
      <c r="Z137" s="108"/>
      <c r="AA137" s="111">
        <f>SUM(AA138:AA141)</f>
        <v>0</v>
      </c>
      <c r="AR137" s="112" t="s">
        <v>91</v>
      </c>
      <c r="AT137" s="113" t="s">
        <v>74</v>
      </c>
      <c r="AU137" s="113" t="s">
        <v>80</v>
      </c>
      <c r="AY137" s="112" t="s">
        <v>132</v>
      </c>
      <c r="BK137" s="114">
        <f>SUM(BK138:BK141)</f>
        <v>0</v>
      </c>
    </row>
    <row r="138" spans="1:65" s="1" customFormat="1" ht="25.5" customHeight="1" x14ac:dyDescent="0.3">
      <c r="A138" s="130"/>
      <c r="B138" s="166"/>
      <c r="C138" s="167" t="s">
        <v>177</v>
      </c>
      <c r="D138" s="167" t="s">
        <v>133</v>
      </c>
      <c r="E138" s="168" t="s">
        <v>178</v>
      </c>
      <c r="F138" s="221" t="s">
        <v>179</v>
      </c>
      <c r="G138" s="221"/>
      <c r="H138" s="221"/>
      <c r="I138" s="221"/>
      <c r="J138" s="169" t="s">
        <v>154</v>
      </c>
      <c r="K138" s="127">
        <v>1</v>
      </c>
      <c r="L138" s="224"/>
      <c r="M138" s="224"/>
      <c r="N138" s="225">
        <f>ROUND(L138*K138,2)</f>
        <v>0</v>
      </c>
      <c r="O138" s="225"/>
      <c r="P138" s="225"/>
      <c r="Q138" s="225"/>
      <c r="R138" s="170"/>
      <c r="S138" s="130"/>
      <c r="T138" s="115" t="s">
        <v>5</v>
      </c>
      <c r="U138" s="40" t="s">
        <v>40</v>
      </c>
      <c r="V138" s="116">
        <v>1.1020000000000001</v>
      </c>
      <c r="W138" s="116">
        <f>V138*K138</f>
        <v>1.1020000000000001</v>
      </c>
      <c r="X138" s="116">
        <v>3.7000000000000002E-3</v>
      </c>
      <c r="Y138" s="116">
        <f>X138*K138</f>
        <v>3.7000000000000002E-3</v>
      </c>
      <c r="Z138" s="116">
        <v>0</v>
      </c>
      <c r="AA138" s="117">
        <f>Z138*K138</f>
        <v>0</v>
      </c>
      <c r="AR138" s="18" t="s">
        <v>137</v>
      </c>
      <c r="AT138" s="18" t="s">
        <v>133</v>
      </c>
      <c r="AU138" s="18" t="s">
        <v>91</v>
      </c>
      <c r="AY138" s="18" t="s">
        <v>132</v>
      </c>
      <c r="BE138" s="118">
        <f>IF(U138="základní",N138,0)</f>
        <v>0</v>
      </c>
      <c r="BF138" s="118">
        <f>IF(U138="snížená",N138,0)</f>
        <v>0</v>
      </c>
      <c r="BG138" s="118">
        <f>IF(U138="zákl. přenesená",N138,0)</f>
        <v>0</v>
      </c>
      <c r="BH138" s="118">
        <f>IF(U138="sníž. přenesená",N138,0)</f>
        <v>0</v>
      </c>
      <c r="BI138" s="118">
        <f>IF(U138="nulová",N138,0)</f>
        <v>0</v>
      </c>
      <c r="BJ138" s="18" t="s">
        <v>80</v>
      </c>
      <c r="BK138" s="118">
        <f>ROUND(L138*K138,2)</f>
        <v>0</v>
      </c>
      <c r="BL138" s="18" t="s">
        <v>137</v>
      </c>
      <c r="BM138" s="18" t="s">
        <v>180</v>
      </c>
    </row>
    <row r="139" spans="1:65" s="1" customFormat="1" ht="51" customHeight="1" x14ac:dyDescent="0.3">
      <c r="A139" s="130"/>
      <c r="B139" s="166"/>
      <c r="C139" s="171" t="s">
        <v>181</v>
      </c>
      <c r="D139" s="171" t="s">
        <v>139</v>
      </c>
      <c r="E139" s="172" t="s">
        <v>182</v>
      </c>
      <c r="F139" s="232" t="s">
        <v>779</v>
      </c>
      <c r="G139" s="232"/>
      <c r="H139" s="232"/>
      <c r="I139" s="232"/>
      <c r="J139" s="173" t="s">
        <v>136</v>
      </c>
      <c r="K139" s="128">
        <v>1</v>
      </c>
      <c r="L139" s="233"/>
      <c r="M139" s="233"/>
      <c r="N139" s="234">
        <f>ROUND(L139*K139,2)</f>
        <v>0</v>
      </c>
      <c r="O139" s="225"/>
      <c r="P139" s="225"/>
      <c r="Q139" s="225"/>
      <c r="R139" s="170"/>
      <c r="S139" s="130"/>
      <c r="T139" s="115" t="s">
        <v>5</v>
      </c>
      <c r="U139" s="40" t="s">
        <v>40</v>
      </c>
      <c r="V139" s="116">
        <v>0</v>
      </c>
      <c r="W139" s="116">
        <f>V139*K139</f>
        <v>0</v>
      </c>
      <c r="X139" s="116">
        <v>4.7E-2</v>
      </c>
      <c r="Y139" s="116">
        <f>X139*K139</f>
        <v>4.7E-2</v>
      </c>
      <c r="Z139" s="116">
        <v>0</v>
      </c>
      <c r="AA139" s="117">
        <f>Z139*K139</f>
        <v>0</v>
      </c>
      <c r="AR139" s="18" t="s">
        <v>141</v>
      </c>
      <c r="AT139" s="18" t="s">
        <v>139</v>
      </c>
      <c r="AU139" s="18" t="s">
        <v>91</v>
      </c>
      <c r="AY139" s="18" t="s">
        <v>132</v>
      </c>
      <c r="BE139" s="118">
        <f>IF(U139="základní",N139,0)</f>
        <v>0</v>
      </c>
      <c r="BF139" s="118">
        <f>IF(U139="snížená",N139,0)</f>
        <v>0</v>
      </c>
      <c r="BG139" s="118">
        <f>IF(U139="zákl. přenesená",N139,0)</f>
        <v>0</v>
      </c>
      <c r="BH139" s="118">
        <f>IF(U139="sníž. přenesená",N139,0)</f>
        <v>0</v>
      </c>
      <c r="BI139" s="118">
        <f>IF(U139="nulová",N139,0)</f>
        <v>0</v>
      </c>
      <c r="BJ139" s="18" t="s">
        <v>80</v>
      </c>
      <c r="BK139" s="118">
        <f>ROUND(L139*K139,2)</f>
        <v>0</v>
      </c>
      <c r="BL139" s="18" t="s">
        <v>137</v>
      </c>
      <c r="BM139" s="18" t="s">
        <v>183</v>
      </c>
    </row>
    <row r="140" spans="1:65" s="1" customFormat="1" ht="25.5" customHeight="1" x14ac:dyDescent="0.3">
      <c r="A140" s="130"/>
      <c r="B140" s="166"/>
      <c r="C140" s="167" t="s">
        <v>12</v>
      </c>
      <c r="D140" s="167" t="s">
        <v>133</v>
      </c>
      <c r="E140" s="168" t="s">
        <v>184</v>
      </c>
      <c r="F140" s="221" t="s">
        <v>185</v>
      </c>
      <c r="G140" s="221"/>
      <c r="H140" s="221"/>
      <c r="I140" s="221"/>
      <c r="J140" s="169" t="s">
        <v>154</v>
      </c>
      <c r="K140" s="127">
        <v>1</v>
      </c>
      <c r="L140" s="224"/>
      <c r="M140" s="224"/>
      <c r="N140" s="225">
        <f>ROUND(L140*K140,2)</f>
        <v>0</v>
      </c>
      <c r="O140" s="225"/>
      <c r="P140" s="225"/>
      <c r="Q140" s="225"/>
      <c r="R140" s="170"/>
      <c r="S140" s="130"/>
      <c r="T140" s="115" t="s">
        <v>5</v>
      </c>
      <c r="U140" s="40" t="s">
        <v>40</v>
      </c>
      <c r="V140" s="116">
        <v>0.51200000000000001</v>
      </c>
      <c r="W140" s="116">
        <f>V140*K140</f>
        <v>0.51200000000000001</v>
      </c>
      <c r="X140" s="116">
        <v>6.8000000000000005E-4</v>
      </c>
      <c r="Y140" s="116">
        <f>X140*K140</f>
        <v>6.8000000000000005E-4</v>
      </c>
      <c r="Z140" s="116">
        <v>0</v>
      </c>
      <c r="AA140" s="117">
        <f>Z140*K140</f>
        <v>0</v>
      </c>
      <c r="AR140" s="18" t="s">
        <v>137</v>
      </c>
      <c r="AT140" s="18" t="s">
        <v>133</v>
      </c>
      <c r="AU140" s="18" t="s">
        <v>91</v>
      </c>
      <c r="AY140" s="18" t="s">
        <v>132</v>
      </c>
      <c r="BE140" s="118">
        <f>IF(U140="základní",N140,0)</f>
        <v>0</v>
      </c>
      <c r="BF140" s="118">
        <f>IF(U140="snížená",N140,0)</f>
        <v>0</v>
      </c>
      <c r="BG140" s="118">
        <f>IF(U140="zákl. přenesená",N140,0)</f>
        <v>0</v>
      </c>
      <c r="BH140" s="118">
        <f>IF(U140="sníž. přenesená",N140,0)</f>
        <v>0</v>
      </c>
      <c r="BI140" s="118">
        <f>IF(U140="nulová",N140,0)</f>
        <v>0</v>
      </c>
      <c r="BJ140" s="18" t="s">
        <v>80</v>
      </c>
      <c r="BK140" s="118">
        <f>ROUND(L140*K140,2)</f>
        <v>0</v>
      </c>
      <c r="BL140" s="18" t="s">
        <v>137</v>
      </c>
      <c r="BM140" s="18" t="s">
        <v>186</v>
      </c>
    </row>
    <row r="141" spans="1:65" s="1" customFormat="1" ht="51" customHeight="1" x14ac:dyDescent="0.3">
      <c r="A141" s="130"/>
      <c r="B141" s="166"/>
      <c r="C141" s="171" t="s">
        <v>137</v>
      </c>
      <c r="D141" s="171" t="s">
        <v>139</v>
      </c>
      <c r="E141" s="172" t="s">
        <v>187</v>
      </c>
      <c r="F141" s="232" t="s">
        <v>787</v>
      </c>
      <c r="G141" s="232"/>
      <c r="H141" s="232"/>
      <c r="I141" s="232"/>
      <c r="J141" s="173" t="s">
        <v>136</v>
      </c>
      <c r="K141" s="128">
        <v>1</v>
      </c>
      <c r="L141" s="233"/>
      <c r="M141" s="233"/>
      <c r="N141" s="234">
        <f>ROUND(L141*K141,2)</f>
        <v>0</v>
      </c>
      <c r="O141" s="225"/>
      <c r="P141" s="225"/>
      <c r="Q141" s="225"/>
      <c r="R141" s="170"/>
      <c r="S141" s="130"/>
      <c r="T141" s="115" t="s">
        <v>5</v>
      </c>
      <c r="U141" s="40" t="s">
        <v>40</v>
      </c>
      <c r="V141" s="116">
        <v>0</v>
      </c>
      <c r="W141" s="116">
        <f>V141*K141</f>
        <v>0</v>
      </c>
      <c r="X141" s="116">
        <v>4.7E-2</v>
      </c>
      <c r="Y141" s="116">
        <f>X141*K141</f>
        <v>4.7E-2</v>
      </c>
      <c r="Z141" s="116">
        <v>0</v>
      </c>
      <c r="AA141" s="117">
        <f>Z141*K141</f>
        <v>0</v>
      </c>
      <c r="AR141" s="18" t="s">
        <v>141</v>
      </c>
      <c r="AT141" s="18" t="s">
        <v>139</v>
      </c>
      <c r="AU141" s="18" t="s">
        <v>91</v>
      </c>
      <c r="AY141" s="18" t="s">
        <v>132</v>
      </c>
      <c r="BE141" s="118">
        <f>IF(U141="základní",N141,0)</f>
        <v>0</v>
      </c>
      <c r="BF141" s="118">
        <f>IF(U141="snížená",N141,0)</f>
        <v>0</v>
      </c>
      <c r="BG141" s="118">
        <f>IF(U141="zákl. přenesená",N141,0)</f>
        <v>0</v>
      </c>
      <c r="BH141" s="118">
        <f>IF(U141="sníž. přenesená",N141,0)</f>
        <v>0</v>
      </c>
      <c r="BI141" s="118">
        <f>IF(U141="nulová",N141,0)</f>
        <v>0</v>
      </c>
      <c r="BJ141" s="18" t="s">
        <v>80</v>
      </c>
      <c r="BK141" s="118">
        <f>ROUND(L141*K141,2)</f>
        <v>0</v>
      </c>
      <c r="BL141" s="18" t="s">
        <v>137</v>
      </c>
      <c r="BM141" s="18" t="s">
        <v>188</v>
      </c>
    </row>
    <row r="142" spans="1:65" s="9" customFormat="1" ht="29.85" customHeight="1" x14ac:dyDescent="0.3">
      <c r="A142" s="129"/>
      <c r="B142" s="161"/>
      <c r="C142" s="162"/>
      <c r="D142" s="165" t="s">
        <v>103</v>
      </c>
      <c r="E142" s="165"/>
      <c r="F142" s="165"/>
      <c r="G142" s="165"/>
      <c r="H142" s="165"/>
      <c r="I142" s="165"/>
      <c r="J142" s="165"/>
      <c r="K142" s="180"/>
      <c r="L142" s="180"/>
      <c r="M142" s="180"/>
      <c r="N142" s="219">
        <f>SUM(N143:Q170)</f>
        <v>0</v>
      </c>
      <c r="O142" s="220"/>
      <c r="P142" s="220"/>
      <c r="Q142" s="220"/>
      <c r="R142" s="164"/>
      <c r="S142" s="129"/>
      <c r="T142" s="109"/>
      <c r="U142" s="108"/>
      <c r="V142" s="108"/>
      <c r="W142" s="110">
        <f>SUM(W143:W170)</f>
        <v>37.491000000000007</v>
      </c>
      <c r="X142" s="108"/>
      <c r="Y142" s="110">
        <f>SUM(Y143:Y170)</f>
        <v>0.25125960000000003</v>
      </c>
      <c r="Z142" s="108"/>
      <c r="AA142" s="111">
        <f>SUM(AA143:AA170)</f>
        <v>0</v>
      </c>
      <c r="AR142" s="112" t="s">
        <v>91</v>
      </c>
      <c r="AT142" s="113" t="s">
        <v>74</v>
      </c>
      <c r="AU142" s="113" t="s">
        <v>80</v>
      </c>
      <c r="AY142" s="112" t="s">
        <v>132</v>
      </c>
      <c r="BK142" s="114">
        <f>SUM(BK143:BK170)</f>
        <v>0</v>
      </c>
    </row>
    <row r="143" spans="1:65" s="1" customFormat="1" ht="25.5" customHeight="1" x14ac:dyDescent="0.3">
      <c r="A143" s="130"/>
      <c r="B143" s="166"/>
      <c r="C143" s="167" t="s">
        <v>189</v>
      </c>
      <c r="D143" s="167" t="s">
        <v>133</v>
      </c>
      <c r="E143" s="168" t="s">
        <v>190</v>
      </c>
      <c r="F143" s="221" t="s">
        <v>191</v>
      </c>
      <c r="G143" s="221"/>
      <c r="H143" s="221"/>
      <c r="I143" s="221"/>
      <c r="J143" s="169" t="s">
        <v>154</v>
      </c>
      <c r="K143" s="127">
        <v>1</v>
      </c>
      <c r="L143" s="224"/>
      <c r="M143" s="224"/>
      <c r="N143" s="225">
        <f t="shared" ref="N143:N170" si="10">ROUND(L143*K143,2)</f>
        <v>0</v>
      </c>
      <c r="O143" s="225"/>
      <c r="P143" s="225"/>
      <c r="Q143" s="225"/>
      <c r="R143" s="170"/>
      <c r="S143" s="130"/>
      <c r="T143" s="115" t="s">
        <v>5</v>
      </c>
      <c r="U143" s="40" t="s">
        <v>40</v>
      </c>
      <c r="V143" s="116">
        <v>2.0179999999999998</v>
      </c>
      <c r="W143" s="116">
        <f t="shared" ref="W143:W170" si="11">V143*K143</f>
        <v>2.0179999999999998</v>
      </c>
      <c r="X143" s="116">
        <v>1.7250000000000001E-2</v>
      </c>
      <c r="Y143" s="116">
        <f t="shared" ref="Y143:Y170" si="12">X143*K143</f>
        <v>1.7250000000000001E-2</v>
      </c>
      <c r="Z143" s="116">
        <v>0</v>
      </c>
      <c r="AA143" s="117">
        <f t="shared" ref="AA143:AA170" si="13">Z143*K143</f>
        <v>0</v>
      </c>
      <c r="AR143" s="18" t="s">
        <v>137</v>
      </c>
      <c r="AT143" s="18" t="s">
        <v>133</v>
      </c>
      <c r="AU143" s="18" t="s">
        <v>91</v>
      </c>
      <c r="AY143" s="18" t="s">
        <v>132</v>
      </c>
      <c r="BE143" s="118">
        <f t="shared" ref="BE143:BE170" si="14">IF(U143="základní",N143,0)</f>
        <v>0</v>
      </c>
      <c r="BF143" s="118">
        <f t="shared" ref="BF143:BF170" si="15">IF(U143="snížená",N143,0)</f>
        <v>0</v>
      </c>
      <c r="BG143" s="118">
        <f t="shared" ref="BG143:BG170" si="16">IF(U143="zákl. přenesená",N143,0)</f>
        <v>0</v>
      </c>
      <c r="BH143" s="118">
        <f t="shared" ref="BH143:BH170" si="17">IF(U143="sníž. přenesená",N143,0)</f>
        <v>0</v>
      </c>
      <c r="BI143" s="118">
        <f t="shared" ref="BI143:BI170" si="18">IF(U143="nulová",N143,0)</f>
        <v>0</v>
      </c>
      <c r="BJ143" s="18" t="s">
        <v>80</v>
      </c>
      <c r="BK143" s="118">
        <f t="shared" ref="BK143:BK170" si="19">ROUND(L143*K143,2)</f>
        <v>0</v>
      </c>
      <c r="BL143" s="18" t="s">
        <v>137</v>
      </c>
      <c r="BM143" s="18" t="s">
        <v>192</v>
      </c>
    </row>
    <row r="144" spans="1:65" s="1" customFormat="1" ht="25.5" customHeight="1" x14ac:dyDescent="0.3">
      <c r="A144" s="130"/>
      <c r="B144" s="166"/>
      <c r="C144" s="171" t="s">
        <v>193</v>
      </c>
      <c r="D144" s="171" t="s">
        <v>139</v>
      </c>
      <c r="E144" s="172" t="s">
        <v>194</v>
      </c>
      <c r="F144" s="232" t="s">
        <v>195</v>
      </c>
      <c r="G144" s="232"/>
      <c r="H144" s="232"/>
      <c r="I144" s="232"/>
      <c r="J144" s="173" t="s">
        <v>136</v>
      </c>
      <c r="K144" s="128">
        <v>1</v>
      </c>
      <c r="L144" s="233"/>
      <c r="M144" s="233"/>
      <c r="N144" s="234">
        <f t="shared" si="10"/>
        <v>0</v>
      </c>
      <c r="O144" s="225"/>
      <c r="P144" s="225"/>
      <c r="Q144" s="225"/>
      <c r="R144" s="170"/>
      <c r="S144" s="130"/>
      <c r="T144" s="115" t="s">
        <v>5</v>
      </c>
      <c r="U144" s="40" t="s">
        <v>40</v>
      </c>
      <c r="V144" s="116">
        <v>0</v>
      </c>
      <c r="W144" s="116">
        <f t="shared" si="11"/>
        <v>0</v>
      </c>
      <c r="X144" s="116">
        <v>7.7000000000000002E-3</v>
      </c>
      <c r="Y144" s="116">
        <f t="shared" si="12"/>
        <v>7.7000000000000002E-3</v>
      </c>
      <c r="Z144" s="116">
        <v>0</v>
      </c>
      <c r="AA144" s="117">
        <f t="shared" si="13"/>
        <v>0</v>
      </c>
      <c r="AR144" s="18" t="s">
        <v>141</v>
      </c>
      <c r="AT144" s="18" t="s">
        <v>139</v>
      </c>
      <c r="AU144" s="18" t="s">
        <v>91</v>
      </c>
      <c r="AY144" s="18" t="s">
        <v>132</v>
      </c>
      <c r="BE144" s="118">
        <f t="shared" si="14"/>
        <v>0</v>
      </c>
      <c r="BF144" s="118">
        <f t="shared" si="15"/>
        <v>0</v>
      </c>
      <c r="BG144" s="118">
        <f t="shared" si="16"/>
        <v>0</v>
      </c>
      <c r="BH144" s="118">
        <f t="shared" si="17"/>
        <v>0</v>
      </c>
      <c r="BI144" s="118">
        <f t="shared" si="18"/>
        <v>0</v>
      </c>
      <c r="BJ144" s="18" t="s">
        <v>80</v>
      </c>
      <c r="BK144" s="118">
        <f t="shared" si="19"/>
        <v>0</v>
      </c>
      <c r="BL144" s="18" t="s">
        <v>137</v>
      </c>
      <c r="BM144" s="18" t="s">
        <v>196</v>
      </c>
    </row>
    <row r="145" spans="1:65" s="1" customFormat="1" ht="16.5" customHeight="1" x14ac:dyDescent="0.3">
      <c r="A145" s="130"/>
      <c r="B145" s="166"/>
      <c r="C145" s="171" t="s">
        <v>197</v>
      </c>
      <c r="D145" s="171" t="s">
        <v>139</v>
      </c>
      <c r="E145" s="172" t="s">
        <v>198</v>
      </c>
      <c r="F145" s="232" t="s">
        <v>199</v>
      </c>
      <c r="G145" s="232"/>
      <c r="H145" s="232"/>
      <c r="I145" s="232"/>
      <c r="J145" s="173" t="s">
        <v>136</v>
      </c>
      <c r="K145" s="128">
        <v>1</v>
      </c>
      <c r="L145" s="233"/>
      <c r="M145" s="233"/>
      <c r="N145" s="234">
        <f t="shared" si="10"/>
        <v>0</v>
      </c>
      <c r="O145" s="225"/>
      <c r="P145" s="225"/>
      <c r="Q145" s="225"/>
      <c r="R145" s="170"/>
      <c r="S145" s="130"/>
      <c r="T145" s="115" t="s">
        <v>5</v>
      </c>
      <c r="U145" s="40" t="s">
        <v>40</v>
      </c>
      <c r="V145" s="116">
        <v>0</v>
      </c>
      <c r="W145" s="116">
        <f t="shared" si="11"/>
        <v>0</v>
      </c>
      <c r="X145" s="116">
        <v>7.2000000000000005E-4</v>
      </c>
      <c r="Y145" s="116">
        <f t="shared" si="12"/>
        <v>7.2000000000000005E-4</v>
      </c>
      <c r="Z145" s="116">
        <v>0</v>
      </c>
      <c r="AA145" s="117">
        <f t="shared" si="13"/>
        <v>0</v>
      </c>
      <c r="AR145" s="18" t="s">
        <v>141</v>
      </c>
      <c r="AT145" s="18" t="s">
        <v>139</v>
      </c>
      <c r="AU145" s="18" t="s">
        <v>91</v>
      </c>
      <c r="AY145" s="18" t="s">
        <v>132</v>
      </c>
      <c r="BE145" s="118">
        <f t="shared" si="14"/>
        <v>0</v>
      </c>
      <c r="BF145" s="118">
        <f t="shared" si="15"/>
        <v>0</v>
      </c>
      <c r="BG145" s="118">
        <f t="shared" si="16"/>
        <v>0</v>
      </c>
      <c r="BH145" s="118">
        <f t="shared" si="17"/>
        <v>0</v>
      </c>
      <c r="BI145" s="118">
        <f t="shared" si="18"/>
        <v>0</v>
      </c>
      <c r="BJ145" s="18" t="s">
        <v>80</v>
      </c>
      <c r="BK145" s="118">
        <f t="shared" si="19"/>
        <v>0</v>
      </c>
      <c r="BL145" s="18" t="s">
        <v>137</v>
      </c>
      <c r="BM145" s="18" t="s">
        <v>200</v>
      </c>
    </row>
    <row r="146" spans="1:65" s="1" customFormat="1" ht="25.5" customHeight="1" x14ac:dyDescent="0.3">
      <c r="A146" s="130"/>
      <c r="B146" s="166"/>
      <c r="C146" s="167" t="s">
        <v>201</v>
      </c>
      <c r="D146" s="167" t="s">
        <v>133</v>
      </c>
      <c r="E146" s="168" t="s">
        <v>202</v>
      </c>
      <c r="F146" s="221" t="s">
        <v>203</v>
      </c>
      <c r="G146" s="221"/>
      <c r="H146" s="221"/>
      <c r="I146" s="221"/>
      <c r="J146" s="169" t="s">
        <v>154</v>
      </c>
      <c r="K146" s="127">
        <v>5</v>
      </c>
      <c r="L146" s="224"/>
      <c r="M146" s="224"/>
      <c r="N146" s="225">
        <f t="shared" si="10"/>
        <v>0</v>
      </c>
      <c r="O146" s="225"/>
      <c r="P146" s="225"/>
      <c r="Q146" s="225"/>
      <c r="R146" s="170"/>
      <c r="S146" s="130"/>
      <c r="T146" s="115" t="s">
        <v>5</v>
      </c>
      <c r="U146" s="40" t="s">
        <v>40</v>
      </c>
      <c r="V146" s="116">
        <v>2.0179999999999998</v>
      </c>
      <c r="W146" s="116">
        <f t="shared" si="11"/>
        <v>10.09</v>
      </c>
      <c r="X146" s="116">
        <v>5.2599200000000004E-3</v>
      </c>
      <c r="Y146" s="116">
        <f t="shared" si="12"/>
        <v>2.6299600000000003E-2</v>
      </c>
      <c r="Z146" s="116">
        <v>0</v>
      </c>
      <c r="AA146" s="117">
        <f t="shared" si="13"/>
        <v>0</v>
      </c>
      <c r="AR146" s="18" t="s">
        <v>137</v>
      </c>
      <c r="AT146" s="18" t="s">
        <v>133</v>
      </c>
      <c r="AU146" s="18" t="s">
        <v>91</v>
      </c>
      <c r="AY146" s="18" t="s">
        <v>132</v>
      </c>
      <c r="BE146" s="118">
        <f t="shared" si="14"/>
        <v>0</v>
      </c>
      <c r="BF146" s="118">
        <f t="shared" si="15"/>
        <v>0</v>
      </c>
      <c r="BG146" s="118">
        <f t="shared" si="16"/>
        <v>0</v>
      </c>
      <c r="BH146" s="118">
        <f t="shared" si="17"/>
        <v>0</v>
      </c>
      <c r="BI146" s="118">
        <f t="shared" si="18"/>
        <v>0</v>
      </c>
      <c r="BJ146" s="18" t="s">
        <v>80</v>
      </c>
      <c r="BK146" s="118">
        <f t="shared" si="19"/>
        <v>0</v>
      </c>
      <c r="BL146" s="18" t="s">
        <v>137</v>
      </c>
      <c r="BM146" s="18" t="s">
        <v>204</v>
      </c>
    </row>
    <row r="147" spans="1:65" s="1" customFormat="1" ht="25.5" customHeight="1" x14ac:dyDescent="0.3">
      <c r="A147" s="130"/>
      <c r="B147" s="166"/>
      <c r="C147" s="167" t="s">
        <v>10</v>
      </c>
      <c r="D147" s="167" t="s">
        <v>133</v>
      </c>
      <c r="E147" s="168" t="s">
        <v>205</v>
      </c>
      <c r="F147" s="221" t="s">
        <v>206</v>
      </c>
      <c r="G147" s="221"/>
      <c r="H147" s="221"/>
      <c r="I147" s="221"/>
      <c r="J147" s="169" t="s">
        <v>154</v>
      </c>
      <c r="K147" s="127">
        <v>3</v>
      </c>
      <c r="L147" s="224"/>
      <c r="M147" s="224"/>
      <c r="N147" s="225">
        <f t="shared" si="10"/>
        <v>0</v>
      </c>
      <c r="O147" s="225"/>
      <c r="P147" s="225"/>
      <c r="Q147" s="225"/>
      <c r="R147" s="170"/>
      <c r="S147" s="130"/>
      <c r="T147" s="115" t="s">
        <v>5</v>
      </c>
      <c r="U147" s="40" t="s">
        <v>40</v>
      </c>
      <c r="V147" s="116">
        <v>1.29</v>
      </c>
      <c r="W147" s="116">
        <f t="shared" si="11"/>
        <v>3.87</v>
      </c>
      <c r="X147" s="116">
        <v>9.3900000000000008E-3</v>
      </c>
      <c r="Y147" s="116">
        <f t="shared" si="12"/>
        <v>2.8170000000000001E-2</v>
      </c>
      <c r="Z147" s="116">
        <v>0</v>
      </c>
      <c r="AA147" s="117">
        <f t="shared" si="13"/>
        <v>0</v>
      </c>
      <c r="AR147" s="18" t="s">
        <v>137</v>
      </c>
      <c r="AT147" s="18" t="s">
        <v>133</v>
      </c>
      <c r="AU147" s="18" t="s">
        <v>91</v>
      </c>
      <c r="AY147" s="18" t="s">
        <v>132</v>
      </c>
      <c r="BE147" s="118">
        <f t="shared" si="14"/>
        <v>0</v>
      </c>
      <c r="BF147" s="118">
        <f t="shared" si="15"/>
        <v>0</v>
      </c>
      <c r="BG147" s="118">
        <f t="shared" si="16"/>
        <v>0</v>
      </c>
      <c r="BH147" s="118">
        <f t="shared" si="17"/>
        <v>0</v>
      </c>
      <c r="BI147" s="118">
        <f t="shared" si="18"/>
        <v>0</v>
      </c>
      <c r="BJ147" s="18" t="s">
        <v>80</v>
      </c>
      <c r="BK147" s="118">
        <f t="shared" si="19"/>
        <v>0</v>
      </c>
      <c r="BL147" s="18" t="s">
        <v>137</v>
      </c>
      <c r="BM147" s="18" t="s">
        <v>207</v>
      </c>
    </row>
    <row r="148" spans="1:65" s="1" customFormat="1" ht="25.5" customHeight="1" x14ac:dyDescent="0.3">
      <c r="A148" s="130"/>
      <c r="B148" s="166"/>
      <c r="C148" s="171" t="s">
        <v>208</v>
      </c>
      <c r="D148" s="171" t="s">
        <v>139</v>
      </c>
      <c r="E148" s="172" t="s">
        <v>209</v>
      </c>
      <c r="F148" s="232" t="s">
        <v>210</v>
      </c>
      <c r="G148" s="232"/>
      <c r="H148" s="232"/>
      <c r="I148" s="232"/>
      <c r="J148" s="173" t="s">
        <v>136</v>
      </c>
      <c r="K148" s="128">
        <v>3</v>
      </c>
      <c r="L148" s="233"/>
      <c r="M148" s="233"/>
      <c r="N148" s="234">
        <f t="shared" si="10"/>
        <v>0</v>
      </c>
      <c r="O148" s="225"/>
      <c r="P148" s="225"/>
      <c r="Q148" s="225"/>
      <c r="R148" s="170"/>
      <c r="S148" s="130"/>
      <c r="T148" s="115" t="s">
        <v>5</v>
      </c>
      <c r="U148" s="40" t="s">
        <v>40</v>
      </c>
      <c r="V148" s="116">
        <v>0</v>
      </c>
      <c r="W148" s="116">
        <f t="shared" si="11"/>
        <v>0</v>
      </c>
      <c r="X148" s="116">
        <v>3.0999999999999999E-3</v>
      </c>
      <c r="Y148" s="116">
        <f t="shared" si="12"/>
        <v>9.2999999999999992E-3</v>
      </c>
      <c r="Z148" s="116">
        <v>0</v>
      </c>
      <c r="AA148" s="117">
        <f t="shared" si="13"/>
        <v>0</v>
      </c>
      <c r="AR148" s="18" t="s">
        <v>141</v>
      </c>
      <c r="AT148" s="18" t="s">
        <v>139</v>
      </c>
      <c r="AU148" s="18" t="s">
        <v>91</v>
      </c>
      <c r="AY148" s="18" t="s">
        <v>132</v>
      </c>
      <c r="BE148" s="118">
        <f t="shared" si="14"/>
        <v>0</v>
      </c>
      <c r="BF148" s="118">
        <f t="shared" si="15"/>
        <v>0</v>
      </c>
      <c r="BG148" s="118">
        <f t="shared" si="16"/>
        <v>0</v>
      </c>
      <c r="BH148" s="118">
        <f t="shared" si="17"/>
        <v>0</v>
      </c>
      <c r="BI148" s="118">
        <f t="shared" si="18"/>
        <v>0</v>
      </c>
      <c r="BJ148" s="18" t="s">
        <v>80</v>
      </c>
      <c r="BK148" s="118">
        <f t="shared" si="19"/>
        <v>0</v>
      </c>
      <c r="BL148" s="18" t="s">
        <v>137</v>
      </c>
      <c r="BM148" s="18" t="s">
        <v>211</v>
      </c>
    </row>
    <row r="149" spans="1:65" s="1" customFormat="1" ht="25.5" customHeight="1" x14ac:dyDescent="0.3">
      <c r="A149" s="130"/>
      <c r="B149" s="166"/>
      <c r="C149" s="167" t="s">
        <v>212</v>
      </c>
      <c r="D149" s="167" t="s">
        <v>133</v>
      </c>
      <c r="E149" s="168" t="s">
        <v>213</v>
      </c>
      <c r="F149" s="221" t="s">
        <v>214</v>
      </c>
      <c r="G149" s="221"/>
      <c r="H149" s="221"/>
      <c r="I149" s="221"/>
      <c r="J149" s="169" t="s">
        <v>154</v>
      </c>
      <c r="K149" s="127">
        <v>3</v>
      </c>
      <c r="L149" s="224"/>
      <c r="M149" s="224"/>
      <c r="N149" s="225">
        <f t="shared" si="10"/>
        <v>0</v>
      </c>
      <c r="O149" s="225"/>
      <c r="P149" s="225"/>
      <c r="Q149" s="225"/>
      <c r="R149" s="170"/>
      <c r="S149" s="130"/>
      <c r="T149" s="115" t="s">
        <v>5</v>
      </c>
      <c r="U149" s="40" t="s">
        <v>40</v>
      </c>
      <c r="V149" s="116">
        <v>1.5389999999999999</v>
      </c>
      <c r="W149" s="116">
        <f t="shared" si="11"/>
        <v>4.617</v>
      </c>
      <c r="X149" s="116">
        <v>1.149E-2</v>
      </c>
      <c r="Y149" s="116">
        <f t="shared" si="12"/>
        <v>3.4470000000000001E-2</v>
      </c>
      <c r="Z149" s="116">
        <v>0</v>
      </c>
      <c r="AA149" s="117">
        <f t="shared" si="13"/>
        <v>0</v>
      </c>
      <c r="AR149" s="18" t="s">
        <v>137</v>
      </c>
      <c r="AT149" s="18" t="s">
        <v>133</v>
      </c>
      <c r="AU149" s="18" t="s">
        <v>91</v>
      </c>
      <c r="AY149" s="18" t="s">
        <v>132</v>
      </c>
      <c r="BE149" s="118">
        <f t="shared" si="14"/>
        <v>0</v>
      </c>
      <c r="BF149" s="118">
        <f t="shared" si="15"/>
        <v>0</v>
      </c>
      <c r="BG149" s="118">
        <f t="shared" si="16"/>
        <v>0</v>
      </c>
      <c r="BH149" s="118">
        <f t="shared" si="17"/>
        <v>0</v>
      </c>
      <c r="BI149" s="118">
        <f t="shared" si="18"/>
        <v>0</v>
      </c>
      <c r="BJ149" s="18" t="s">
        <v>80</v>
      </c>
      <c r="BK149" s="118">
        <f t="shared" si="19"/>
        <v>0</v>
      </c>
      <c r="BL149" s="18" t="s">
        <v>137</v>
      </c>
      <c r="BM149" s="18" t="s">
        <v>215</v>
      </c>
    </row>
    <row r="150" spans="1:65" s="1" customFormat="1" ht="25.5" customHeight="1" x14ac:dyDescent="0.3">
      <c r="A150" s="130"/>
      <c r="B150" s="166"/>
      <c r="C150" s="171" t="s">
        <v>216</v>
      </c>
      <c r="D150" s="171" t="s">
        <v>139</v>
      </c>
      <c r="E150" s="172" t="s">
        <v>217</v>
      </c>
      <c r="F150" s="232" t="s">
        <v>218</v>
      </c>
      <c r="G150" s="232"/>
      <c r="H150" s="232"/>
      <c r="I150" s="232"/>
      <c r="J150" s="173" t="s">
        <v>136</v>
      </c>
      <c r="K150" s="128">
        <v>3</v>
      </c>
      <c r="L150" s="233"/>
      <c r="M150" s="233"/>
      <c r="N150" s="234">
        <f t="shared" si="10"/>
        <v>0</v>
      </c>
      <c r="O150" s="225"/>
      <c r="P150" s="225"/>
      <c r="Q150" s="225"/>
      <c r="R150" s="170"/>
      <c r="S150" s="130"/>
      <c r="T150" s="115" t="s">
        <v>5</v>
      </c>
      <c r="U150" s="40" t="s">
        <v>40</v>
      </c>
      <c r="V150" s="116">
        <v>0</v>
      </c>
      <c r="W150" s="116">
        <f t="shared" si="11"/>
        <v>0</v>
      </c>
      <c r="X150" s="116">
        <v>3.8500000000000001E-3</v>
      </c>
      <c r="Y150" s="116">
        <f t="shared" si="12"/>
        <v>1.1550000000000001E-2</v>
      </c>
      <c r="Z150" s="116">
        <v>0</v>
      </c>
      <c r="AA150" s="117">
        <f t="shared" si="13"/>
        <v>0</v>
      </c>
      <c r="AR150" s="18" t="s">
        <v>141</v>
      </c>
      <c r="AT150" s="18" t="s">
        <v>139</v>
      </c>
      <c r="AU150" s="18" t="s">
        <v>91</v>
      </c>
      <c r="AY150" s="18" t="s">
        <v>132</v>
      </c>
      <c r="BE150" s="118">
        <f t="shared" si="14"/>
        <v>0</v>
      </c>
      <c r="BF150" s="118">
        <f t="shared" si="15"/>
        <v>0</v>
      </c>
      <c r="BG150" s="118">
        <f t="shared" si="16"/>
        <v>0</v>
      </c>
      <c r="BH150" s="118">
        <f t="shared" si="17"/>
        <v>0</v>
      </c>
      <c r="BI150" s="118">
        <f t="shared" si="18"/>
        <v>0</v>
      </c>
      <c r="BJ150" s="18" t="s">
        <v>80</v>
      </c>
      <c r="BK150" s="118">
        <f t="shared" si="19"/>
        <v>0</v>
      </c>
      <c r="BL150" s="18" t="s">
        <v>137</v>
      </c>
      <c r="BM150" s="18" t="s">
        <v>219</v>
      </c>
    </row>
    <row r="151" spans="1:65" s="1" customFormat="1" ht="25.5" customHeight="1" x14ac:dyDescent="0.3">
      <c r="A151" s="130"/>
      <c r="B151" s="166"/>
      <c r="C151" s="167" t="s">
        <v>220</v>
      </c>
      <c r="D151" s="167" t="s">
        <v>133</v>
      </c>
      <c r="E151" s="168" t="s">
        <v>221</v>
      </c>
      <c r="F151" s="221" t="s">
        <v>222</v>
      </c>
      <c r="G151" s="221"/>
      <c r="H151" s="221"/>
      <c r="I151" s="221"/>
      <c r="J151" s="169" t="s">
        <v>136</v>
      </c>
      <c r="K151" s="127">
        <v>2</v>
      </c>
      <c r="L151" s="224"/>
      <c r="M151" s="224"/>
      <c r="N151" s="225">
        <f t="shared" si="10"/>
        <v>0</v>
      </c>
      <c r="O151" s="225"/>
      <c r="P151" s="225"/>
      <c r="Q151" s="225"/>
      <c r="R151" s="170"/>
      <c r="S151" s="130"/>
      <c r="T151" s="115" t="s">
        <v>5</v>
      </c>
      <c r="U151" s="40" t="s">
        <v>40</v>
      </c>
      <c r="V151" s="116">
        <v>5.0999999999999997E-2</v>
      </c>
      <c r="W151" s="116">
        <f t="shared" si="11"/>
        <v>0.10199999999999999</v>
      </c>
      <c r="X151" s="116">
        <v>3.0000000000000001E-5</v>
      </c>
      <c r="Y151" s="116">
        <f t="shared" si="12"/>
        <v>6.0000000000000002E-5</v>
      </c>
      <c r="Z151" s="116">
        <v>0</v>
      </c>
      <c r="AA151" s="117">
        <f t="shared" si="13"/>
        <v>0</v>
      </c>
      <c r="AR151" s="18" t="s">
        <v>137</v>
      </c>
      <c r="AT151" s="18" t="s">
        <v>133</v>
      </c>
      <c r="AU151" s="18" t="s">
        <v>91</v>
      </c>
      <c r="AY151" s="18" t="s">
        <v>132</v>
      </c>
      <c r="BE151" s="118">
        <f t="shared" si="14"/>
        <v>0</v>
      </c>
      <c r="BF151" s="118">
        <f t="shared" si="15"/>
        <v>0</v>
      </c>
      <c r="BG151" s="118">
        <f t="shared" si="16"/>
        <v>0</v>
      </c>
      <c r="BH151" s="118">
        <f t="shared" si="17"/>
        <v>0</v>
      </c>
      <c r="BI151" s="118">
        <f t="shared" si="18"/>
        <v>0</v>
      </c>
      <c r="BJ151" s="18" t="s">
        <v>80</v>
      </c>
      <c r="BK151" s="118">
        <f t="shared" si="19"/>
        <v>0</v>
      </c>
      <c r="BL151" s="18" t="s">
        <v>137</v>
      </c>
      <c r="BM151" s="18" t="s">
        <v>223</v>
      </c>
    </row>
    <row r="152" spans="1:65" s="1" customFormat="1" ht="25.5" customHeight="1" x14ac:dyDescent="0.3">
      <c r="A152" s="130"/>
      <c r="B152" s="166"/>
      <c r="C152" s="171" t="s">
        <v>224</v>
      </c>
      <c r="D152" s="171" t="s">
        <v>139</v>
      </c>
      <c r="E152" s="172" t="s">
        <v>225</v>
      </c>
      <c r="F152" s="232" t="s">
        <v>226</v>
      </c>
      <c r="G152" s="232"/>
      <c r="H152" s="232"/>
      <c r="I152" s="232"/>
      <c r="J152" s="173" t="s">
        <v>136</v>
      </c>
      <c r="K152" s="128">
        <v>2</v>
      </c>
      <c r="L152" s="233"/>
      <c r="M152" s="233"/>
      <c r="N152" s="234">
        <f t="shared" si="10"/>
        <v>0</v>
      </c>
      <c r="O152" s="225"/>
      <c r="P152" s="225"/>
      <c r="Q152" s="225"/>
      <c r="R152" s="170"/>
      <c r="S152" s="130"/>
      <c r="T152" s="115" t="s">
        <v>5</v>
      </c>
      <c r="U152" s="40" t="s">
        <v>40</v>
      </c>
      <c r="V152" s="116">
        <v>0</v>
      </c>
      <c r="W152" s="116">
        <f t="shared" si="11"/>
        <v>0</v>
      </c>
      <c r="X152" s="116">
        <v>1.9000000000000001E-4</v>
      </c>
      <c r="Y152" s="116">
        <f t="shared" si="12"/>
        <v>3.8000000000000002E-4</v>
      </c>
      <c r="Z152" s="116">
        <v>0</v>
      </c>
      <c r="AA152" s="117">
        <f t="shared" si="13"/>
        <v>0</v>
      </c>
      <c r="AR152" s="18" t="s">
        <v>141</v>
      </c>
      <c r="AT152" s="18" t="s">
        <v>139</v>
      </c>
      <c r="AU152" s="18" t="s">
        <v>91</v>
      </c>
      <c r="AY152" s="18" t="s">
        <v>132</v>
      </c>
      <c r="BE152" s="118">
        <f t="shared" si="14"/>
        <v>0</v>
      </c>
      <c r="BF152" s="118">
        <f t="shared" si="15"/>
        <v>0</v>
      </c>
      <c r="BG152" s="118">
        <f t="shared" si="16"/>
        <v>0</v>
      </c>
      <c r="BH152" s="118">
        <f t="shared" si="17"/>
        <v>0</v>
      </c>
      <c r="BI152" s="118">
        <f t="shared" si="18"/>
        <v>0</v>
      </c>
      <c r="BJ152" s="18" t="s">
        <v>80</v>
      </c>
      <c r="BK152" s="118">
        <f t="shared" si="19"/>
        <v>0</v>
      </c>
      <c r="BL152" s="18" t="s">
        <v>137</v>
      </c>
      <c r="BM152" s="18" t="s">
        <v>227</v>
      </c>
    </row>
    <row r="153" spans="1:65" s="1" customFormat="1" ht="25.5" customHeight="1" x14ac:dyDescent="0.3">
      <c r="A153" s="130"/>
      <c r="B153" s="166"/>
      <c r="C153" s="167" t="s">
        <v>228</v>
      </c>
      <c r="D153" s="167" t="s">
        <v>133</v>
      </c>
      <c r="E153" s="168" t="s">
        <v>229</v>
      </c>
      <c r="F153" s="221" t="s">
        <v>230</v>
      </c>
      <c r="G153" s="221"/>
      <c r="H153" s="221"/>
      <c r="I153" s="221"/>
      <c r="J153" s="169" t="s">
        <v>136</v>
      </c>
      <c r="K153" s="127">
        <v>1</v>
      </c>
      <c r="L153" s="224"/>
      <c r="M153" s="224"/>
      <c r="N153" s="225">
        <f t="shared" si="10"/>
        <v>0</v>
      </c>
      <c r="O153" s="225"/>
      <c r="P153" s="225"/>
      <c r="Q153" s="225"/>
      <c r="R153" s="170"/>
      <c r="S153" s="130"/>
      <c r="T153" s="115" t="s">
        <v>5</v>
      </c>
      <c r="U153" s="40" t="s">
        <v>40</v>
      </c>
      <c r="V153" s="116">
        <v>0.20599999999999999</v>
      </c>
      <c r="W153" s="116">
        <f t="shared" si="11"/>
        <v>0.20599999999999999</v>
      </c>
      <c r="X153" s="116">
        <v>1E-4</v>
      </c>
      <c r="Y153" s="116">
        <f t="shared" si="12"/>
        <v>1E-4</v>
      </c>
      <c r="Z153" s="116">
        <v>0</v>
      </c>
      <c r="AA153" s="117">
        <f t="shared" si="13"/>
        <v>0</v>
      </c>
      <c r="AR153" s="18" t="s">
        <v>137</v>
      </c>
      <c r="AT153" s="18" t="s">
        <v>133</v>
      </c>
      <c r="AU153" s="18" t="s">
        <v>91</v>
      </c>
      <c r="AY153" s="18" t="s">
        <v>132</v>
      </c>
      <c r="BE153" s="118">
        <f t="shared" si="14"/>
        <v>0</v>
      </c>
      <c r="BF153" s="118">
        <f t="shared" si="15"/>
        <v>0</v>
      </c>
      <c r="BG153" s="118">
        <f t="shared" si="16"/>
        <v>0</v>
      </c>
      <c r="BH153" s="118">
        <f t="shared" si="17"/>
        <v>0</v>
      </c>
      <c r="BI153" s="118">
        <f t="shared" si="18"/>
        <v>0</v>
      </c>
      <c r="BJ153" s="18" t="s">
        <v>80</v>
      </c>
      <c r="BK153" s="118">
        <f t="shared" si="19"/>
        <v>0</v>
      </c>
      <c r="BL153" s="18" t="s">
        <v>137</v>
      </c>
      <c r="BM153" s="18" t="s">
        <v>231</v>
      </c>
    </row>
    <row r="154" spans="1:65" s="1" customFormat="1" ht="38.25" customHeight="1" x14ac:dyDescent="0.3">
      <c r="A154" s="130"/>
      <c r="B154" s="166"/>
      <c r="C154" s="171" t="s">
        <v>232</v>
      </c>
      <c r="D154" s="171" t="s">
        <v>139</v>
      </c>
      <c r="E154" s="172" t="s">
        <v>233</v>
      </c>
      <c r="F154" s="232" t="s">
        <v>234</v>
      </c>
      <c r="G154" s="232"/>
      <c r="H154" s="232"/>
      <c r="I154" s="232"/>
      <c r="J154" s="173" t="s">
        <v>136</v>
      </c>
      <c r="K154" s="128">
        <v>1</v>
      </c>
      <c r="L154" s="233"/>
      <c r="M154" s="233"/>
      <c r="N154" s="234">
        <f t="shared" si="10"/>
        <v>0</v>
      </c>
      <c r="O154" s="225"/>
      <c r="P154" s="225"/>
      <c r="Q154" s="225"/>
      <c r="R154" s="170"/>
      <c r="S154" s="130"/>
      <c r="T154" s="115" t="s">
        <v>5</v>
      </c>
      <c r="U154" s="40" t="s">
        <v>40</v>
      </c>
      <c r="V154" s="116">
        <v>0</v>
      </c>
      <c r="W154" s="116">
        <f t="shared" si="11"/>
        <v>0</v>
      </c>
      <c r="X154" s="116">
        <v>8.0000000000000004E-4</v>
      </c>
      <c r="Y154" s="116">
        <f t="shared" si="12"/>
        <v>8.0000000000000004E-4</v>
      </c>
      <c r="Z154" s="116">
        <v>0</v>
      </c>
      <c r="AA154" s="117">
        <f t="shared" si="13"/>
        <v>0</v>
      </c>
      <c r="AR154" s="18" t="s">
        <v>141</v>
      </c>
      <c r="AT154" s="18" t="s">
        <v>139</v>
      </c>
      <c r="AU154" s="18" t="s">
        <v>91</v>
      </c>
      <c r="AY154" s="18" t="s">
        <v>132</v>
      </c>
      <c r="BE154" s="118">
        <f t="shared" si="14"/>
        <v>0</v>
      </c>
      <c r="BF154" s="118">
        <f t="shared" si="15"/>
        <v>0</v>
      </c>
      <c r="BG154" s="118">
        <f t="shared" si="16"/>
        <v>0</v>
      </c>
      <c r="BH154" s="118">
        <f t="shared" si="17"/>
        <v>0</v>
      </c>
      <c r="BI154" s="118">
        <f t="shared" si="18"/>
        <v>0</v>
      </c>
      <c r="BJ154" s="18" t="s">
        <v>80</v>
      </c>
      <c r="BK154" s="118">
        <f t="shared" si="19"/>
        <v>0</v>
      </c>
      <c r="BL154" s="18" t="s">
        <v>137</v>
      </c>
      <c r="BM154" s="18" t="s">
        <v>235</v>
      </c>
    </row>
    <row r="155" spans="1:65" s="1" customFormat="1" ht="25.5" customHeight="1" x14ac:dyDescent="0.3">
      <c r="A155" s="130"/>
      <c r="B155" s="166"/>
      <c r="C155" s="167" t="s">
        <v>236</v>
      </c>
      <c r="D155" s="167" t="s">
        <v>133</v>
      </c>
      <c r="E155" s="168" t="s">
        <v>237</v>
      </c>
      <c r="F155" s="221" t="s">
        <v>238</v>
      </c>
      <c r="G155" s="221"/>
      <c r="H155" s="221"/>
      <c r="I155" s="221"/>
      <c r="J155" s="169" t="s">
        <v>154</v>
      </c>
      <c r="K155" s="127">
        <v>1</v>
      </c>
      <c r="L155" s="224"/>
      <c r="M155" s="224"/>
      <c r="N155" s="225">
        <f t="shared" si="10"/>
        <v>0</v>
      </c>
      <c r="O155" s="225"/>
      <c r="P155" s="225"/>
      <c r="Q155" s="225"/>
      <c r="R155" s="170"/>
      <c r="S155" s="130"/>
      <c r="T155" s="115" t="s">
        <v>5</v>
      </c>
      <c r="U155" s="40" t="s">
        <v>40</v>
      </c>
      <c r="V155" s="116">
        <v>2.4649999999999999</v>
      </c>
      <c r="W155" s="116">
        <f t="shared" si="11"/>
        <v>2.4649999999999999</v>
      </c>
      <c r="X155" s="116">
        <v>1.362E-2</v>
      </c>
      <c r="Y155" s="116">
        <f t="shared" si="12"/>
        <v>1.362E-2</v>
      </c>
      <c r="Z155" s="116">
        <v>0</v>
      </c>
      <c r="AA155" s="117">
        <f t="shared" si="13"/>
        <v>0</v>
      </c>
      <c r="AR155" s="18" t="s">
        <v>137</v>
      </c>
      <c r="AT155" s="18" t="s">
        <v>133</v>
      </c>
      <c r="AU155" s="18" t="s">
        <v>91</v>
      </c>
      <c r="AY155" s="18" t="s">
        <v>132</v>
      </c>
      <c r="BE155" s="118">
        <f t="shared" si="14"/>
        <v>0</v>
      </c>
      <c r="BF155" s="118">
        <f t="shared" si="15"/>
        <v>0</v>
      </c>
      <c r="BG155" s="118">
        <f t="shared" si="16"/>
        <v>0</v>
      </c>
      <c r="BH155" s="118">
        <f t="shared" si="17"/>
        <v>0</v>
      </c>
      <c r="BI155" s="118">
        <f t="shared" si="18"/>
        <v>0</v>
      </c>
      <c r="BJ155" s="18" t="s">
        <v>80</v>
      </c>
      <c r="BK155" s="118">
        <f t="shared" si="19"/>
        <v>0</v>
      </c>
      <c r="BL155" s="18" t="s">
        <v>137</v>
      </c>
      <c r="BM155" s="18" t="s">
        <v>239</v>
      </c>
    </row>
    <row r="156" spans="1:65" s="1" customFormat="1" ht="16.5" customHeight="1" x14ac:dyDescent="0.3">
      <c r="A156" s="130"/>
      <c r="B156" s="166"/>
      <c r="C156" s="171" t="s">
        <v>240</v>
      </c>
      <c r="D156" s="171" t="s">
        <v>139</v>
      </c>
      <c r="E156" s="172" t="s">
        <v>241</v>
      </c>
      <c r="F156" s="232" t="s">
        <v>242</v>
      </c>
      <c r="G156" s="232"/>
      <c r="H156" s="232"/>
      <c r="I156" s="232"/>
      <c r="J156" s="173" t="s">
        <v>136</v>
      </c>
      <c r="K156" s="128">
        <v>1</v>
      </c>
      <c r="L156" s="233"/>
      <c r="M156" s="233"/>
      <c r="N156" s="234">
        <f t="shared" si="10"/>
        <v>0</v>
      </c>
      <c r="O156" s="225"/>
      <c r="P156" s="225"/>
      <c r="Q156" s="225"/>
      <c r="R156" s="170"/>
      <c r="S156" s="130"/>
      <c r="T156" s="115" t="s">
        <v>5</v>
      </c>
      <c r="U156" s="40" t="s">
        <v>40</v>
      </c>
      <c r="V156" s="116">
        <v>0</v>
      </c>
      <c r="W156" s="116">
        <f t="shared" si="11"/>
        <v>0</v>
      </c>
      <c r="X156" s="116">
        <v>2.63E-2</v>
      </c>
      <c r="Y156" s="116">
        <f t="shared" si="12"/>
        <v>2.63E-2</v>
      </c>
      <c r="Z156" s="116">
        <v>0</v>
      </c>
      <c r="AA156" s="117">
        <f t="shared" si="13"/>
        <v>0</v>
      </c>
      <c r="AR156" s="18" t="s">
        <v>141</v>
      </c>
      <c r="AT156" s="18" t="s">
        <v>139</v>
      </c>
      <c r="AU156" s="18" t="s">
        <v>91</v>
      </c>
      <c r="AY156" s="18" t="s">
        <v>132</v>
      </c>
      <c r="BE156" s="118">
        <f t="shared" si="14"/>
        <v>0</v>
      </c>
      <c r="BF156" s="118">
        <f t="shared" si="15"/>
        <v>0</v>
      </c>
      <c r="BG156" s="118">
        <f t="shared" si="16"/>
        <v>0</v>
      </c>
      <c r="BH156" s="118">
        <f t="shared" si="17"/>
        <v>0</v>
      </c>
      <c r="BI156" s="118">
        <f t="shared" si="18"/>
        <v>0</v>
      </c>
      <c r="BJ156" s="18" t="s">
        <v>80</v>
      </c>
      <c r="BK156" s="118">
        <f t="shared" si="19"/>
        <v>0</v>
      </c>
      <c r="BL156" s="18" t="s">
        <v>137</v>
      </c>
      <c r="BM156" s="18" t="s">
        <v>243</v>
      </c>
    </row>
    <row r="157" spans="1:65" s="1" customFormat="1" ht="25.5" customHeight="1" x14ac:dyDescent="0.3">
      <c r="A157" s="130"/>
      <c r="B157" s="166"/>
      <c r="C157" s="167" t="s">
        <v>244</v>
      </c>
      <c r="D157" s="167" t="s">
        <v>133</v>
      </c>
      <c r="E157" s="168" t="s">
        <v>205</v>
      </c>
      <c r="F157" s="221" t="s">
        <v>206</v>
      </c>
      <c r="G157" s="221"/>
      <c r="H157" s="221"/>
      <c r="I157" s="221"/>
      <c r="J157" s="169" t="s">
        <v>154</v>
      </c>
      <c r="K157" s="127">
        <v>1</v>
      </c>
      <c r="L157" s="224"/>
      <c r="M157" s="224"/>
      <c r="N157" s="225">
        <f t="shared" si="10"/>
        <v>0</v>
      </c>
      <c r="O157" s="225"/>
      <c r="P157" s="225"/>
      <c r="Q157" s="225"/>
      <c r="R157" s="170"/>
      <c r="S157" s="130"/>
      <c r="T157" s="115" t="s">
        <v>5</v>
      </c>
      <c r="U157" s="40" t="s">
        <v>40</v>
      </c>
      <c r="V157" s="116">
        <v>1.29</v>
      </c>
      <c r="W157" s="116">
        <f t="shared" si="11"/>
        <v>1.29</v>
      </c>
      <c r="X157" s="116">
        <v>9.3900000000000008E-3</v>
      </c>
      <c r="Y157" s="116">
        <f t="shared" si="12"/>
        <v>9.3900000000000008E-3</v>
      </c>
      <c r="Z157" s="116">
        <v>0</v>
      </c>
      <c r="AA157" s="117">
        <f t="shared" si="13"/>
        <v>0</v>
      </c>
      <c r="AR157" s="18" t="s">
        <v>137</v>
      </c>
      <c r="AT157" s="18" t="s">
        <v>133</v>
      </c>
      <c r="AU157" s="18" t="s">
        <v>91</v>
      </c>
      <c r="AY157" s="18" t="s">
        <v>132</v>
      </c>
      <c r="BE157" s="118">
        <f t="shared" si="14"/>
        <v>0</v>
      </c>
      <c r="BF157" s="118">
        <f t="shared" si="15"/>
        <v>0</v>
      </c>
      <c r="BG157" s="118">
        <f t="shared" si="16"/>
        <v>0</v>
      </c>
      <c r="BH157" s="118">
        <f t="shared" si="17"/>
        <v>0</v>
      </c>
      <c r="BI157" s="118">
        <f t="shared" si="18"/>
        <v>0</v>
      </c>
      <c r="BJ157" s="18" t="s">
        <v>80</v>
      </c>
      <c r="BK157" s="118">
        <f t="shared" si="19"/>
        <v>0</v>
      </c>
      <c r="BL157" s="18" t="s">
        <v>137</v>
      </c>
      <c r="BM157" s="18" t="s">
        <v>245</v>
      </c>
    </row>
    <row r="158" spans="1:65" s="1" customFormat="1" ht="25.5" customHeight="1" x14ac:dyDescent="0.3">
      <c r="A158" s="130"/>
      <c r="B158" s="166"/>
      <c r="C158" s="171" t="s">
        <v>141</v>
      </c>
      <c r="D158" s="171" t="s">
        <v>139</v>
      </c>
      <c r="E158" s="172" t="s">
        <v>246</v>
      </c>
      <c r="F158" s="232" t="s">
        <v>247</v>
      </c>
      <c r="G158" s="232"/>
      <c r="H158" s="232"/>
      <c r="I158" s="232"/>
      <c r="J158" s="173" t="s">
        <v>136</v>
      </c>
      <c r="K158" s="128">
        <v>1</v>
      </c>
      <c r="L158" s="233"/>
      <c r="M158" s="233"/>
      <c r="N158" s="234">
        <f t="shared" si="10"/>
        <v>0</v>
      </c>
      <c r="O158" s="225"/>
      <c r="P158" s="225"/>
      <c r="Q158" s="225"/>
      <c r="R158" s="170"/>
      <c r="S158" s="130"/>
      <c r="T158" s="115" t="s">
        <v>5</v>
      </c>
      <c r="U158" s="40" t="s">
        <v>40</v>
      </c>
      <c r="V158" s="116">
        <v>0</v>
      </c>
      <c r="W158" s="116">
        <f t="shared" si="11"/>
        <v>0</v>
      </c>
      <c r="X158" s="116">
        <v>1.8E-3</v>
      </c>
      <c r="Y158" s="116">
        <f t="shared" si="12"/>
        <v>1.8E-3</v>
      </c>
      <c r="Z158" s="116">
        <v>0</v>
      </c>
      <c r="AA158" s="117">
        <f t="shared" si="13"/>
        <v>0</v>
      </c>
      <c r="AR158" s="18" t="s">
        <v>141</v>
      </c>
      <c r="AT158" s="18" t="s">
        <v>139</v>
      </c>
      <c r="AU158" s="18" t="s">
        <v>91</v>
      </c>
      <c r="AY158" s="18" t="s">
        <v>132</v>
      </c>
      <c r="BE158" s="118">
        <f t="shared" si="14"/>
        <v>0</v>
      </c>
      <c r="BF158" s="118">
        <f t="shared" si="15"/>
        <v>0</v>
      </c>
      <c r="BG158" s="118">
        <f t="shared" si="16"/>
        <v>0</v>
      </c>
      <c r="BH158" s="118">
        <f t="shared" si="17"/>
        <v>0</v>
      </c>
      <c r="BI158" s="118">
        <f t="shared" si="18"/>
        <v>0</v>
      </c>
      <c r="BJ158" s="18" t="s">
        <v>80</v>
      </c>
      <c r="BK158" s="118">
        <f t="shared" si="19"/>
        <v>0</v>
      </c>
      <c r="BL158" s="18" t="s">
        <v>137</v>
      </c>
      <c r="BM158" s="18" t="s">
        <v>248</v>
      </c>
    </row>
    <row r="159" spans="1:65" s="1" customFormat="1" ht="25.5" customHeight="1" x14ac:dyDescent="0.3">
      <c r="A159" s="130"/>
      <c r="B159" s="166"/>
      <c r="C159" s="167" t="s">
        <v>249</v>
      </c>
      <c r="D159" s="167" t="s">
        <v>133</v>
      </c>
      <c r="E159" s="168" t="s">
        <v>213</v>
      </c>
      <c r="F159" s="221" t="s">
        <v>214</v>
      </c>
      <c r="G159" s="221"/>
      <c r="H159" s="221"/>
      <c r="I159" s="221"/>
      <c r="J159" s="169" t="s">
        <v>154</v>
      </c>
      <c r="K159" s="127">
        <v>3</v>
      </c>
      <c r="L159" s="224"/>
      <c r="M159" s="224"/>
      <c r="N159" s="225">
        <f t="shared" si="10"/>
        <v>0</v>
      </c>
      <c r="O159" s="225"/>
      <c r="P159" s="225"/>
      <c r="Q159" s="225"/>
      <c r="R159" s="170"/>
      <c r="S159" s="130"/>
      <c r="T159" s="115" t="s">
        <v>5</v>
      </c>
      <c r="U159" s="40" t="s">
        <v>40</v>
      </c>
      <c r="V159" s="116">
        <v>1.5389999999999999</v>
      </c>
      <c r="W159" s="116">
        <f t="shared" si="11"/>
        <v>4.617</v>
      </c>
      <c r="X159" s="116">
        <v>1.149E-2</v>
      </c>
      <c r="Y159" s="116">
        <f t="shared" si="12"/>
        <v>3.4470000000000001E-2</v>
      </c>
      <c r="Z159" s="116">
        <v>0</v>
      </c>
      <c r="AA159" s="117">
        <f t="shared" si="13"/>
        <v>0</v>
      </c>
      <c r="AR159" s="18" t="s">
        <v>137</v>
      </c>
      <c r="AT159" s="18" t="s">
        <v>133</v>
      </c>
      <c r="AU159" s="18" t="s">
        <v>91</v>
      </c>
      <c r="AY159" s="18" t="s">
        <v>132</v>
      </c>
      <c r="BE159" s="118">
        <f t="shared" si="14"/>
        <v>0</v>
      </c>
      <c r="BF159" s="118">
        <f t="shared" si="15"/>
        <v>0</v>
      </c>
      <c r="BG159" s="118">
        <f t="shared" si="16"/>
        <v>0</v>
      </c>
      <c r="BH159" s="118">
        <f t="shared" si="17"/>
        <v>0</v>
      </c>
      <c r="BI159" s="118">
        <f t="shared" si="18"/>
        <v>0</v>
      </c>
      <c r="BJ159" s="18" t="s">
        <v>80</v>
      </c>
      <c r="BK159" s="118">
        <f t="shared" si="19"/>
        <v>0</v>
      </c>
      <c r="BL159" s="18" t="s">
        <v>137</v>
      </c>
      <c r="BM159" s="18" t="s">
        <v>250</v>
      </c>
    </row>
    <row r="160" spans="1:65" s="1" customFormat="1" ht="25.5" customHeight="1" x14ac:dyDescent="0.3">
      <c r="A160" s="130"/>
      <c r="B160" s="166"/>
      <c r="C160" s="171" t="s">
        <v>251</v>
      </c>
      <c r="D160" s="171" t="s">
        <v>139</v>
      </c>
      <c r="E160" s="172" t="s">
        <v>252</v>
      </c>
      <c r="F160" s="232" t="s">
        <v>253</v>
      </c>
      <c r="G160" s="232"/>
      <c r="H160" s="232"/>
      <c r="I160" s="232"/>
      <c r="J160" s="173" t="s">
        <v>136</v>
      </c>
      <c r="K160" s="128">
        <v>3</v>
      </c>
      <c r="L160" s="233"/>
      <c r="M160" s="233"/>
      <c r="N160" s="234">
        <f t="shared" si="10"/>
        <v>0</v>
      </c>
      <c r="O160" s="225"/>
      <c r="P160" s="225"/>
      <c r="Q160" s="225"/>
      <c r="R160" s="170"/>
      <c r="S160" s="130"/>
      <c r="T160" s="115" t="s">
        <v>5</v>
      </c>
      <c r="U160" s="40" t="s">
        <v>40</v>
      </c>
      <c r="V160" s="116">
        <v>0</v>
      </c>
      <c r="W160" s="116">
        <f t="shared" si="11"/>
        <v>0</v>
      </c>
      <c r="X160" s="116">
        <v>2.8E-3</v>
      </c>
      <c r="Y160" s="116">
        <f t="shared" si="12"/>
        <v>8.3999999999999995E-3</v>
      </c>
      <c r="Z160" s="116">
        <v>0</v>
      </c>
      <c r="AA160" s="117">
        <f t="shared" si="13"/>
        <v>0</v>
      </c>
      <c r="AR160" s="18" t="s">
        <v>141</v>
      </c>
      <c r="AT160" s="18" t="s">
        <v>139</v>
      </c>
      <c r="AU160" s="18" t="s">
        <v>91</v>
      </c>
      <c r="AY160" s="18" t="s">
        <v>132</v>
      </c>
      <c r="BE160" s="118">
        <f t="shared" si="14"/>
        <v>0</v>
      </c>
      <c r="BF160" s="118">
        <f t="shared" si="15"/>
        <v>0</v>
      </c>
      <c r="BG160" s="118">
        <f t="shared" si="16"/>
        <v>0</v>
      </c>
      <c r="BH160" s="118">
        <f t="shared" si="17"/>
        <v>0</v>
      </c>
      <c r="BI160" s="118">
        <f t="shared" si="18"/>
        <v>0</v>
      </c>
      <c r="BJ160" s="18" t="s">
        <v>80</v>
      </c>
      <c r="BK160" s="118">
        <f t="shared" si="19"/>
        <v>0</v>
      </c>
      <c r="BL160" s="18" t="s">
        <v>137</v>
      </c>
      <c r="BM160" s="18" t="s">
        <v>254</v>
      </c>
    </row>
    <row r="161" spans="1:65" s="1" customFormat="1" ht="25.5" customHeight="1" x14ac:dyDescent="0.3">
      <c r="A161" s="130"/>
      <c r="B161" s="166"/>
      <c r="C161" s="167" t="s">
        <v>255</v>
      </c>
      <c r="D161" s="167" t="s">
        <v>133</v>
      </c>
      <c r="E161" s="168" t="s">
        <v>256</v>
      </c>
      <c r="F161" s="221" t="s">
        <v>257</v>
      </c>
      <c r="G161" s="221"/>
      <c r="H161" s="221"/>
      <c r="I161" s="221"/>
      <c r="J161" s="169" t="s">
        <v>136</v>
      </c>
      <c r="K161" s="127">
        <v>6</v>
      </c>
      <c r="L161" s="224"/>
      <c r="M161" s="224"/>
      <c r="N161" s="225">
        <f t="shared" si="10"/>
        <v>0</v>
      </c>
      <c r="O161" s="225"/>
      <c r="P161" s="225"/>
      <c r="Q161" s="225"/>
      <c r="R161" s="170"/>
      <c r="S161" s="130"/>
      <c r="T161" s="115" t="s">
        <v>5</v>
      </c>
      <c r="U161" s="40" t="s">
        <v>40</v>
      </c>
      <c r="V161" s="116">
        <v>0.38100000000000001</v>
      </c>
      <c r="W161" s="116">
        <f t="shared" si="11"/>
        <v>2.286</v>
      </c>
      <c r="X161" s="116">
        <v>2.7E-4</v>
      </c>
      <c r="Y161" s="116">
        <f t="shared" si="12"/>
        <v>1.6199999999999999E-3</v>
      </c>
      <c r="Z161" s="116">
        <v>0</v>
      </c>
      <c r="AA161" s="117">
        <f t="shared" si="13"/>
        <v>0</v>
      </c>
      <c r="AR161" s="18" t="s">
        <v>137</v>
      </c>
      <c r="AT161" s="18" t="s">
        <v>133</v>
      </c>
      <c r="AU161" s="18" t="s">
        <v>91</v>
      </c>
      <c r="AY161" s="18" t="s">
        <v>132</v>
      </c>
      <c r="BE161" s="118">
        <f t="shared" si="14"/>
        <v>0</v>
      </c>
      <c r="BF161" s="118">
        <f t="shared" si="15"/>
        <v>0</v>
      </c>
      <c r="BG161" s="118">
        <f t="shared" si="16"/>
        <v>0</v>
      </c>
      <c r="BH161" s="118">
        <f t="shared" si="17"/>
        <v>0</v>
      </c>
      <c r="BI161" s="118">
        <f t="shared" si="18"/>
        <v>0</v>
      </c>
      <c r="BJ161" s="18" t="s">
        <v>80</v>
      </c>
      <c r="BK161" s="118">
        <f t="shared" si="19"/>
        <v>0</v>
      </c>
      <c r="BL161" s="18" t="s">
        <v>137</v>
      </c>
      <c r="BM161" s="18" t="s">
        <v>258</v>
      </c>
    </row>
    <row r="162" spans="1:65" s="1" customFormat="1" ht="25.5" customHeight="1" x14ac:dyDescent="0.3">
      <c r="A162" s="130"/>
      <c r="B162" s="166"/>
      <c r="C162" s="171" t="s">
        <v>259</v>
      </c>
      <c r="D162" s="171" t="s">
        <v>139</v>
      </c>
      <c r="E162" s="172" t="s">
        <v>260</v>
      </c>
      <c r="F162" s="232" t="s">
        <v>261</v>
      </c>
      <c r="G162" s="232"/>
      <c r="H162" s="232"/>
      <c r="I162" s="232"/>
      <c r="J162" s="173" t="s">
        <v>136</v>
      </c>
      <c r="K162" s="128">
        <v>6</v>
      </c>
      <c r="L162" s="233"/>
      <c r="M162" s="233"/>
      <c r="N162" s="234">
        <f t="shared" si="10"/>
        <v>0</v>
      </c>
      <c r="O162" s="225"/>
      <c r="P162" s="225"/>
      <c r="Q162" s="225"/>
      <c r="R162" s="170"/>
      <c r="S162" s="130"/>
      <c r="T162" s="115" t="s">
        <v>5</v>
      </c>
      <c r="U162" s="40" t="s">
        <v>40</v>
      </c>
      <c r="V162" s="116">
        <v>0</v>
      </c>
      <c r="W162" s="116">
        <f t="shared" si="11"/>
        <v>0</v>
      </c>
      <c r="X162" s="116">
        <v>2.0000000000000001E-4</v>
      </c>
      <c r="Y162" s="116">
        <f t="shared" si="12"/>
        <v>1.2000000000000001E-3</v>
      </c>
      <c r="Z162" s="116">
        <v>0</v>
      </c>
      <c r="AA162" s="117">
        <f t="shared" si="13"/>
        <v>0</v>
      </c>
      <c r="AR162" s="18" t="s">
        <v>141</v>
      </c>
      <c r="AT162" s="18" t="s">
        <v>139</v>
      </c>
      <c r="AU162" s="18" t="s">
        <v>91</v>
      </c>
      <c r="AY162" s="18" t="s">
        <v>132</v>
      </c>
      <c r="BE162" s="118">
        <f t="shared" si="14"/>
        <v>0</v>
      </c>
      <c r="BF162" s="118">
        <f t="shared" si="15"/>
        <v>0</v>
      </c>
      <c r="BG162" s="118">
        <f t="shared" si="16"/>
        <v>0</v>
      </c>
      <c r="BH162" s="118">
        <f t="shared" si="17"/>
        <v>0</v>
      </c>
      <c r="BI162" s="118">
        <f t="shared" si="18"/>
        <v>0</v>
      </c>
      <c r="BJ162" s="18" t="s">
        <v>80</v>
      </c>
      <c r="BK162" s="118">
        <f t="shared" si="19"/>
        <v>0</v>
      </c>
      <c r="BL162" s="18" t="s">
        <v>137</v>
      </c>
      <c r="BM162" s="18" t="s">
        <v>262</v>
      </c>
    </row>
    <row r="163" spans="1:65" s="1" customFormat="1" ht="16.5" customHeight="1" x14ac:dyDescent="0.3">
      <c r="A163" s="130"/>
      <c r="B163" s="166"/>
      <c r="C163" s="167" t="s">
        <v>263</v>
      </c>
      <c r="D163" s="167" t="s">
        <v>133</v>
      </c>
      <c r="E163" s="168" t="s">
        <v>264</v>
      </c>
      <c r="F163" s="221" t="s">
        <v>265</v>
      </c>
      <c r="G163" s="221"/>
      <c r="H163" s="221"/>
      <c r="I163" s="221"/>
      <c r="J163" s="169" t="s">
        <v>136</v>
      </c>
      <c r="K163" s="127">
        <v>4</v>
      </c>
      <c r="L163" s="224"/>
      <c r="M163" s="224"/>
      <c r="N163" s="225">
        <f t="shared" si="10"/>
        <v>0</v>
      </c>
      <c r="O163" s="225"/>
      <c r="P163" s="225"/>
      <c r="Q163" s="225"/>
      <c r="R163" s="170"/>
      <c r="S163" s="130"/>
      <c r="T163" s="115" t="s">
        <v>5</v>
      </c>
      <c r="U163" s="40" t="s">
        <v>40</v>
      </c>
      <c r="V163" s="116">
        <v>0.433</v>
      </c>
      <c r="W163" s="116">
        <f t="shared" si="11"/>
        <v>1.732</v>
      </c>
      <c r="X163" s="116">
        <v>1.47E-3</v>
      </c>
      <c r="Y163" s="116">
        <f t="shared" si="12"/>
        <v>5.8799999999999998E-3</v>
      </c>
      <c r="Z163" s="116">
        <v>0</v>
      </c>
      <c r="AA163" s="117">
        <f t="shared" si="13"/>
        <v>0</v>
      </c>
      <c r="AR163" s="18" t="s">
        <v>137</v>
      </c>
      <c r="AT163" s="18" t="s">
        <v>133</v>
      </c>
      <c r="AU163" s="18" t="s">
        <v>91</v>
      </c>
      <c r="AY163" s="18" t="s">
        <v>132</v>
      </c>
      <c r="BE163" s="118">
        <f t="shared" si="14"/>
        <v>0</v>
      </c>
      <c r="BF163" s="118">
        <f t="shared" si="15"/>
        <v>0</v>
      </c>
      <c r="BG163" s="118">
        <f t="shared" si="16"/>
        <v>0</v>
      </c>
      <c r="BH163" s="118">
        <f t="shared" si="17"/>
        <v>0</v>
      </c>
      <c r="BI163" s="118">
        <f t="shared" si="18"/>
        <v>0</v>
      </c>
      <c r="BJ163" s="18" t="s">
        <v>80</v>
      </c>
      <c r="BK163" s="118">
        <f t="shared" si="19"/>
        <v>0</v>
      </c>
      <c r="BL163" s="18" t="s">
        <v>137</v>
      </c>
      <c r="BM163" s="18" t="s">
        <v>266</v>
      </c>
    </row>
    <row r="164" spans="1:65" s="1" customFormat="1" ht="25.5" customHeight="1" x14ac:dyDescent="0.3">
      <c r="A164" s="130"/>
      <c r="B164" s="166"/>
      <c r="C164" s="171" t="s">
        <v>267</v>
      </c>
      <c r="D164" s="171" t="s">
        <v>139</v>
      </c>
      <c r="E164" s="172" t="s">
        <v>268</v>
      </c>
      <c r="F164" s="232" t="s">
        <v>269</v>
      </c>
      <c r="G164" s="232"/>
      <c r="H164" s="232"/>
      <c r="I164" s="232"/>
      <c r="J164" s="173" t="s">
        <v>136</v>
      </c>
      <c r="K164" s="128">
        <v>4</v>
      </c>
      <c r="L164" s="233"/>
      <c r="M164" s="233"/>
      <c r="N164" s="234">
        <f t="shared" si="10"/>
        <v>0</v>
      </c>
      <c r="O164" s="225"/>
      <c r="P164" s="225"/>
      <c r="Q164" s="225"/>
      <c r="R164" s="170"/>
      <c r="S164" s="130"/>
      <c r="T164" s="115" t="s">
        <v>5</v>
      </c>
      <c r="U164" s="40" t="s">
        <v>40</v>
      </c>
      <c r="V164" s="116">
        <v>0</v>
      </c>
      <c r="W164" s="116">
        <f t="shared" si="11"/>
        <v>0</v>
      </c>
      <c r="X164" s="116">
        <v>6.4999999999999997E-4</v>
      </c>
      <c r="Y164" s="116">
        <f t="shared" si="12"/>
        <v>2.5999999999999999E-3</v>
      </c>
      <c r="Z164" s="116">
        <v>0</v>
      </c>
      <c r="AA164" s="117">
        <f t="shared" si="13"/>
        <v>0</v>
      </c>
      <c r="AR164" s="18" t="s">
        <v>141</v>
      </c>
      <c r="AT164" s="18" t="s">
        <v>139</v>
      </c>
      <c r="AU164" s="18" t="s">
        <v>91</v>
      </c>
      <c r="AY164" s="18" t="s">
        <v>132</v>
      </c>
      <c r="BE164" s="118">
        <f t="shared" si="14"/>
        <v>0</v>
      </c>
      <c r="BF164" s="118">
        <f t="shared" si="15"/>
        <v>0</v>
      </c>
      <c r="BG164" s="118">
        <f t="shared" si="16"/>
        <v>0</v>
      </c>
      <c r="BH164" s="118">
        <f t="shared" si="17"/>
        <v>0</v>
      </c>
      <c r="BI164" s="118">
        <f t="shared" si="18"/>
        <v>0</v>
      </c>
      <c r="BJ164" s="18" t="s">
        <v>80</v>
      </c>
      <c r="BK164" s="118">
        <f t="shared" si="19"/>
        <v>0</v>
      </c>
      <c r="BL164" s="18" t="s">
        <v>137</v>
      </c>
      <c r="BM164" s="18" t="s">
        <v>270</v>
      </c>
    </row>
    <row r="165" spans="1:65" s="1" customFormat="1" ht="25.5" customHeight="1" x14ac:dyDescent="0.3">
      <c r="A165" s="130"/>
      <c r="B165" s="166"/>
      <c r="C165" s="171" t="s">
        <v>271</v>
      </c>
      <c r="D165" s="171" t="s">
        <v>139</v>
      </c>
      <c r="E165" s="172" t="s">
        <v>272</v>
      </c>
      <c r="F165" s="232" t="s">
        <v>273</v>
      </c>
      <c r="G165" s="232"/>
      <c r="H165" s="232"/>
      <c r="I165" s="232"/>
      <c r="J165" s="173" t="s">
        <v>136</v>
      </c>
      <c r="K165" s="128">
        <v>4</v>
      </c>
      <c r="L165" s="233"/>
      <c r="M165" s="233"/>
      <c r="N165" s="234">
        <f t="shared" si="10"/>
        <v>0</v>
      </c>
      <c r="O165" s="225"/>
      <c r="P165" s="225"/>
      <c r="Q165" s="225"/>
      <c r="R165" s="170"/>
      <c r="S165" s="130"/>
      <c r="T165" s="115" t="s">
        <v>5</v>
      </c>
      <c r="U165" s="40" t="s">
        <v>40</v>
      </c>
      <c r="V165" s="116">
        <v>0</v>
      </c>
      <c r="W165" s="116">
        <f t="shared" si="11"/>
        <v>0</v>
      </c>
      <c r="X165" s="116">
        <v>5.0000000000000001E-4</v>
      </c>
      <c r="Y165" s="116">
        <f t="shared" si="12"/>
        <v>2E-3</v>
      </c>
      <c r="Z165" s="116">
        <v>0</v>
      </c>
      <c r="AA165" s="117">
        <f t="shared" si="13"/>
        <v>0</v>
      </c>
      <c r="AR165" s="18" t="s">
        <v>141</v>
      </c>
      <c r="AT165" s="18" t="s">
        <v>139</v>
      </c>
      <c r="AU165" s="18" t="s">
        <v>91</v>
      </c>
      <c r="AY165" s="18" t="s">
        <v>132</v>
      </c>
      <c r="BE165" s="118">
        <f t="shared" si="14"/>
        <v>0</v>
      </c>
      <c r="BF165" s="118">
        <f t="shared" si="15"/>
        <v>0</v>
      </c>
      <c r="BG165" s="118">
        <f t="shared" si="16"/>
        <v>0</v>
      </c>
      <c r="BH165" s="118">
        <f t="shared" si="17"/>
        <v>0</v>
      </c>
      <c r="BI165" s="118">
        <f t="shared" si="18"/>
        <v>0</v>
      </c>
      <c r="BJ165" s="18" t="s">
        <v>80</v>
      </c>
      <c r="BK165" s="118">
        <f t="shared" si="19"/>
        <v>0</v>
      </c>
      <c r="BL165" s="18" t="s">
        <v>137</v>
      </c>
      <c r="BM165" s="18" t="s">
        <v>274</v>
      </c>
    </row>
    <row r="166" spans="1:65" s="1" customFormat="1" ht="25.5" customHeight="1" x14ac:dyDescent="0.3">
      <c r="A166" s="130"/>
      <c r="B166" s="166"/>
      <c r="C166" s="171" t="s">
        <v>275</v>
      </c>
      <c r="D166" s="171" t="s">
        <v>139</v>
      </c>
      <c r="E166" s="172" t="s">
        <v>276</v>
      </c>
      <c r="F166" s="232" t="s">
        <v>277</v>
      </c>
      <c r="G166" s="232"/>
      <c r="H166" s="232"/>
      <c r="I166" s="232"/>
      <c r="J166" s="173" t="s">
        <v>136</v>
      </c>
      <c r="K166" s="128">
        <v>4</v>
      </c>
      <c r="L166" s="233"/>
      <c r="M166" s="233"/>
      <c r="N166" s="234">
        <f t="shared" si="10"/>
        <v>0</v>
      </c>
      <c r="O166" s="225"/>
      <c r="P166" s="225"/>
      <c r="Q166" s="225"/>
      <c r="R166" s="170"/>
      <c r="S166" s="130"/>
      <c r="T166" s="115" t="s">
        <v>5</v>
      </c>
      <c r="U166" s="40" t="s">
        <v>40</v>
      </c>
      <c r="V166" s="116">
        <v>0</v>
      </c>
      <c r="W166" s="116">
        <f t="shared" si="11"/>
        <v>0</v>
      </c>
      <c r="X166" s="116">
        <v>5.9999999999999995E-4</v>
      </c>
      <c r="Y166" s="116">
        <f t="shared" si="12"/>
        <v>2.3999999999999998E-3</v>
      </c>
      <c r="Z166" s="116">
        <v>0</v>
      </c>
      <c r="AA166" s="117">
        <f t="shared" si="13"/>
        <v>0</v>
      </c>
      <c r="AR166" s="18" t="s">
        <v>141</v>
      </c>
      <c r="AT166" s="18" t="s">
        <v>139</v>
      </c>
      <c r="AU166" s="18" t="s">
        <v>91</v>
      </c>
      <c r="AY166" s="18" t="s">
        <v>132</v>
      </c>
      <c r="BE166" s="118">
        <f t="shared" si="14"/>
        <v>0</v>
      </c>
      <c r="BF166" s="118">
        <f t="shared" si="15"/>
        <v>0</v>
      </c>
      <c r="BG166" s="118">
        <f t="shared" si="16"/>
        <v>0</v>
      </c>
      <c r="BH166" s="118">
        <f t="shared" si="17"/>
        <v>0</v>
      </c>
      <c r="BI166" s="118">
        <f t="shared" si="18"/>
        <v>0</v>
      </c>
      <c r="BJ166" s="18" t="s">
        <v>80</v>
      </c>
      <c r="BK166" s="118">
        <f t="shared" si="19"/>
        <v>0</v>
      </c>
      <c r="BL166" s="18" t="s">
        <v>137</v>
      </c>
      <c r="BM166" s="18" t="s">
        <v>278</v>
      </c>
    </row>
    <row r="167" spans="1:65" s="1" customFormat="1" ht="25.5" customHeight="1" x14ac:dyDescent="0.3">
      <c r="A167" s="130"/>
      <c r="B167" s="166"/>
      <c r="C167" s="171" t="s">
        <v>279</v>
      </c>
      <c r="D167" s="171" t="s">
        <v>139</v>
      </c>
      <c r="E167" s="172" t="s">
        <v>280</v>
      </c>
      <c r="F167" s="232" t="s">
        <v>281</v>
      </c>
      <c r="G167" s="232"/>
      <c r="H167" s="232"/>
      <c r="I167" s="232"/>
      <c r="J167" s="173" t="s">
        <v>136</v>
      </c>
      <c r="K167" s="128">
        <v>4</v>
      </c>
      <c r="L167" s="233"/>
      <c r="M167" s="233"/>
      <c r="N167" s="234">
        <f t="shared" si="10"/>
        <v>0</v>
      </c>
      <c r="O167" s="225"/>
      <c r="P167" s="225"/>
      <c r="Q167" s="225"/>
      <c r="R167" s="170"/>
      <c r="S167" s="130"/>
      <c r="T167" s="115" t="s">
        <v>5</v>
      </c>
      <c r="U167" s="40" t="s">
        <v>40</v>
      </c>
      <c r="V167" s="116">
        <v>0</v>
      </c>
      <c r="W167" s="116">
        <f t="shared" si="11"/>
        <v>0</v>
      </c>
      <c r="X167" s="116">
        <v>1.0000000000000001E-5</v>
      </c>
      <c r="Y167" s="116">
        <f t="shared" si="12"/>
        <v>4.0000000000000003E-5</v>
      </c>
      <c r="Z167" s="116">
        <v>0</v>
      </c>
      <c r="AA167" s="117">
        <f t="shared" si="13"/>
        <v>0</v>
      </c>
      <c r="AR167" s="18" t="s">
        <v>141</v>
      </c>
      <c r="AT167" s="18" t="s">
        <v>139</v>
      </c>
      <c r="AU167" s="18" t="s">
        <v>91</v>
      </c>
      <c r="AY167" s="18" t="s">
        <v>132</v>
      </c>
      <c r="BE167" s="118">
        <f t="shared" si="14"/>
        <v>0</v>
      </c>
      <c r="BF167" s="118">
        <f t="shared" si="15"/>
        <v>0</v>
      </c>
      <c r="BG167" s="118">
        <f t="shared" si="16"/>
        <v>0</v>
      </c>
      <c r="BH167" s="118">
        <f t="shared" si="17"/>
        <v>0</v>
      </c>
      <c r="BI167" s="118">
        <f t="shared" si="18"/>
        <v>0</v>
      </c>
      <c r="BJ167" s="18" t="s">
        <v>80</v>
      </c>
      <c r="BK167" s="118">
        <f t="shared" si="19"/>
        <v>0</v>
      </c>
      <c r="BL167" s="18" t="s">
        <v>137</v>
      </c>
      <c r="BM167" s="18" t="s">
        <v>282</v>
      </c>
    </row>
    <row r="168" spans="1:65" s="1" customFormat="1" ht="25.5" customHeight="1" x14ac:dyDescent="0.3">
      <c r="A168" s="130"/>
      <c r="B168" s="166"/>
      <c r="C168" s="167" t="s">
        <v>283</v>
      </c>
      <c r="D168" s="167" t="s">
        <v>133</v>
      </c>
      <c r="E168" s="168" t="s">
        <v>221</v>
      </c>
      <c r="F168" s="221" t="s">
        <v>222</v>
      </c>
      <c r="G168" s="221"/>
      <c r="H168" s="221"/>
      <c r="I168" s="221"/>
      <c r="J168" s="169" t="s">
        <v>136</v>
      </c>
      <c r="K168" s="127">
        <v>6</v>
      </c>
      <c r="L168" s="224"/>
      <c r="M168" s="224"/>
      <c r="N168" s="225">
        <f t="shared" si="10"/>
        <v>0</v>
      </c>
      <c r="O168" s="225"/>
      <c r="P168" s="225"/>
      <c r="Q168" s="225"/>
      <c r="R168" s="170"/>
      <c r="S168" s="130"/>
      <c r="T168" s="115" t="s">
        <v>5</v>
      </c>
      <c r="U168" s="40" t="s">
        <v>40</v>
      </c>
      <c r="V168" s="116">
        <v>5.0999999999999997E-2</v>
      </c>
      <c r="W168" s="116">
        <f t="shared" si="11"/>
        <v>0.30599999999999999</v>
      </c>
      <c r="X168" s="116">
        <v>3.0000000000000001E-5</v>
      </c>
      <c r="Y168" s="116">
        <f t="shared" si="12"/>
        <v>1.8000000000000001E-4</v>
      </c>
      <c r="Z168" s="116">
        <v>0</v>
      </c>
      <c r="AA168" s="117">
        <f t="shared" si="13"/>
        <v>0</v>
      </c>
      <c r="AR168" s="18" t="s">
        <v>137</v>
      </c>
      <c r="AT168" s="18" t="s">
        <v>133</v>
      </c>
      <c r="AU168" s="18" t="s">
        <v>91</v>
      </c>
      <c r="AY168" s="18" t="s">
        <v>132</v>
      </c>
      <c r="BE168" s="118">
        <f t="shared" si="14"/>
        <v>0</v>
      </c>
      <c r="BF168" s="118">
        <f t="shared" si="15"/>
        <v>0</v>
      </c>
      <c r="BG168" s="118">
        <f t="shared" si="16"/>
        <v>0</v>
      </c>
      <c r="BH168" s="118">
        <f t="shared" si="17"/>
        <v>0</v>
      </c>
      <c r="BI168" s="118">
        <f t="shared" si="18"/>
        <v>0</v>
      </c>
      <c r="BJ168" s="18" t="s">
        <v>80</v>
      </c>
      <c r="BK168" s="118">
        <f t="shared" si="19"/>
        <v>0</v>
      </c>
      <c r="BL168" s="18" t="s">
        <v>137</v>
      </c>
      <c r="BM168" s="18" t="s">
        <v>284</v>
      </c>
    </row>
    <row r="169" spans="1:65" s="1" customFormat="1" ht="25.5" customHeight="1" x14ac:dyDescent="0.3">
      <c r="A169" s="130"/>
      <c r="B169" s="166"/>
      <c r="C169" s="171" t="s">
        <v>285</v>
      </c>
      <c r="D169" s="171" t="s">
        <v>139</v>
      </c>
      <c r="E169" s="172" t="s">
        <v>286</v>
      </c>
      <c r="F169" s="232" t="s">
        <v>287</v>
      </c>
      <c r="G169" s="232"/>
      <c r="H169" s="232"/>
      <c r="I169" s="232"/>
      <c r="J169" s="173" t="s">
        <v>136</v>
      </c>
      <c r="K169" s="128">
        <v>6</v>
      </c>
      <c r="L169" s="233"/>
      <c r="M169" s="233"/>
      <c r="N169" s="234">
        <f t="shared" si="10"/>
        <v>0</v>
      </c>
      <c r="O169" s="225"/>
      <c r="P169" s="225"/>
      <c r="Q169" s="225"/>
      <c r="R169" s="170"/>
      <c r="S169" s="130"/>
      <c r="T169" s="115" t="s">
        <v>5</v>
      </c>
      <c r="U169" s="40" t="s">
        <v>40</v>
      </c>
      <c r="V169" s="116">
        <v>0</v>
      </c>
      <c r="W169" s="116">
        <f t="shared" si="11"/>
        <v>0</v>
      </c>
      <c r="X169" s="116">
        <v>2.0000000000000001E-4</v>
      </c>
      <c r="Y169" s="116">
        <f t="shared" si="12"/>
        <v>1.2000000000000001E-3</v>
      </c>
      <c r="Z169" s="116">
        <v>0</v>
      </c>
      <c r="AA169" s="117">
        <f t="shared" si="13"/>
        <v>0</v>
      </c>
      <c r="AR169" s="18" t="s">
        <v>141</v>
      </c>
      <c r="AT169" s="18" t="s">
        <v>139</v>
      </c>
      <c r="AU169" s="18" t="s">
        <v>91</v>
      </c>
      <c r="AY169" s="18" t="s">
        <v>132</v>
      </c>
      <c r="BE169" s="118">
        <f t="shared" si="14"/>
        <v>0</v>
      </c>
      <c r="BF169" s="118">
        <f t="shared" si="15"/>
        <v>0</v>
      </c>
      <c r="BG169" s="118">
        <f t="shared" si="16"/>
        <v>0</v>
      </c>
      <c r="BH169" s="118">
        <f t="shared" si="17"/>
        <v>0</v>
      </c>
      <c r="BI169" s="118">
        <f t="shared" si="18"/>
        <v>0</v>
      </c>
      <c r="BJ169" s="18" t="s">
        <v>80</v>
      </c>
      <c r="BK169" s="118">
        <f t="shared" si="19"/>
        <v>0</v>
      </c>
      <c r="BL169" s="18" t="s">
        <v>137</v>
      </c>
      <c r="BM169" s="18" t="s">
        <v>288</v>
      </c>
    </row>
    <row r="170" spans="1:65" s="1" customFormat="1" ht="16.5" customHeight="1" x14ac:dyDescent="0.3">
      <c r="A170" s="130"/>
      <c r="B170" s="166"/>
      <c r="C170" s="167" t="s">
        <v>289</v>
      </c>
      <c r="D170" s="167" t="s">
        <v>133</v>
      </c>
      <c r="E170" s="168" t="s">
        <v>290</v>
      </c>
      <c r="F170" s="221" t="s">
        <v>291</v>
      </c>
      <c r="G170" s="221"/>
      <c r="H170" s="221"/>
      <c r="I170" s="221"/>
      <c r="J170" s="169" t="s">
        <v>136</v>
      </c>
      <c r="K170" s="127">
        <v>14</v>
      </c>
      <c r="L170" s="224"/>
      <c r="M170" s="224"/>
      <c r="N170" s="225">
        <f t="shared" si="10"/>
        <v>0</v>
      </c>
      <c r="O170" s="225"/>
      <c r="P170" s="225"/>
      <c r="Q170" s="225"/>
      <c r="R170" s="170"/>
      <c r="S170" s="130"/>
      <c r="T170" s="115" t="s">
        <v>5</v>
      </c>
      <c r="U170" s="40" t="s">
        <v>40</v>
      </c>
      <c r="V170" s="116">
        <v>0.27800000000000002</v>
      </c>
      <c r="W170" s="116">
        <f t="shared" si="11"/>
        <v>3.8920000000000003</v>
      </c>
      <c r="X170" s="116">
        <v>2.4000000000000001E-4</v>
      </c>
      <c r="Y170" s="116">
        <f t="shared" si="12"/>
        <v>3.3600000000000001E-3</v>
      </c>
      <c r="Z170" s="116">
        <v>0</v>
      </c>
      <c r="AA170" s="117">
        <f t="shared" si="13"/>
        <v>0</v>
      </c>
      <c r="AR170" s="18" t="s">
        <v>137</v>
      </c>
      <c r="AT170" s="18" t="s">
        <v>133</v>
      </c>
      <c r="AU170" s="18" t="s">
        <v>91</v>
      </c>
      <c r="AY170" s="18" t="s">
        <v>132</v>
      </c>
      <c r="BE170" s="118">
        <f t="shared" si="14"/>
        <v>0</v>
      </c>
      <c r="BF170" s="118">
        <f t="shared" si="15"/>
        <v>0</v>
      </c>
      <c r="BG170" s="118">
        <f t="shared" si="16"/>
        <v>0</v>
      </c>
      <c r="BH170" s="118">
        <f t="shared" si="17"/>
        <v>0</v>
      </c>
      <c r="BI170" s="118">
        <f t="shared" si="18"/>
        <v>0</v>
      </c>
      <c r="BJ170" s="18" t="s">
        <v>80</v>
      </c>
      <c r="BK170" s="118">
        <f t="shared" si="19"/>
        <v>0</v>
      </c>
      <c r="BL170" s="18" t="s">
        <v>137</v>
      </c>
      <c r="BM170" s="18" t="s">
        <v>292</v>
      </c>
    </row>
    <row r="171" spans="1:65" s="9" customFormat="1" ht="29.85" customHeight="1" x14ac:dyDescent="0.3">
      <c r="A171" s="129"/>
      <c r="B171" s="161"/>
      <c r="C171" s="162"/>
      <c r="D171" s="165" t="s">
        <v>104</v>
      </c>
      <c r="E171" s="165"/>
      <c r="F171" s="165"/>
      <c r="G171" s="165"/>
      <c r="H171" s="165"/>
      <c r="I171" s="165"/>
      <c r="J171" s="165"/>
      <c r="K171" s="180"/>
      <c r="L171" s="180"/>
      <c r="M171" s="180"/>
      <c r="N171" s="219">
        <f>SUM(N172:Q176)</f>
        <v>0</v>
      </c>
      <c r="O171" s="220"/>
      <c r="P171" s="220"/>
      <c r="Q171" s="220"/>
      <c r="R171" s="164"/>
      <c r="S171" s="129"/>
      <c r="T171" s="109"/>
      <c r="U171" s="108"/>
      <c r="V171" s="108"/>
      <c r="W171" s="110">
        <f>SUM(W172:W176)</f>
        <v>24.6</v>
      </c>
      <c r="X171" s="108"/>
      <c r="Y171" s="110">
        <f>SUM(Y172:Y176)</f>
        <v>0.1749</v>
      </c>
      <c r="Z171" s="108"/>
      <c r="AA171" s="111">
        <f>SUM(AA172:AA176)</f>
        <v>0.25529999999999997</v>
      </c>
      <c r="AR171" s="112" t="s">
        <v>91</v>
      </c>
      <c r="AT171" s="113" t="s">
        <v>74</v>
      </c>
      <c r="AU171" s="113" t="s">
        <v>80</v>
      </c>
      <c r="AY171" s="112" t="s">
        <v>132</v>
      </c>
      <c r="BK171" s="114">
        <f>SUM(BK172:BK176)</f>
        <v>0</v>
      </c>
    </row>
    <row r="172" spans="1:65" s="1" customFormat="1" ht="25.5" customHeight="1" x14ac:dyDescent="0.3">
      <c r="A172" s="130"/>
      <c r="B172" s="166"/>
      <c r="C172" s="167" t="s">
        <v>293</v>
      </c>
      <c r="D172" s="167" t="s">
        <v>133</v>
      </c>
      <c r="E172" s="168" t="s">
        <v>294</v>
      </c>
      <c r="F172" s="221" t="s">
        <v>295</v>
      </c>
      <c r="G172" s="221"/>
      <c r="H172" s="221"/>
      <c r="I172" s="221"/>
      <c r="J172" s="169" t="s">
        <v>175</v>
      </c>
      <c r="K172" s="127">
        <v>30</v>
      </c>
      <c r="L172" s="224"/>
      <c r="M172" s="224"/>
      <c r="N172" s="225">
        <f>ROUND(L172*K172,2)</f>
        <v>0</v>
      </c>
      <c r="O172" s="225"/>
      <c r="P172" s="225"/>
      <c r="Q172" s="225"/>
      <c r="R172" s="170"/>
      <c r="S172" s="130"/>
      <c r="T172" s="115" t="s">
        <v>5</v>
      </c>
      <c r="U172" s="40" t="s">
        <v>40</v>
      </c>
      <c r="V172" s="116">
        <v>0.55000000000000004</v>
      </c>
      <c r="W172" s="116">
        <f>V172*K172</f>
        <v>16.5</v>
      </c>
      <c r="X172" s="116">
        <v>5.7499999999999999E-3</v>
      </c>
      <c r="Y172" s="116">
        <f>X172*K172</f>
        <v>0.17249999999999999</v>
      </c>
      <c r="Z172" s="116">
        <v>0</v>
      </c>
      <c r="AA172" s="117">
        <f>Z172*K172</f>
        <v>0</v>
      </c>
      <c r="AR172" s="18" t="s">
        <v>137</v>
      </c>
      <c r="AT172" s="18" t="s">
        <v>133</v>
      </c>
      <c r="AU172" s="18" t="s">
        <v>91</v>
      </c>
      <c r="AY172" s="18" t="s">
        <v>132</v>
      </c>
      <c r="BE172" s="118">
        <f>IF(U172="základní",N172,0)</f>
        <v>0</v>
      </c>
      <c r="BF172" s="118">
        <f>IF(U172="snížená",N172,0)</f>
        <v>0</v>
      </c>
      <c r="BG172" s="118">
        <f>IF(U172="zákl. přenesená",N172,0)</f>
        <v>0</v>
      </c>
      <c r="BH172" s="118">
        <f>IF(U172="sníž. přenesená",N172,0)</f>
        <v>0</v>
      </c>
      <c r="BI172" s="118">
        <f>IF(U172="nulová",N172,0)</f>
        <v>0</v>
      </c>
      <c r="BJ172" s="18" t="s">
        <v>80</v>
      </c>
      <c r="BK172" s="118">
        <f>ROUND(L172*K172,2)</f>
        <v>0</v>
      </c>
      <c r="BL172" s="18" t="s">
        <v>137</v>
      </c>
      <c r="BM172" s="18" t="s">
        <v>296</v>
      </c>
    </row>
    <row r="173" spans="1:65" s="1" customFormat="1" ht="25.5" customHeight="1" x14ac:dyDescent="0.3">
      <c r="A173" s="130"/>
      <c r="B173" s="166"/>
      <c r="C173" s="167" t="s">
        <v>297</v>
      </c>
      <c r="D173" s="167" t="s">
        <v>133</v>
      </c>
      <c r="E173" s="168" t="s">
        <v>298</v>
      </c>
      <c r="F173" s="221" t="s">
        <v>299</v>
      </c>
      <c r="G173" s="221"/>
      <c r="H173" s="221"/>
      <c r="I173" s="221"/>
      <c r="J173" s="169" t="s">
        <v>175</v>
      </c>
      <c r="K173" s="127">
        <v>30</v>
      </c>
      <c r="L173" s="224"/>
      <c r="M173" s="224"/>
      <c r="N173" s="225">
        <f>ROUND(L173*K173,2)</f>
        <v>0</v>
      </c>
      <c r="O173" s="225"/>
      <c r="P173" s="225"/>
      <c r="Q173" s="225"/>
      <c r="R173" s="170"/>
      <c r="S173" s="130"/>
      <c r="T173" s="115" t="s">
        <v>5</v>
      </c>
      <c r="U173" s="40" t="s">
        <v>40</v>
      </c>
      <c r="V173" s="116">
        <v>5.2999999999999999E-2</v>
      </c>
      <c r="W173" s="116">
        <f>V173*K173</f>
        <v>1.5899999999999999</v>
      </c>
      <c r="X173" s="116">
        <v>4.0000000000000003E-5</v>
      </c>
      <c r="Y173" s="116">
        <f>X173*K173</f>
        <v>1.2000000000000001E-3</v>
      </c>
      <c r="Z173" s="116">
        <v>0</v>
      </c>
      <c r="AA173" s="117">
        <f>Z173*K173</f>
        <v>0</v>
      </c>
      <c r="AR173" s="18" t="s">
        <v>137</v>
      </c>
      <c r="AT173" s="18" t="s">
        <v>133</v>
      </c>
      <c r="AU173" s="18" t="s">
        <v>91</v>
      </c>
      <c r="AY173" s="18" t="s">
        <v>132</v>
      </c>
      <c r="BE173" s="118">
        <f>IF(U173="základní",N173,0)</f>
        <v>0</v>
      </c>
      <c r="BF173" s="118">
        <f>IF(U173="snížená",N173,0)</f>
        <v>0</v>
      </c>
      <c r="BG173" s="118">
        <f>IF(U173="zákl. přenesená",N173,0)</f>
        <v>0</v>
      </c>
      <c r="BH173" s="118">
        <f>IF(U173="sníž. přenesená",N173,0)</f>
        <v>0</v>
      </c>
      <c r="BI173" s="118">
        <f>IF(U173="nulová",N173,0)</f>
        <v>0</v>
      </c>
      <c r="BJ173" s="18" t="s">
        <v>80</v>
      </c>
      <c r="BK173" s="118">
        <f>ROUND(L173*K173,2)</f>
        <v>0</v>
      </c>
      <c r="BL173" s="18" t="s">
        <v>137</v>
      </c>
      <c r="BM173" s="18" t="s">
        <v>300</v>
      </c>
    </row>
    <row r="174" spans="1:65" s="1" customFormat="1" ht="25.5" customHeight="1" x14ac:dyDescent="0.3">
      <c r="A174" s="130"/>
      <c r="B174" s="166"/>
      <c r="C174" s="167" t="s">
        <v>301</v>
      </c>
      <c r="D174" s="167" t="s">
        <v>133</v>
      </c>
      <c r="E174" s="168" t="s">
        <v>302</v>
      </c>
      <c r="F174" s="221" t="s">
        <v>303</v>
      </c>
      <c r="G174" s="221"/>
      <c r="H174" s="221"/>
      <c r="I174" s="221"/>
      <c r="J174" s="169" t="s">
        <v>175</v>
      </c>
      <c r="K174" s="127">
        <v>30</v>
      </c>
      <c r="L174" s="224"/>
      <c r="M174" s="224"/>
      <c r="N174" s="225">
        <f>ROUND(L174*K174,2)</f>
        <v>0</v>
      </c>
      <c r="O174" s="225"/>
      <c r="P174" s="225"/>
      <c r="Q174" s="225"/>
      <c r="R174" s="170"/>
      <c r="S174" s="130"/>
      <c r="T174" s="115" t="s">
        <v>5</v>
      </c>
      <c r="U174" s="40" t="s">
        <v>40</v>
      </c>
      <c r="V174" s="116">
        <v>4.2000000000000003E-2</v>
      </c>
      <c r="W174" s="116">
        <f>V174*K174</f>
        <v>1.26</v>
      </c>
      <c r="X174" s="116">
        <v>0</v>
      </c>
      <c r="Y174" s="116">
        <f>X174*K174</f>
        <v>0</v>
      </c>
      <c r="Z174" s="116">
        <v>0</v>
      </c>
      <c r="AA174" s="117">
        <f>Z174*K174</f>
        <v>0</v>
      </c>
      <c r="AR174" s="18" t="s">
        <v>137</v>
      </c>
      <c r="AT174" s="18" t="s">
        <v>133</v>
      </c>
      <c r="AU174" s="18" t="s">
        <v>91</v>
      </c>
      <c r="AY174" s="18" t="s">
        <v>132</v>
      </c>
      <c r="BE174" s="118">
        <f>IF(U174="základní",N174,0)</f>
        <v>0</v>
      </c>
      <c r="BF174" s="118">
        <f>IF(U174="snížená",N174,0)</f>
        <v>0</v>
      </c>
      <c r="BG174" s="118">
        <f>IF(U174="zákl. přenesená",N174,0)</f>
        <v>0</v>
      </c>
      <c r="BH174" s="118">
        <f>IF(U174="sníž. přenesená",N174,0)</f>
        <v>0</v>
      </c>
      <c r="BI174" s="118">
        <f>IF(U174="nulová",N174,0)</f>
        <v>0</v>
      </c>
      <c r="BJ174" s="18" t="s">
        <v>80</v>
      </c>
      <c r="BK174" s="118">
        <f>ROUND(L174*K174,2)</f>
        <v>0</v>
      </c>
      <c r="BL174" s="18" t="s">
        <v>137</v>
      </c>
      <c r="BM174" s="18" t="s">
        <v>304</v>
      </c>
    </row>
    <row r="175" spans="1:65" s="1" customFormat="1" ht="25.5" customHeight="1" x14ac:dyDescent="0.3">
      <c r="A175" s="130"/>
      <c r="B175" s="166"/>
      <c r="C175" s="167" t="s">
        <v>305</v>
      </c>
      <c r="D175" s="167" t="s">
        <v>133</v>
      </c>
      <c r="E175" s="168" t="s">
        <v>306</v>
      </c>
      <c r="F175" s="221" t="s">
        <v>307</v>
      </c>
      <c r="G175" s="221"/>
      <c r="H175" s="221"/>
      <c r="I175" s="221"/>
      <c r="J175" s="169" t="s">
        <v>175</v>
      </c>
      <c r="K175" s="127">
        <v>30</v>
      </c>
      <c r="L175" s="224"/>
      <c r="M175" s="224"/>
      <c r="N175" s="225">
        <f>ROUND(L175*K175,2)</f>
        <v>0</v>
      </c>
      <c r="O175" s="225"/>
      <c r="P175" s="225"/>
      <c r="Q175" s="225"/>
      <c r="R175" s="170"/>
      <c r="S175" s="130"/>
      <c r="T175" s="115" t="s">
        <v>5</v>
      </c>
      <c r="U175" s="40" t="s">
        <v>40</v>
      </c>
      <c r="V175" s="116">
        <v>0.1</v>
      </c>
      <c r="W175" s="116">
        <f>V175*K175</f>
        <v>3</v>
      </c>
      <c r="X175" s="116">
        <v>4.0000000000000003E-5</v>
      </c>
      <c r="Y175" s="116">
        <f>X175*K175</f>
        <v>1.2000000000000001E-3</v>
      </c>
      <c r="Z175" s="116">
        <v>2.9299999999999999E-3</v>
      </c>
      <c r="AA175" s="117">
        <f>Z175*K175</f>
        <v>8.7899999999999992E-2</v>
      </c>
      <c r="AR175" s="18" t="s">
        <v>137</v>
      </c>
      <c r="AT175" s="18" t="s">
        <v>133</v>
      </c>
      <c r="AU175" s="18" t="s">
        <v>91</v>
      </c>
      <c r="AY175" s="18" t="s">
        <v>132</v>
      </c>
      <c r="BE175" s="118">
        <f>IF(U175="základní",N175,0)</f>
        <v>0</v>
      </c>
      <c r="BF175" s="118">
        <f>IF(U175="snížená",N175,0)</f>
        <v>0</v>
      </c>
      <c r="BG175" s="118">
        <f>IF(U175="zákl. přenesená",N175,0)</f>
        <v>0</v>
      </c>
      <c r="BH175" s="118">
        <f>IF(U175="sníž. přenesená",N175,0)</f>
        <v>0</v>
      </c>
      <c r="BI175" s="118">
        <f>IF(U175="nulová",N175,0)</f>
        <v>0</v>
      </c>
      <c r="BJ175" s="18" t="s">
        <v>80</v>
      </c>
      <c r="BK175" s="118">
        <f>ROUND(L175*K175,2)</f>
        <v>0</v>
      </c>
      <c r="BL175" s="18" t="s">
        <v>137</v>
      </c>
      <c r="BM175" s="18" t="s">
        <v>308</v>
      </c>
    </row>
    <row r="176" spans="1:65" s="1" customFormat="1" ht="38.25" customHeight="1" x14ac:dyDescent="0.3">
      <c r="A176" s="130"/>
      <c r="B176" s="166"/>
      <c r="C176" s="167" t="s">
        <v>309</v>
      </c>
      <c r="D176" s="167" t="s">
        <v>133</v>
      </c>
      <c r="E176" s="168" t="s">
        <v>310</v>
      </c>
      <c r="F176" s="221" t="s">
        <v>311</v>
      </c>
      <c r="G176" s="221"/>
      <c r="H176" s="221"/>
      <c r="I176" s="221"/>
      <c r="J176" s="169" t="s">
        <v>175</v>
      </c>
      <c r="K176" s="127">
        <v>30</v>
      </c>
      <c r="L176" s="224"/>
      <c r="M176" s="224"/>
      <c r="N176" s="225">
        <f>ROUND(L176*K176,2)</f>
        <v>0</v>
      </c>
      <c r="O176" s="225"/>
      <c r="P176" s="225"/>
      <c r="Q176" s="225"/>
      <c r="R176" s="170"/>
      <c r="S176" s="130"/>
      <c r="T176" s="115" t="s">
        <v>5</v>
      </c>
      <c r="U176" s="40" t="s">
        <v>40</v>
      </c>
      <c r="V176" s="116">
        <v>7.4999999999999997E-2</v>
      </c>
      <c r="W176" s="116">
        <f>V176*K176</f>
        <v>2.25</v>
      </c>
      <c r="X176" s="116">
        <v>0</v>
      </c>
      <c r="Y176" s="116">
        <f>X176*K176</f>
        <v>0</v>
      </c>
      <c r="Z176" s="116">
        <v>5.5799999999999999E-3</v>
      </c>
      <c r="AA176" s="117">
        <f>Z176*K176</f>
        <v>0.16739999999999999</v>
      </c>
      <c r="AR176" s="18" t="s">
        <v>137</v>
      </c>
      <c r="AT176" s="18" t="s">
        <v>133</v>
      </c>
      <c r="AU176" s="18" t="s">
        <v>91</v>
      </c>
      <c r="AY176" s="18" t="s">
        <v>132</v>
      </c>
      <c r="BE176" s="118">
        <f>IF(U176="základní",N176,0)</f>
        <v>0</v>
      </c>
      <c r="BF176" s="118">
        <f>IF(U176="snížená",N176,0)</f>
        <v>0</v>
      </c>
      <c r="BG176" s="118">
        <f>IF(U176="zákl. přenesená",N176,0)</f>
        <v>0</v>
      </c>
      <c r="BH176" s="118">
        <f>IF(U176="sníž. přenesená",N176,0)</f>
        <v>0</v>
      </c>
      <c r="BI176" s="118">
        <f>IF(U176="nulová",N176,0)</f>
        <v>0</v>
      </c>
      <c r="BJ176" s="18" t="s">
        <v>80</v>
      </c>
      <c r="BK176" s="118">
        <f>ROUND(L176*K176,2)</f>
        <v>0</v>
      </c>
      <c r="BL176" s="18" t="s">
        <v>137</v>
      </c>
      <c r="BM176" s="18" t="s">
        <v>312</v>
      </c>
    </row>
    <row r="177" spans="1:65" s="9" customFormat="1" ht="29.85" customHeight="1" x14ac:dyDescent="0.3">
      <c r="A177" s="129"/>
      <c r="B177" s="161"/>
      <c r="C177" s="162"/>
      <c r="D177" s="165" t="s">
        <v>105</v>
      </c>
      <c r="E177" s="165"/>
      <c r="F177" s="165"/>
      <c r="G177" s="165"/>
      <c r="H177" s="165"/>
      <c r="I177" s="165"/>
      <c r="J177" s="165"/>
      <c r="K177" s="180"/>
      <c r="L177" s="180"/>
      <c r="M177" s="180"/>
      <c r="N177" s="219">
        <f>SUM(N178:Q179)</f>
        <v>0</v>
      </c>
      <c r="O177" s="220"/>
      <c r="P177" s="220"/>
      <c r="Q177" s="220"/>
      <c r="R177" s="164"/>
      <c r="S177" s="129"/>
      <c r="T177" s="109"/>
      <c r="U177" s="108"/>
      <c r="V177" s="108"/>
      <c r="W177" s="110">
        <f>SUM(W178:W179)</f>
        <v>8.7299999999999986</v>
      </c>
      <c r="X177" s="108"/>
      <c r="Y177" s="110">
        <f>SUM(Y178:Y179)</f>
        <v>0.1278</v>
      </c>
      <c r="Z177" s="108"/>
      <c r="AA177" s="111">
        <f>SUM(AA178:AA179)</f>
        <v>0</v>
      </c>
      <c r="AR177" s="112" t="s">
        <v>91</v>
      </c>
      <c r="AT177" s="113" t="s">
        <v>74</v>
      </c>
      <c r="AU177" s="113" t="s">
        <v>80</v>
      </c>
      <c r="AY177" s="112" t="s">
        <v>132</v>
      </c>
      <c r="BK177" s="114">
        <f>SUM(BK178:BK179)</f>
        <v>0</v>
      </c>
    </row>
    <row r="178" spans="1:65" s="1" customFormat="1" ht="38.25" customHeight="1" x14ac:dyDescent="0.3">
      <c r="A178" s="130"/>
      <c r="B178" s="166"/>
      <c r="C178" s="167" t="s">
        <v>313</v>
      </c>
      <c r="D178" s="167" t="s">
        <v>133</v>
      </c>
      <c r="E178" s="168" t="s">
        <v>314</v>
      </c>
      <c r="F178" s="221" t="s">
        <v>315</v>
      </c>
      <c r="G178" s="221"/>
      <c r="H178" s="221"/>
      <c r="I178" s="221"/>
      <c r="J178" s="169" t="s">
        <v>175</v>
      </c>
      <c r="K178" s="127">
        <v>30</v>
      </c>
      <c r="L178" s="224"/>
      <c r="M178" s="224"/>
      <c r="N178" s="225">
        <f>ROUND(L178*K178,2)</f>
        <v>0</v>
      </c>
      <c r="O178" s="225"/>
      <c r="P178" s="225"/>
      <c r="Q178" s="225"/>
      <c r="R178" s="170"/>
      <c r="S178" s="130"/>
      <c r="T178" s="115" t="s">
        <v>5</v>
      </c>
      <c r="U178" s="40" t="s">
        <v>40</v>
      </c>
      <c r="V178" s="116">
        <v>0.29099999999999998</v>
      </c>
      <c r="W178" s="116">
        <f>V178*K178</f>
        <v>8.7299999999999986</v>
      </c>
      <c r="X178" s="116">
        <v>3.6000000000000002E-4</v>
      </c>
      <c r="Y178" s="116">
        <f>X178*K178</f>
        <v>1.0800000000000001E-2</v>
      </c>
      <c r="Z178" s="116">
        <v>0</v>
      </c>
      <c r="AA178" s="117">
        <f>Z178*K178</f>
        <v>0</v>
      </c>
      <c r="AR178" s="18" t="s">
        <v>137</v>
      </c>
      <c r="AT178" s="18" t="s">
        <v>133</v>
      </c>
      <c r="AU178" s="18" t="s">
        <v>91</v>
      </c>
      <c r="AY178" s="18" t="s">
        <v>132</v>
      </c>
      <c r="BE178" s="118">
        <f>IF(U178="základní",N178,0)</f>
        <v>0</v>
      </c>
      <c r="BF178" s="118">
        <f>IF(U178="snížená",N178,0)</f>
        <v>0</v>
      </c>
      <c r="BG178" s="118">
        <f>IF(U178="zákl. přenesená",N178,0)</f>
        <v>0</v>
      </c>
      <c r="BH178" s="118">
        <f>IF(U178="sníž. přenesená",N178,0)</f>
        <v>0</v>
      </c>
      <c r="BI178" s="118">
        <f>IF(U178="nulová",N178,0)</f>
        <v>0</v>
      </c>
      <c r="BJ178" s="18" t="s">
        <v>80</v>
      </c>
      <c r="BK178" s="118">
        <f>ROUND(L178*K178,2)</f>
        <v>0</v>
      </c>
      <c r="BL178" s="18" t="s">
        <v>137</v>
      </c>
      <c r="BM178" s="18" t="s">
        <v>316</v>
      </c>
    </row>
    <row r="179" spans="1:65" s="1" customFormat="1" ht="25.5" customHeight="1" x14ac:dyDescent="0.3">
      <c r="A179" s="130"/>
      <c r="B179" s="166"/>
      <c r="C179" s="171" t="s">
        <v>317</v>
      </c>
      <c r="D179" s="171" t="s">
        <v>139</v>
      </c>
      <c r="E179" s="172" t="s">
        <v>318</v>
      </c>
      <c r="F179" s="232" t="s">
        <v>319</v>
      </c>
      <c r="G179" s="232"/>
      <c r="H179" s="232"/>
      <c r="I179" s="232"/>
      <c r="J179" s="173" t="s">
        <v>175</v>
      </c>
      <c r="K179" s="128">
        <v>30</v>
      </c>
      <c r="L179" s="233"/>
      <c r="M179" s="233"/>
      <c r="N179" s="234">
        <f>ROUND(L179*K179,2)</f>
        <v>0</v>
      </c>
      <c r="O179" s="225"/>
      <c r="P179" s="225"/>
      <c r="Q179" s="225"/>
      <c r="R179" s="170"/>
      <c r="S179" s="130"/>
      <c r="T179" s="115" t="s">
        <v>5</v>
      </c>
      <c r="U179" s="40" t="s">
        <v>40</v>
      </c>
      <c r="V179" s="116">
        <v>0</v>
      </c>
      <c r="W179" s="116">
        <f>V179*K179</f>
        <v>0</v>
      </c>
      <c r="X179" s="116">
        <v>3.8999999999999998E-3</v>
      </c>
      <c r="Y179" s="116">
        <f>X179*K179</f>
        <v>0.11699999999999999</v>
      </c>
      <c r="Z179" s="116">
        <v>0</v>
      </c>
      <c r="AA179" s="117">
        <f>Z179*K179</f>
        <v>0</v>
      </c>
      <c r="AR179" s="18" t="s">
        <v>141</v>
      </c>
      <c r="AT179" s="18" t="s">
        <v>139</v>
      </c>
      <c r="AU179" s="18" t="s">
        <v>91</v>
      </c>
      <c r="AY179" s="18" t="s">
        <v>132</v>
      </c>
      <c r="BE179" s="118">
        <f>IF(U179="základní",N179,0)</f>
        <v>0</v>
      </c>
      <c r="BF179" s="118">
        <f>IF(U179="snížená",N179,0)</f>
        <v>0</v>
      </c>
      <c r="BG179" s="118">
        <f>IF(U179="zákl. přenesená",N179,0)</f>
        <v>0</v>
      </c>
      <c r="BH179" s="118">
        <f>IF(U179="sníž. přenesená",N179,0)</f>
        <v>0</v>
      </c>
      <c r="BI179" s="118">
        <f>IF(U179="nulová",N179,0)</f>
        <v>0</v>
      </c>
      <c r="BJ179" s="18" t="s">
        <v>80</v>
      </c>
      <c r="BK179" s="118">
        <f>ROUND(L179*K179,2)</f>
        <v>0</v>
      </c>
      <c r="BL179" s="18" t="s">
        <v>137</v>
      </c>
      <c r="BM179" s="18" t="s">
        <v>320</v>
      </c>
    </row>
    <row r="180" spans="1:65" s="9" customFormat="1" ht="29.85" customHeight="1" x14ac:dyDescent="0.3">
      <c r="A180" s="129"/>
      <c r="B180" s="161"/>
      <c r="C180" s="162"/>
      <c r="D180" s="165" t="s">
        <v>106</v>
      </c>
      <c r="E180" s="165"/>
      <c r="F180" s="165"/>
      <c r="G180" s="165"/>
      <c r="H180" s="165"/>
      <c r="I180" s="165"/>
      <c r="J180" s="165"/>
      <c r="K180" s="180"/>
      <c r="L180" s="180"/>
      <c r="M180" s="180"/>
      <c r="N180" s="219">
        <f>SUM(N181:Q190)</f>
        <v>0</v>
      </c>
      <c r="O180" s="220"/>
      <c r="P180" s="220"/>
      <c r="Q180" s="220"/>
      <c r="R180" s="164"/>
      <c r="S180" s="129"/>
      <c r="T180" s="109"/>
      <c r="U180" s="108"/>
      <c r="V180" s="108"/>
      <c r="W180" s="110">
        <f>SUM(W181:W190)</f>
        <v>27.306000000000001</v>
      </c>
      <c r="X180" s="108"/>
      <c r="Y180" s="110">
        <f>SUM(Y181:Y190)</f>
        <v>0.24610000000000004</v>
      </c>
      <c r="Z180" s="108"/>
      <c r="AA180" s="111">
        <f>SUM(AA181:AA190)</f>
        <v>0</v>
      </c>
      <c r="AR180" s="112" t="s">
        <v>91</v>
      </c>
      <c r="AT180" s="113" t="s">
        <v>74</v>
      </c>
      <c r="AU180" s="113" t="s">
        <v>80</v>
      </c>
      <c r="AY180" s="112" t="s">
        <v>132</v>
      </c>
      <c r="BK180" s="114">
        <f>SUM(BK181:BK190)</f>
        <v>0</v>
      </c>
    </row>
    <row r="181" spans="1:65" s="1" customFormat="1" ht="16.5" customHeight="1" x14ac:dyDescent="0.3">
      <c r="A181" s="130"/>
      <c r="B181" s="166"/>
      <c r="C181" s="167" t="s">
        <v>321</v>
      </c>
      <c r="D181" s="167" t="s">
        <v>133</v>
      </c>
      <c r="E181" s="168" t="s">
        <v>322</v>
      </c>
      <c r="F181" s="221" t="s">
        <v>323</v>
      </c>
      <c r="G181" s="221"/>
      <c r="H181" s="221"/>
      <c r="I181" s="221"/>
      <c r="J181" s="169" t="s">
        <v>154</v>
      </c>
      <c r="K181" s="127">
        <v>1</v>
      </c>
      <c r="L181" s="224"/>
      <c r="M181" s="224"/>
      <c r="N181" s="225">
        <f t="shared" ref="N181:N190" si="20">ROUND(L181*K181,2)</f>
        <v>0</v>
      </c>
      <c r="O181" s="225"/>
      <c r="P181" s="225"/>
      <c r="Q181" s="225"/>
      <c r="R181" s="170"/>
      <c r="S181" s="130"/>
      <c r="T181" s="115" t="s">
        <v>5</v>
      </c>
      <c r="U181" s="40" t="s">
        <v>40</v>
      </c>
      <c r="V181" s="116">
        <v>24</v>
      </c>
      <c r="W181" s="116">
        <f t="shared" ref="W181:W190" si="21">V181*K181</f>
        <v>24</v>
      </c>
      <c r="X181" s="116">
        <v>0</v>
      </c>
      <c r="Y181" s="116">
        <f t="shared" ref="Y181:Y190" si="22">X181*K181</f>
        <v>0</v>
      </c>
      <c r="Z181" s="116">
        <v>0</v>
      </c>
      <c r="AA181" s="117">
        <f t="shared" ref="AA181:AA190" si="23">Z181*K181</f>
        <v>0</v>
      </c>
      <c r="AR181" s="18" t="s">
        <v>137</v>
      </c>
      <c r="AT181" s="18" t="s">
        <v>133</v>
      </c>
      <c r="AU181" s="18" t="s">
        <v>91</v>
      </c>
      <c r="AY181" s="18" t="s">
        <v>132</v>
      </c>
      <c r="BE181" s="118">
        <f t="shared" ref="BE181:BE190" si="24">IF(U181="základní",N181,0)</f>
        <v>0</v>
      </c>
      <c r="BF181" s="118">
        <f t="shared" ref="BF181:BF190" si="25">IF(U181="snížená",N181,0)</f>
        <v>0</v>
      </c>
      <c r="BG181" s="118">
        <f t="shared" ref="BG181:BG190" si="26">IF(U181="zákl. přenesená",N181,0)</f>
        <v>0</v>
      </c>
      <c r="BH181" s="118">
        <f t="shared" ref="BH181:BH190" si="27">IF(U181="sníž. přenesená",N181,0)</f>
        <v>0</v>
      </c>
      <c r="BI181" s="118">
        <f t="shared" ref="BI181:BI190" si="28">IF(U181="nulová",N181,0)</f>
        <v>0</v>
      </c>
      <c r="BJ181" s="18" t="s">
        <v>80</v>
      </c>
      <c r="BK181" s="118">
        <f t="shared" ref="BK181:BK190" si="29">ROUND(L181*K181,2)</f>
        <v>0</v>
      </c>
      <c r="BL181" s="18" t="s">
        <v>137</v>
      </c>
      <c r="BM181" s="18" t="s">
        <v>324</v>
      </c>
    </row>
    <row r="182" spans="1:65" s="1" customFormat="1" ht="89.25" customHeight="1" x14ac:dyDescent="0.3">
      <c r="A182" s="130"/>
      <c r="B182" s="166"/>
      <c r="C182" s="171" t="s">
        <v>325</v>
      </c>
      <c r="D182" s="171" t="s">
        <v>139</v>
      </c>
      <c r="E182" s="172" t="s">
        <v>326</v>
      </c>
      <c r="F182" s="232" t="s">
        <v>327</v>
      </c>
      <c r="G182" s="232"/>
      <c r="H182" s="232"/>
      <c r="I182" s="232"/>
      <c r="J182" s="173" t="s">
        <v>136</v>
      </c>
      <c r="K182" s="128">
        <v>1</v>
      </c>
      <c r="L182" s="233"/>
      <c r="M182" s="233"/>
      <c r="N182" s="234">
        <f t="shared" si="20"/>
        <v>0</v>
      </c>
      <c r="O182" s="225"/>
      <c r="P182" s="225"/>
      <c r="Q182" s="225"/>
      <c r="R182" s="170"/>
      <c r="S182" s="130"/>
      <c r="T182" s="115" t="s">
        <v>5</v>
      </c>
      <c r="U182" s="40" t="s">
        <v>40</v>
      </c>
      <c r="V182" s="116">
        <v>0</v>
      </c>
      <c r="W182" s="116">
        <f t="shared" si="21"/>
        <v>0</v>
      </c>
      <c r="X182" s="116">
        <v>4.7E-2</v>
      </c>
      <c r="Y182" s="116">
        <f t="shared" si="22"/>
        <v>4.7E-2</v>
      </c>
      <c r="Z182" s="116">
        <v>0</v>
      </c>
      <c r="AA182" s="117">
        <f t="shared" si="23"/>
        <v>0</v>
      </c>
      <c r="AR182" s="18" t="s">
        <v>141</v>
      </c>
      <c r="AT182" s="18" t="s">
        <v>139</v>
      </c>
      <c r="AU182" s="18" t="s">
        <v>91</v>
      </c>
      <c r="AY182" s="18" t="s">
        <v>132</v>
      </c>
      <c r="BE182" s="118">
        <f t="shared" si="24"/>
        <v>0</v>
      </c>
      <c r="BF182" s="118">
        <f t="shared" si="25"/>
        <v>0</v>
      </c>
      <c r="BG182" s="118">
        <f t="shared" si="26"/>
        <v>0</v>
      </c>
      <c r="BH182" s="118">
        <f t="shared" si="27"/>
        <v>0</v>
      </c>
      <c r="BI182" s="118">
        <f t="shared" si="28"/>
        <v>0</v>
      </c>
      <c r="BJ182" s="18" t="s">
        <v>80</v>
      </c>
      <c r="BK182" s="118">
        <f t="shared" si="29"/>
        <v>0</v>
      </c>
      <c r="BL182" s="18" t="s">
        <v>137</v>
      </c>
      <c r="BM182" s="18" t="s">
        <v>328</v>
      </c>
    </row>
    <row r="183" spans="1:65" s="1" customFormat="1" ht="25.5" customHeight="1" x14ac:dyDescent="0.3">
      <c r="A183" s="130"/>
      <c r="B183" s="166"/>
      <c r="C183" s="171" t="s">
        <v>329</v>
      </c>
      <c r="D183" s="171" t="s">
        <v>139</v>
      </c>
      <c r="E183" s="172" t="s">
        <v>330</v>
      </c>
      <c r="F183" s="232" t="s">
        <v>331</v>
      </c>
      <c r="G183" s="232"/>
      <c r="H183" s="232"/>
      <c r="I183" s="232"/>
      <c r="J183" s="173" t="s">
        <v>136</v>
      </c>
      <c r="K183" s="128">
        <v>2</v>
      </c>
      <c r="L183" s="233"/>
      <c r="M183" s="233"/>
      <c r="N183" s="234">
        <f t="shared" si="20"/>
        <v>0</v>
      </c>
      <c r="O183" s="225"/>
      <c r="P183" s="225"/>
      <c r="Q183" s="225"/>
      <c r="R183" s="170"/>
      <c r="S183" s="130"/>
      <c r="T183" s="115" t="s">
        <v>5</v>
      </c>
      <c r="U183" s="40" t="s">
        <v>40</v>
      </c>
      <c r="V183" s="116">
        <v>0</v>
      </c>
      <c r="W183" s="116">
        <f t="shared" si="21"/>
        <v>0</v>
      </c>
      <c r="X183" s="116">
        <v>4.7E-2</v>
      </c>
      <c r="Y183" s="116">
        <f t="shared" si="22"/>
        <v>9.4E-2</v>
      </c>
      <c r="Z183" s="116">
        <v>0</v>
      </c>
      <c r="AA183" s="117">
        <f t="shared" si="23"/>
        <v>0</v>
      </c>
      <c r="AR183" s="18" t="s">
        <v>141</v>
      </c>
      <c r="AT183" s="18" t="s">
        <v>139</v>
      </c>
      <c r="AU183" s="18" t="s">
        <v>91</v>
      </c>
      <c r="AY183" s="18" t="s">
        <v>132</v>
      </c>
      <c r="BE183" s="118">
        <f t="shared" si="24"/>
        <v>0</v>
      </c>
      <c r="BF183" s="118">
        <f t="shared" si="25"/>
        <v>0</v>
      </c>
      <c r="BG183" s="118">
        <f t="shared" si="26"/>
        <v>0</v>
      </c>
      <c r="BH183" s="118">
        <f t="shared" si="27"/>
        <v>0</v>
      </c>
      <c r="BI183" s="118">
        <f t="shared" si="28"/>
        <v>0</v>
      </c>
      <c r="BJ183" s="18" t="s">
        <v>80</v>
      </c>
      <c r="BK183" s="118">
        <f t="shared" si="29"/>
        <v>0</v>
      </c>
      <c r="BL183" s="18" t="s">
        <v>137</v>
      </c>
      <c r="BM183" s="18" t="s">
        <v>332</v>
      </c>
    </row>
    <row r="184" spans="1:65" s="1" customFormat="1" ht="16.5" customHeight="1" x14ac:dyDescent="0.3">
      <c r="A184" s="130"/>
      <c r="B184" s="166"/>
      <c r="C184" s="167" t="s">
        <v>333</v>
      </c>
      <c r="D184" s="167" t="s">
        <v>133</v>
      </c>
      <c r="E184" s="168" t="s">
        <v>334</v>
      </c>
      <c r="F184" s="221" t="s">
        <v>335</v>
      </c>
      <c r="G184" s="221"/>
      <c r="H184" s="221"/>
      <c r="I184" s="221"/>
      <c r="J184" s="169" t="s">
        <v>154</v>
      </c>
      <c r="K184" s="127">
        <v>1</v>
      </c>
      <c r="L184" s="224"/>
      <c r="M184" s="224"/>
      <c r="N184" s="225">
        <f t="shared" si="20"/>
        <v>0</v>
      </c>
      <c r="O184" s="225"/>
      <c r="P184" s="225"/>
      <c r="Q184" s="225"/>
      <c r="R184" s="170"/>
      <c r="S184" s="130"/>
      <c r="T184" s="115" t="s">
        <v>5</v>
      </c>
      <c r="U184" s="40" t="s">
        <v>40</v>
      </c>
      <c r="V184" s="116">
        <v>1.1020000000000001</v>
      </c>
      <c r="W184" s="116">
        <f t="shared" si="21"/>
        <v>1.1020000000000001</v>
      </c>
      <c r="X184" s="116">
        <v>3.7000000000000002E-3</v>
      </c>
      <c r="Y184" s="116">
        <f t="shared" si="22"/>
        <v>3.7000000000000002E-3</v>
      </c>
      <c r="Z184" s="116">
        <v>0</v>
      </c>
      <c r="AA184" s="117">
        <f t="shared" si="23"/>
        <v>0</v>
      </c>
      <c r="AR184" s="18" t="s">
        <v>137</v>
      </c>
      <c r="AT184" s="18" t="s">
        <v>133</v>
      </c>
      <c r="AU184" s="18" t="s">
        <v>91</v>
      </c>
      <c r="AY184" s="18" t="s">
        <v>132</v>
      </c>
      <c r="BE184" s="118">
        <f t="shared" si="24"/>
        <v>0</v>
      </c>
      <c r="BF184" s="118">
        <f t="shared" si="25"/>
        <v>0</v>
      </c>
      <c r="BG184" s="118">
        <f t="shared" si="26"/>
        <v>0</v>
      </c>
      <c r="BH184" s="118">
        <f t="shared" si="27"/>
        <v>0</v>
      </c>
      <c r="BI184" s="118">
        <f t="shared" si="28"/>
        <v>0</v>
      </c>
      <c r="BJ184" s="18" t="s">
        <v>80</v>
      </c>
      <c r="BK184" s="118">
        <f t="shared" si="29"/>
        <v>0</v>
      </c>
      <c r="BL184" s="18" t="s">
        <v>137</v>
      </c>
      <c r="BM184" s="18" t="s">
        <v>336</v>
      </c>
    </row>
    <row r="185" spans="1:65" s="1" customFormat="1" ht="25.5" customHeight="1" x14ac:dyDescent="0.3">
      <c r="A185" s="130"/>
      <c r="B185" s="166"/>
      <c r="C185" s="167" t="s">
        <v>337</v>
      </c>
      <c r="D185" s="167" t="s">
        <v>133</v>
      </c>
      <c r="E185" s="168" t="s">
        <v>338</v>
      </c>
      <c r="F185" s="221" t="s">
        <v>339</v>
      </c>
      <c r="G185" s="221"/>
      <c r="H185" s="221"/>
      <c r="I185" s="221"/>
      <c r="J185" s="169" t="s">
        <v>154</v>
      </c>
      <c r="K185" s="127">
        <v>1</v>
      </c>
      <c r="L185" s="224"/>
      <c r="M185" s="224"/>
      <c r="N185" s="225">
        <f t="shared" si="20"/>
        <v>0</v>
      </c>
      <c r="O185" s="225"/>
      <c r="P185" s="225"/>
      <c r="Q185" s="225"/>
      <c r="R185" s="170"/>
      <c r="S185" s="130"/>
      <c r="T185" s="115" t="s">
        <v>5</v>
      </c>
      <c r="U185" s="40" t="s">
        <v>40</v>
      </c>
      <c r="V185" s="116">
        <v>1.1020000000000001</v>
      </c>
      <c r="W185" s="116">
        <f t="shared" si="21"/>
        <v>1.1020000000000001</v>
      </c>
      <c r="X185" s="116">
        <v>3.7000000000000002E-3</v>
      </c>
      <c r="Y185" s="116">
        <f t="shared" si="22"/>
        <v>3.7000000000000002E-3</v>
      </c>
      <c r="Z185" s="116">
        <v>0</v>
      </c>
      <c r="AA185" s="117">
        <f t="shared" si="23"/>
        <v>0</v>
      </c>
      <c r="AR185" s="18" t="s">
        <v>137</v>
      </c>
      <c r="AT185" s="18" t="s">
        <v>133</v>
      </c>
      <c r="AU185" s="18" t="s">
        <v>91</v>
      </c>
      <c r="AY185" s="18" t="s">
        <v>132</v>
      </c>
      <c r="BE185" s="118">
        <f t="shared" si="24"/>
        <v>0</v>
      </c>
      <c r="BF185" s="118">
        <f t="shared" si="25"/>
        <v>0</v>
      </c>
      <c r="BG185" s="118">
        <f t="shared" si="26"/>
        <v>0</v>
      </c>
      <c r="BH185" s="118">
        <f t="shared" si="27"/>
        <v>0</v>
      </c>
      <c r="BI185" s="118">
        <f t="shared" si="28"/>
        <v>0</v>
      </c>
      <c r="BJ185" s="18" t="s">
        <v>80</v>
      </c>
      <c r="BK185" s="118">
        <f t="shared" si="29"/>
        <v>0</v>
      </c>
      <c r="BL185" s="18" t="s">
        <v>137</v>
      </c>
      <c r="BM185" s="18" t="s">
        <v>340</v>
      </c>
    </row>
    <row r="186" spans="1:65" s="1" customFormat="1" ht="25.5" customHeight="1" x14ac:dyDescent="0.3">
      <c r="A186" s="130"/>
      <c r="B186" s="166"/>
      <c r="C186" s="167" t="s">
        <v>341</v>
      </c>
      <c r="D186" s="167" t="s">
        <v>133</v>
      </c>
      <c r="E186" s="168" t="s">
        <v>342</v>
      </c>
      <c r="F186" s="221" t="s">
        <v>343</v>
      </c>
      <c r="G186" s="221"/>
      <c r="H186" s="221"/>
      <c r="I186" s="221"/>
      <c r="J186" s="169" t="s">
        <v>154</v>
      </c>
      <c r="K186" s="127">
        <v>1</v>
      </c>
      <c r="L186" s="224"/>
      <c r="M186" s="224"/>
      <c r="N186" s="225">
        <f t="shared" si="20"/>
        <v>0</v>
      </c>
      <c r="O186" s="225"/>
      <c r="P186" s="225"/>
      <c r="Q186" s="225"/>
      <c r="R186" s="170"/>
      <c r="S186" s="130"/>
      <c r="T186" s="115" t="s">
        <v>5</v>
      </c>
      <c r="U186" s="40" t="s">
        <v>40</v>
      </c>
      <c r="V186" s="116">
        <v>1.1020000000000001</v>
      </c>
      <c r="W186" s="116">
        <f t="shared" si="21"/>
        <v>1.1020000000000001</v>
      </c>
      <c r="X186" s="116">
        <v>3.7000000000000002E-3</v>
      </c>
      <c r="Y186" s="116">
        <f t="shared" si="22"/>
        <v>3.7000000000000002E-3</v>
      </c>
      <c r="Z186" s="116">
        <v>0</v>
      </c>
      <c r="AA186" s="117">
        <f t="shared" si="23"/>
        <v>0</v>
      </c>
      <c r="AR186" s="18" t="s">
        <v>137</v>
      </c>
      <c r="AT186" s="18" t="s">
        <v>133</v>
      </c>
      <c r="AU186" s="18" t="s">
        <v>91</v>
      </c>
      <c r="AY186" s="18" t="s">
        <v>132</v>
      </c>
      <c r="BE186" s="118">
        <f t="shared" si="24"/>
        <v>0</v>
      </c>
      <c r="BF186" s="118">
        <f t="shared" si="25"/>
        <v>0</v>
      </c>
      <c r="BG186" s="118">
        <f t="shared" si="26"/>
        <v>0</v>
      </c>
      <c r="BH186" s="118">
        <f t="shared" si="27"/>
        <v>0</v>
      </c>
      <c r="BI186" s="118">
        <f t="shared" si="28"/>
        <v>0</v>
      </c>
      <c r="BJ186" s="18" t="s">
        <v>80</v>
      </c>
      <c r="BK186" s="118">
        <f t="shared" si="29"/>
        <v>0</v>
      </c>
      <c r="BL186" s="18" t="s">
        <v>137</v>
      </c>
      <c r="BM186" s="18" t="s">
        <v>344</v>
      </c>
    </row>
    <row r="187" spans="1:65" s="1" customFormat="1" ht="48.6" customHeight="1" x14ac:dyDescent="0.3">
      <c r="A187" s="130"/>
      <c r="B187" s="166"/>
      <c r="C187" s="174" t="s">
        <v>781</v>
      </c>
      <c r="D187" s="167" t="s">
        <v>133</v>
      </c>
      <c r="E187" s="175" t="s">
        <v>782</v>
      </c>
      <c r="F187" s="223" t="s">
        <v>786</v>
      </c>
      <c r="G187" s="221"/>
      <c r="H187" s="221"/>
      <c r="I187" s="221"/>
      <c r="J187" s="169" t="s">
        <v>154</v>
      </c>
      <c r="K187" s="127">
        <v>1</v>
      </c>
      <c r="L187" s="224"/>
      <c r="M187" s="224"/>
      <c r="N187" s="225">
        <f t="shared" ref="N187:N188" si="30">ROUND(L187*K187,2)</f>
        <v>0</v>
      </c>
      <c r="O187" s="225"/>
      <c r="P187" s="225"/>
      <c r="Q187" s="225"/>
      <c r="R187" s="170"/>
      <c r="S187" s="130"/>
      <c r="T187" s="115"/>
      <c r="U187" s="40"/>
      <c r="V187" s="116"/>
      <c r="W187" s="116"/>
      <c r="X187" s="116"/>
      <c r="Y187" s="116"/>
      <c r="Z187" s="116"/>
      <c r="AA187" s="117"/>
      <c r="AR187" s="18"/>
      <c r="AT187" s="18"/>
      <c r="AU187" s="18"/>
      <c r="AY187" s="18"/>
      <c r="BE187" s="118"/>
      <c r="BF187" s="118"/>
      <c r="BG187" s="118"/>
      <c r="BH187" s="118"/>
      <c r="BI187" s="118"/>
      <c r="BJ187" s="18"/>
      <c r="BK187" s="118"/>
      <c r="BL187" s="18"/>
      <c r="BM187" s="18"/>
    </row>
    <row r="188" spans="1:65" s="1" customFormat="1" ht="25.5" customHeight="1" x14ac:dyDescent="0.3">
      <c r="A188" s="130"/>
      <c r="B188" s="166"/>
      <c r="C188" s="174" t="s">
        <v>785</v>
      </c>
      <c r="D188" s="167" t="s">
        <v>133</v>
      </c>
      <c r="E188" s="175" t="s">
        <v>783</v>
      </c>
      <c r="F188" s="223" t="s">
        <v>784</v>
      </c>
      <c r="G188" s="221"/>
      <c r="H188" s="221"/>
      <c r="I188" s="221"/>
      <c r="J188" s="169" t="s">
        <v>154</v>
      </c>
      <c r="K188" s="127">
        <v>1</v>
      </c>
      <c r="L188" s="224"/>
      <c r="M188" s="224"/>
      <c r="N188" s="225">
        <f t="shared" si="30"/>
        <v>0</v>
      </c>
      <c r="O188" s="225"/>
      <c r="P188" s="225"/>
      <c r="Q188" s="225"/>
      <c r="R188" s="170"/>
      <c r="S188" s="130"/>
      <c r="T188" s="115"/>
      <c r="U188" s="40"/>
      <c r="V188" s="116"/>
      <c r="W188" s="116"/>
      <c r="X188" s="116"/>
      <c r="Y188" s="116"/>
      <c r="Z188" s="116"/>
      <c r="AA188" s="117"/>
      <c r="AR188" s="18"/>
      <c r="AT188" s="18"/>
      <c r="AU188" s="18"/>
      <c r="AY188" s="18"/>
      <c r="BE188" s="118"/>
      <c r="BF188" s="118"/>
      <c r="BG188" s="118"/>
      <c r="BH188" s="118"/>
      <c r="BI188" s="118"/>
      <c r="BJ188" s="18"/>
      <c r="BK188" s="118"/>
      <c r="BL188" s="18"/>
      <c r="BM188" s="18"/>
    </row>
    <row r="189" spans="1:65" s="1" customFormat="1" ht="16.5" customHeight="1" x14ac:dyDescent="0.3">
      <c r="A189" s="130"/>
      <c r="B189" s="166"/>
      <c r="C189" s="171" t="s">
        <v>345</v>
      </c>
      <c r="D189" s="171" t="s">
        <v>139</v>
      </c>
      <c r="E189" s="172" t="s">
        <v>346</v>
      </c>
      <c r="F189" s="232" t="s">
        <v>347</v>
      </c>
      <c r="G189" s="232"/>
      <c r="H189" s="232"/>
      <c r="I189" s="232"/>
      <c r="J189" s="173" t="s">
        <v>136</v>
      </c>
      <c r="K189" s="128">
        <v>1</v>
      </c>
      <c r="L189" s="233"/>
      <c r="M189" s="233"/>
      <c r="N189" s="234">
        <f t="shared" si="20"/>
        <v>0</v>
      </c>
      <c r="O189" s="225"/>
      <c r="P189" s="225"/>
      <c r="Q189" s="225"/>
      <c r="R189" s="170"/>
      <c r="S189" s="130"/>
      <c r="T189" s="115" t="s">
        <v>5</v>
      </c>
      <c r="U189" s="40" t="s">
        <v>40</v>
      </c>
      <c r="V189" s="116">
        <v>0</v>
      </c>
      <c r="W189" s="116">
        <f t="shared" si="21"/>
        <v>0</v>
      </c>
      <c r="X189" s="116">
        <v>4.7E-2</v>
      </c>
      <c r="Y189" s="116">
        <f t="shared" si="22"/>
        <v>4.7E-2</v>
      </c>
      <c r="Z189" s="116">
        <v>0</v>
      </c>
      <c r="AA189" s="117">
        <f t="shared" si="23"/>
        <v>0</v>
      </c>
      <c r="AR189" s="18" t="s">
        <v>141</v>
      </c>
      <c r="AT189" s="18" t="s">
        <v>139</v>
      </c>
      <c r="AU189" s="18" t="s">
        <v>91</v>
      </c>
      <c r="AY189" s="18" t="s">
        <v>132</v>
      </c>
      <c r="BE189" s="118">
        <f t="shared" si="24"/>
        <v>0</v>
      </c>
      <c r="BF189" s="118">
        <f t="shared" si="25"/>
        <v>0</v>
      </c>
      <c r="BG189" s="118">
        <f t="shared" si="26"/>
        <v>0</v>
      </c>
      <c r="BH189" s="118">
        <f t="shared" si="27"/>
        <v>0</v>
      </c>
      <c r="BI189" s="118">
        <f t="shared" si="28"/>
        <v>0</v>
      </c>
      <c r="BJ189" s="18" t="s">
        <v>80</v>
      </c>
      <c r="BK189" s="118">
        <f t="shared" si="29"/>
        <v>0</v>
      </c>
      <c r="BL189" s="18" t="s">
        <v>137</v>
      </c>
      <c r="BM189" s="18" t="s">
        <v>348</v>
      </c>
    </row>
    <row r="190" spans="1:65" s="1" customFormat="1" ht="25.5" customHeight="1" x14ac:dyDescent="0.3">
      <c r="A190" s="130"/>
      <c r="B190" s="166"/>
      <c r="C190" s="171" t="s">
        <v>349</v>
      </c>
      <c r="D190" s="171" t="s">
        <v>139</v>
      </c>
      <c r="E190" s="172" t="s">
        <v>350</v>
      </c>
      <c r="F190" s="232" t="s">
        <v>351</v>
      </c>
      <c r="G190" s="232"/>
      <c r="H190" s="232"/>
      <c r="I190" s="232"/>
      <c r="J190" s="173" t="s">
        <v>136</v>
      </c>
      <c r="K190" s="128">
        <v>1</v>
      </c>
      <c r="L190" s="233"/>
      <c r="M190" s="233"/>
      <c r="N190" s="234">
        <f t="shared" si="20"/>
        <v>0</v>
      </c>
      <c r="O190" s="225"/>
      <c r="P190" s="225"/>
      <c r="Q190" s="225"/>
      <c r="R190" s="170"/>
      <c r="S190" s="130"/>
      <c r="T190" s="115" t="s">
        <v>5</v>
      </c>
      <c r="U190" s="40" t="s">
        <v>40</v>
      </c>
      <c r="V190" s="116">
        <v>0</v>
      </c>
      <c r="W190" s="116">
        <f t="shared" si="21"/>
        <v>0</v>
      </c>
      <c r="X190" s="116">
        <v>4.7E-2</v>
      </c>
      <c r="Y190" s="116">
        <f t="shared" si="22"/>
        <v>4.7E-2</v>
      </c>
      <c r="Z190" s="116">
        <v>0</v>
      </c>
      <c r="AA190" s="117">
        <f t="shared" si="23"/>
        <v>0</v>
      </c>
      <c r="AR190" s="18" t="s">
        <v>141</v>
      </c>
      <c r="AT190" s="18" t="s">
        <v>139</v>
      </c>
      <c r="AU190" s="18" t="s">
        <v>91</v>
      </c>
      <c r="AY190" s="18" t="s">
        <v>132</v>
      </c>
      <c r="BE190" s="118">
        <f t="shared" si="24"/>
        <v>0</v>
      </c>
      <c r="BF190" s="118">
        <f t="shared" si="25"/>
        <v>0</v>
      </c>
      <c r="BG190" s="118">
        <f t="shared" si="26"/>
        <v>0</v>
      </c>
      <c r="BH190" s="118">
        <f t="shared" si="27"/>
        <v>0</v>
      </c>
      <c r="BI190" s="118">
        <f t="shared" si="28"/>
        <v>0</v>
      </c>
      <c r="BJ190" s="18" t="s">
        <v>80</v>
      </c>
      <c r="BK190" s="118">
        <f t="shared" si="29"/>
        <v>0</v>
      </c>
      <c r="BL190" s="18" t="s">
        <v>137</v>
      </c>
      <c r="BM190" s="18" t="s">
        <v>352</v>
      </c>
    </row>
    <row r="191" spans="1:65" s="9" customFormat="1" ht="29.85" customHeight="1" x14ac:dyDescent="0.3">
      <c r="A191" s="129"/>
      <c r="B191" s="161"/>
      <c r="C191" s="162"/>
      <c r="D191" s="165" t="s">
        <v>107</v>
      </c>
      <c r="E191" s="165"/>
      <c r="F191" s="165"/>
      <c r="G191" s="165"/>
      <c r="H191" s="165"/>
      <c r="I191" s="165"/>
      <c r="J191" s="165"/>
      <c r="K191" s="180"/>
      <c r="L191" s="180"/>
      <c r="M191" s="180"/>
      <c r="N191" s="219">
        <f>SUM(N192:Q211)</f>
        <v>0</v>
      </c>
      <c r="O191" s="220"/>
      <c r="P191" s="220"/>
      <c r="Q191" s="220"/>
      <c r="R191" s="164"/>
      <c r="S191" s="129"/>
      <c r="T191" s="109"/>
      <c r="U191" s="108"/>
      <c r="V191" s="108"/>
      <c r="W191" s="110">
        <f>SUM(W192:W212)</f>
        <v>265.36200000000002</v>
      </c>
      <c r="X191" s="108"/>
      <c r="Y191" s="110">
        <f>SUM(Y192:Y212)</f>
        <v>0.10422567899999997</v>
      </c>
      <c r="Z191" s="108"/>
      <c r="AA191" s="111">
        <f>SUM(AA192:AA212)</f>
        <v>0</v>
      </c>
      <c r="AR191" s="112" t="s">
        <v>91</v>
      </c>
      <c r="AT191" s="113" t="s">
        <v>74</v>
      </c>
      <c r="AU191" s="113" t="s">
        <v>80</v>
      </c>
      <c r="AY191" s="112" t="s">
        <v>132</v>
      </c>
      <c r="BK191" s="114">
        <f>SUM(BK192:BK212)</f>
        <v>0</v>
      </c>
    </row>
    <row r="192" spans="1:65" s="1" customFormat="1" ht="37.9" customHeight="1" x14ac:dyDescent="0.3">
      <c r="A192" s="130"/>
      <c r="B192" s="166"/>
      <c r="C192" s="167" t="s">
        <v>353</v>
      </c>
      <c r="D192" s="167" t="s">
        <v>133</v>
      </c>
      <c r="E192" s="168" t="s">
        <v>354</v>
      </c>
      <c r="F192" s="223" t="s">
        <v>788</v>
      </c>
      <c r="G192" s="221"/>
      <c r="H192" s="221"/>
      <c r="I192" s="221"/>
      <c r="J192" s="169" t="s">
        <v>136</v>
      </c>
      <c r="K192" s="127">
        <v>167</v>
      </c>
      <c r="L192" s="224"/>
      <c r="M192" s="224"/>
      <c r="N192" s="225">
        <f t="shared" ref="N192:N208" si="31">ROUND(L192*K192,2)</f>
        <v>0</v>
      </c>
      <c r="O192" s="225"/>
      <c r="P192" s="225"/>
      <c r="Q192" s="225"/>
      <c r="R192" s="170"/>
      <c r="S192" s="130"/>
      <c r="T192" s="115" t="s">
        <v>5</v>
      </c>
      <c r="U192" s="40" t="s">
        <v>40</v>
      </c>
      <c r="V192" s="116">
        <v>1.5</v>
      </c>
      <c r="W192" s="116">
        <f t="shared" ref="W192:W208" si="32">V192*K192</f>
        <v>250.5</v>
      </c>
      <c r="X192" s="116">
        <v>7.8536999999999997E-5</v>
      </c>
      <c r="Y192" s="116">
        <f t="shared" ref="Y192:Y208" si="33">X192*K192</f>
        <v>1.3115679E-2</v>
      </c>
      <c r="Z192" s="116">
        <v>0</v>
      </c>
      <c r="AA192" s="117">
        <f t="shared" ref="AA192:AA208" si="34">Z192*K192</f>
        <v>0</v>
      </c>
      <c r="AR192" s="18" t="s">
        <v>137</v>
      </c>
      <c r="AT192" s="18" t="s">
        <v>133</v>
      </c>
      <c r="AU192" s="18" t="s">
        <v>91</v>
      </c>
      <c r="AY192" s="18" t="s">
        <v>132</v>
      </c>
      <c r="BE192" s="118">
        <f t="shared" ref="BE192:BE208" si="35">IF(U192="základní",N192,0)</f>
        <v>0</v>
      </c>
      <c r="BF192" s="118">
        <f t="shared" ref="BF192:BF208" si="36">IF(U192="snížená",N192,0)</f>
        <v>0</v>
      </c>
      <c r="BG192" s="118">
        <f t="shared" ref="BG192:BG208" si="37">IF(U192="zákl. přenesená",N192,0)</f>
        <v>0</v>
      </c>
      <c r="BH192" s="118">
        <f t="shared" ref="BH192:BH208" si="38">IF(U192="sníž. přenesená",N192,0)</f>
        <v>0</v>
      </c>
      <c r="BI192" s="118">
        <f t="shared" ref="BI192:BI208" si="39">IF(U192="nulová",N192,0)</f>
        <v>0</v>
      </c>
      <c r="BJ192" s="18" t="s">
        <v>80</v>
      </c>
      <c r="BK192" s="118">
        <f t="shared" ref="BK192:BK208" si="40">ROUND(L192*K192,2)</f>
        <v>0</v>
      </c>
      <c r="BL192" s="18" t="s">
        <v>137</v>
      </c>
      <c r="BM192" s="18" t="s">
        <v>355</v>
      </c>
    </row>
    <row r="193" spans="1:65" s="1" customFormat="1" ht="25.5" customHeight="1" x14ac:dyDescent="0.3">
      <c r="A193" s="130"/>
      <c r="B193" s="166"/>
      <c r="C193" s="171" t="s">
        <v>356</v>
      </c>
      <c r="D193" s="171" t="s">
        <v>139</v>
      </c>
      <c r="E193" s="172" t="s">
        <v>357</v>
      </c>
      <c r="F193" s="232" t="s">
        <v>358</v>
      </c>
      <c r="G193" s="232"/>
      <c r="H193" s="232"/>
      <c r="I193" s="232"/>
      <c r="J193" s="173" t="s">
        <v>136</v>
      </c>
      <c r="K193" s="128">
        <v>86</v>
      </c>
      <c r="L193" s="233"/>
      <c r="M193" s="233"/>
      <c r="N193" s="234">
        <f t="shared" si="31"/>
        <v>0</v>
      </c>
      <c r="O193" s="225"/>
      <c r="P193" s="225"/>
      <c r="Q193" s="225"/>
      <c r="R193" s="170"/>
      <c r="S193" s="130"/>
      <c r="T193" s="115" t="s">
        <v>5</v>
      </c>
      <c r="U193" s="40" t="s">
        <v>40</v>
      </c>
      <c r="V193" s="116">
        <v>0</v>
      </c>
      <c r="W193" s="116">
        <f t="shared" si="32"/>
        <v>0</v>
      </c>
      <c r="X193" s="116">
        <v>2.3000000000000001E-4</v>
      </c>
      <c r="Y193" s="116">
        <f t="shared" si="33"/>
        <v>1.9779999999999999E-2</v>
      </c>
      <c r="Z193" s="116">
        <v>0</v>
      </c>
      <c r="AA193" s="117">
        <f t="shared" si="34"/>
        <v>0</v>
      </c>
      <c r="AR193" s="18" t="s">
        <v>141</v>
      </c>
      <c r="AT193" s="18" t="s">
        <v>139</v>
      </c>
      <c r="AU193" s="18" t="s">
        <v>91</v>
      </c>
      <c r="AY193" s="18" t="s">
        <v>132</v>
      </c>
      <c r="BE193" s="118">
        <f t="shared" si="35"/>
        <v>0</v>
      </c>
      <c r="BF193" s="118">
        <f t="shared" si="36"/>
        <v>0</v>
      </c>
      <c r="BG193" s="118">
        <f t="shared" si="37"/>
        <v>0</v>
      </c>
      <c r="BH193" s="118">
        <f t="shared" si="38"/>
        <v>0</v>
      </c>
      <c r="BI193" s="118">
        <f t="shared" si="39"/>
        <v>0</v>
      </c>
      <c r="BJ193" s="18" t="s">
        <v>80</v>
      </c>
      <c r="BK193" s="118">
        <f t="shared" si="40"/>
        <v>0</v>
      </c>
      <c r="BL193" s="18" t="s">
        <v>137</v>
      </c>
      <c r="BM193" s="18" t="s">
        <v>359</v>
      </c>
    </row>
    <row r="194" spans="1:65" s="1" customFormat="1" ht="25.5" customHeight="1" x14ac:dyDescent="0.3">
      <c r="A194" s="130"/>
      <c r="B194" s="166"/>
      <c r="C194" s="171" t="s">
        <v>360</v>
      </c>
      <c r="D194" s="171" t="s">
        <v>139</v>
      </c>
      <c r="E194" s="172" t="s">
        <v>361</v>
      </c>
      <c r="F194" s="232" t="s">
        <v>362</v>
      </c>
      <c r="G194" s="232"/>
      <c r="H194" s="232"/>
      <c r="I194" s="232"/>
      <c r="J194" s="173" t="s">
        <v>136</v>
      </c>
      <c r="K194" s="128">
        <v>81</v>
      </c>
      <c r="L194" s="233"/>
      <c r="M194" s="233"/>
      <c r="N194" s="234">
        <f t="shared" si="31"/>
        <v>0</v>
      </c>
      <c r="O194" s="225"/>
      <c r="P194" s="225"/>
      <c r="Q194" s="225"/>
      <c r="R194" s="170"/>
      <c r="S194" s="130"/>
      <c r="T194" s="115" t="s">
        <v>5</v>
      </c>
      <c r="U194" s="40" t="s">
        <v>40</v>
      </c>
      <c r="V194" s="116">
        <v>0</v>
      </c>
      <c r="W194" s="116">
        <f t="shared" si="32"/>
        <v>0</v>
      </c>
      <c r="X194" s="116">
        <v>2.2000000000000001E-4</v>
      </c>
      <c r="Y194" s="116">
        <f t="shared" si="33"/>
        <v>1.7819999999999999E-2</v>
      </c>
      <c r="Z194" s="116">
        <v>0</v>
      </c>
      <c r="AA194" s="117">
        <f t="shared" si="34"/>
        <v>0</v>
      </c>
      <c r="AR194" s="18" t="s">
        <v>141</v>
      </c>
      <c r="AT194" s="18" t="s">
        <v>139</v>
      </c>
      <c r="AU194" s="18" t="s">
        <v>91</v>
      </c>
      <c r="AY194" s="18" t="s">
        <v>132</v>
      </c>
      <c r="BE194" s="118">
        <f t="shared" si="35"/>
        <v>0</v>
      </c>
      <c r="BF194" s="118">
        <f t="shared" si="36"/>
        <v>0</v>
      </c>
      <c r="BG194" s="118">
        <f t="shared" si="37"/>
        <v>0</v>
      </c>
      <c r="BH194" s="118">
        <f t="shared" si="38"/>
        <v>0</v>
      </c>
      <c r="BI194" s="118">
        <f t="shared" si="39"/>
        <v>0</v>
      </c>
      <c r="BJ194" s="18" t="s">
        <v>80</v>
      </c>
      <c r="BK194" s="118">
        <f t="shared" si="40"/>
        <v>0</v>
      </c>
      <c r="BL194" s="18" t="s">
        <v>137</v>
      </c>
      <c r="BM194" s="18" t="s">
        <v>363</v>
      </c>
    </row>
    <row r="195" spans="1:65" s="1" customFormat="1" ht="25.5" customHeight="1" x14ac:dyDescent="0.3">
      <c r="A195" s="130"/>
      <c r="B195" s="166"/>
      <c r="C195" s="167" t="s">
        <v>364</v>
      </c>
      <c r="D195" s="167" t="s">
        <v>133</v>
      </c>
      <c r="E195" s="168" t="s">
        <v>365</v>
      </c>
      <c r="F195" s="221" t="s">
        <v>366</v>
      </c>
      <c r="G195" s="221"/>
      <c r="H195" s="221"/>
      <c r="I195" s="221"/>
      <c r="J195" s="169" t="s">
        <v>175</v>
      </c>
      <c r="K195" s="127">
        <v>32</v>
      </c>
      <c r="L195" s="224"/>
      <c r="M195" s="224"/>
      <c r="N195" s="225">
        <f t="shared" si="31"/>
        <v>0</v>
      </c>
      <c r="O195" s="225"/>
      <c r="P195" s="225"/>
      <c r="Q195" s="225"/>
      <c r="R195" s="170"/>
      <c r="S195" s="130"/>
      <c r="T195" s="115" t="s">
        <v>5</v>
      </c>
      <c r="U195" s="40" t="s">
        <v>40</v>
      </c>
      <c r="V195" s="116">
        <v>0.24099999999999999</v>
      </c>
      <c r="W195" s="116">
        <f t="shared" si="32"/>
        <v>7.7119999999999997</v>
      </c>
      <c r="X195" s="116">
        <v>5.4000000000000001E-4</v>
      </c>
      <c r="Y195" s="116">
        <f t="shared" si="33"/>
        <v>1.728E-2</v>
      </c>
      <c r="Z195" s="116">
        <v>0</v>
      </c>
      <c r="AA195" s="117">
        <f t="shared" si="34"/>
        <v>0</v>
      </c>
      <c r="AR195" s="18" t="s">
        <v>137</v>
      </c>
      <c r="AT195" s="18" t="s">
        <v>133</v>
      </c>
      <c r="AU195" s="18" t="s">
        <v>91</v>
      </c>
      <c r="AY195" s="18" t="s">
        <v>132</v>
      </c>
      <c r="BE195" s="118">
        <f t="shared" si="35"/>
        <v>0</v>
      </c>
      <c r="BF195" s="118">
        <f t="shared" si="36"/>
        <v>0</v>
      </c>
      <c r="BG195" s="118">
        <f t="shared" si="37"/>
        <v>0</v>
      </c>
      <c r="BH195" s="118">
        <f t="shared" si="38"/>
        <v>0</v>
      </c>
      <c r="BI195" s="118">
        <f t="shared" si="39"/>
        <v>0</v>
      </c>
      <c r="BJ195" s="18" t="s">
        <v>80</v>
      </c>
      <c r="BK195" s="118">
        <f t="shared" si="40"/>
        <v>0</v>
      </c>
      <c r="BL195" s="18" t="s">
        <v>137</v>
      </c>
      <c r="BM195" s="18" t="s">
        <v>367</v>
      </c>
    </row>
    <row r="196" spans="1:65" s="1" customFormat="1" ht="25.5" customHeight="1" x14ac:dyDescent="0.3">
      <c r="A196" s="130"/>
      <c r="B196" s="166"/>
      <c r="C196" s="167" t="s">
        <v>368</v>
      </c>
      <c r="D196" s="167" t="s">
        <v>133</v>
      </c>
      <c r="E196" s="168" t="s">
        <v>369</v>
      </c>
      <c r="F196" s="221" t="s">
        <v>370</v>
      </c>
      <c r="G196" s="221"/>
      <c r="H196" s="221"/>
      <c r="I196" s="221"/>
      <c r="J196" s="169" t="s">
        <v>175</v>
      </c>
      <c r="K196" s="127">
        <v>32</v>
      </c>
      <c r="L196" s="224"/>
      <c r="M196" s="224"/>
      <c r="N196" s="225">
        <f t="shared" si="31"/>
        <v>0</v>
      </c>
      <c r="O196" s="225"/>
      <c r="P196" s="225"/>
      <c r="Q196" s="225"/>
      <c r="R196" s="170"/>
      <c r="S196" s="130"/>
      <c r="T196" s="115" t="s">
        <v>5</v>
      </c>
      <c r="U196" s="40" t="s">
        <v>40</v>
      </c>
      <c r="V196" s="116">
        <v>3.7999999999999999E-2</v>
      </c>
      <c r="W196" s="116">
        <f t="shared" si="32"/>
        <v>1.216</v>
      </c>
      <c r="X196" s="116">
        <v>0</v>
      </c>
      <c r="Y196" s="116">
        <f t="shared" si="33"/>
        <v>0</v>
      </c>
      <c r="Z196" s="116">
        <v>0</v>
      </c>
      <c r="AA196" s="117">
        <f t="shared" si="34"/>
        <v>0</v>
      </c>
      <c r="AR196" s="18" t="s">
        <v>137</v>
      </c>
      <c r="AT196" s="18" t="s">
        <v>133</v>
      </c>
      <c r="AU196" s="18" t="s">
        <v>91</v>
      </c>
      <c r="AY196" s="18" t="s">
        <v>132</v>
      </c>
      <c r="BE196" s="118">
        <f t="shared" si="35"/>
        <v>0</v>
      </c>
      <c r="BF196" s="118">
        <f t="shared" si="36"/>
        <v>0</v>
      </c>
      <c r="BG196" s="118">
        <f t="shared" si="37"/>
        <v>0</v>
      </c>
      <c r="BH196" s="118">
        <f t="shared" si="38"/>
        <v>0</v>
      </c>
      <c r="BI196" s="118">
        <f t="shared" si="39"/>
        <v>0</v>
      </c>
      <c r="BJ196" s="18" t="s">
        <v>80</v>
      </c>
      <c r="BK196" s="118">
        <f t="shared" si="40"/>
        <v>0</v>
      </c>
      <c r="BL196" s="18" t="s">
        <v>137</v>
      </c>
      <c r="BM196" s="18" t="s">
        <v>371</v>
      </c>
    </row>
    <row r="197" spans="1:65" s="1" customFormat="1" ht="25.5" customHeight="1" x14ac:dyDescent="0.3">
      <c r="A197" s="130"/>
      <c r="B197" s="166"/>
      <c r="C197" s="167" t="s">
        <v>372</v>
      </c>
      <c r="D197" s="167" t="s">
        <v>133</v>
      </c>
      <c r="E197" s="168" t="s">
        <v>373</v>
      </c>
      <c r="F197" s="221" t="s">
        <v>374</v>
      </c>
      <c r="G197" s="221"/>
      <c r="H197" s="221"/>
      <c r="I197" s="221"/>
      <c r="J197" s="169" t="s">
        <v>136</v>
      </c>
      <c r="K197" s="127">
        <v>1</v>
      </c>
      <c r="L197" s="224"/>
      <c r="M197" s="224"/>
      <c r="N197" s="225">
        <f t="shared" si="31"/>
        <v>0</v>
      </c>
      <c r="O197" s="225"/>
      <c r="P197" s="225"/>
      <c r="Q197" s="225"/>
      <c r="R197" s="170"/>
      <c r="S197" s="130"/>
      <c r="T197" s="115" t="s">
        <v>5</v>
      </c>
      <c r="U197" s="40" t="s">
        <v>40</v>
      </c>
      <c r="V197" s="116">
        <v>0.16500000000000001</v>
      </c>
      <c r="W197" s="116">
        <f t="shared" si="32"/>
        <v>0.16500000000000001</v>
      </c>
      <c r="X197" s="116">
        <v>8.0000000000000007E-5</v>
      </c>
      <c r="Y197" s="116">
        <f t="shared" si="33"/>
        <v>8.0000000000000007E-5</v>
      </c>
      <c r="Z197" s="116">
        <v>0</v>
      </c>
      <c r="AA197" s="117">
        <f t="shared" si="34"/>
        <v>0</v>
      </c>
      <c r="AR197" s="18" t="s">
        <v>137</v>
      </c>
      <c r="AT197" s="18" t="s">
        <v>133</v>
      </c>
      <c r="AU197" s="18" t="s">
        <v>91</v>
      </c>
      <c r="AY197" s="18" t="s">
        <v>132</v>
      </c>
      <c r="BE197" s="118">
        <f t="shared" si="35"/>
        <v>0</v>
      </c>
      <c r="BF197" s="118">
        <f t="shared" si="36"/>
        <v>0</v>
      </c>
      <c r="BG197" s="118">
        <f t="shared" si="37"/>
        <v>0</v>
      </c>
      <c r="BH197" s="118">
        <f t="shared" si="38"/>
        <v>0</v>
      </c>
      <c r="BI197" s="118">
        <f t="shared" si="39"/>
        <v>0</v>
      </c>
      <c r="BJ197" s="18" t="s">
        <v>80</v>
      </c>
      <c r="BK197" s="118">
        <f t="shared" si="40"/>
        <v>0</v>
      </c>
      <c r="BL197" s="18" t="s">
        <v>137</v>
      </c>
      <c r="BM197" s="18" t="s">
        <v>375</v>
      </c>
    </row>
    <row r="198" spans="1:65" s="1" customFormat="1" ht="25.5" customHeight="1" x14ac:dyDescent="0.3">
      <c r="A198" s="130"/>
      <c r="B198" s="166"/>
      <c r="C198" s="171" t="s">
        <v>376</v>
      </c>
      <c r="D198" s="171" t="s">
        <v>139</v>
      </c>
      <c r="E198" s="172" t="s">
        <v>377</v>
      </c>
      <c r="F198" s="232" t="s">
        <v>378</v>
      </c>
      <c r="G198" s="232"/>
      <c r="H198" s="232"/>
      <c r="I198" s="232"/>
      <c r="J198" s="173" t="s">
        <v>136</v>
      </c>
      <c r="K198" s="128">
        <v>1</v>
      </c>
      <c r="L198" s="233"/>
      <c r="M198" s="233"/>
      <c r="N198" s="234">
        <f t="shared" si="31"/>
        <v>0</v>
      </c>
      <c r="O198" s="225"/>
      <c r="P198" s="225"/>
      <c r="Q198" s="225"/>
      <c r="R198" s="170"/>
      <c r="S198" s="130"/>
      <c r="T198" s="115" t="s">
        <v>5</v>
      </c>
      <c r="U198" s="40" t="s">
        <v>40</v>
      </c>
      <c r="V198" s="116">
        <v>0</v>
      </c>
      <c r="W198" s="116">
        <f t="shared" si="32"/>
        <v>0</v>
      </c>
      <c r="X198" s="116">
        <v>2.9999999999999997E-4</v>
      </c>
      <c r="Y198" s="116">
        <f t="shared" si="33"/>
        <v>2.9999999999999997E-4</v>
      </c>
      <c r="Z198" s="116">
        <v>0</v>
      </c>
      <c r="AA198" s="117">
        <f t="shared" si="34"/>
        <v>0</v>
      </c>
      <c r="AR198" s="18" t="s">
        <v>141</v>
      </c>
      <c r="AT198" s="18" t="s">
        <v>139</v>
      </c>
      <c r="AU198" s="18" t="s">
        <v>91</v>
      </c>
      <c r="AY198" s="18" t="s">
        <v>132</v>
      </c>
      <c r="BE198" s="118">
        <f t="shared" si="35"/>
        <v>0</v>
      </c>
      <c r="BF198" s="118">
        <f t="shared" si="36"/>
        <v>0</v>
      </c>
      <c r="BG198" s="118">
        <f t="shared" si="37"/>
        <v>0</v>
      </c>
      <c r="BH198" s="118">
        <f t="shared" si="38"/>
        <v>0</v>
      </c>
      <c r="BI198" s="118">
        <f t="shared" si="39"/>
        <v>0</v>
      </c>
      <c r="BJ198" s="18" t="s">
        <v>80</v>
      </c>
      <c r="BK198" s="118">
        <f t="shared" si="40"/>
        <v>0</v>
      </c>
      <c r="BL198" s="18" t="s">
        <v>137</v>
      </c>
      <c r="BM198" s="18" t="s">
        <v>379</v>
      </c>
    </row>
    <row r="199" spans="1:65" s="1" customFormat="1" ht="25.5" customHeight="1" x14ac:dyDescent="0.3">
      <c r="A199" s="130"/>
      <c r="B199" s="166"/>
      <c r="C199" s="167" t="s">
        <v>380</v>
      </c>
      <c r="D199" s="167" t="s">
        <v>133</v>
      </c>
      <c r="E199" s="168" t="s">
        <v>229</v>
      </c>
      <c r="F199" s="221" t="s">
        <v>230</v>
      </c>
      <c r="G199" s="221"/>
      <c r="H199" s="221"/>
      <c r="I199" s="221"/>
      <c r="J199" s="169" t="s">
        <v>136</v>
      </c>
      <c r="K199" s="127">
        <v>4</v>
      </c>
      <c r="L199" s="224"/>
      <c r="M199" s="224"/>
      <c r="N199" s="225">
        <f t="shared" si="31"/>
        <v>0</v>
      </c>
      <c r="O199" s="225"/>
      <c r="P199" s="225"/>
      <c r="Q199" s="225"/>
      <c r="R199" s="170"/>
      <c r="S199" s="130"/>
      <c r="T199" s="115" t="s">
        <v>5</v>
      </c>
      <c r="U199" s="40" t="s">
        <v>40</v>
      </c>
      <c r="V199" s="116">
        <v>0.20599999999999999</v>
      </c>
      <c r="W199" s="116">
        <f t="shared" si="32"/>
        <v>0.82399999999999995</v>
      </c>
      <c r="X199" s="116">
        <v>1E-4</v>
      </c>
      <c r="Y199" s="116">
        <f t="shared" si="33"/>
        <v>4.0000000000000002E-4</v>
      </c>
      <c r="Z199" s="116">
        <v>0</v>
      </c>
      <c r="AA199" s="117">
        <f t="shared" si="34"/>
        <v>0</v>
      </c>
      <c r="AR199" s="18" t="s">
        <v>137</v>
      </c>
      <c r="AT199" s="18" t="s">
        <v>133</v>
      </c>
      <c r="AU199" s="18" t="s">
        <v>91</v>
      </c>
      <c r="AY199" s="18" t="s">
        <v>132</v>
      </c>
      <c r="BE199" s="118">
        <f t="shared" si="35"/>
        <v>0</v>
      </c>
      <c r="BF199" s="118">
        <f t="shared" si="36"/>
        <v>0</v>
      </c>
      <c r="BG199" s="118">
        <f t="shared" si="37"/>
        <v>0</v>
      </c>
      <c r="BH199" s="118">
        <f t="shared" si="38"/>
        <v>0</v>
      </c>
      <c r="BI199" s="118">
        <f t="shared" si="39"/>
        <v>0</v>
      </c>
      <c r="BJ199" s="18" t="s">
        <v>80</v>
      </c>
      <c r="BK199" s="118">
        <f t="shared" si="40"/>
        <v>0</v>
      </c>
      <c r="BL199" s="18" t="s">
        <v>137</v>
      </c>
      <c r="BM199" s="18" t="s">
        <v>381</v>
      </c>
    </row>
    <row r="200" spans="1:65" s="1" customFormat="1" ht="25.5" customHeight="1" x14ac:dyDescent="0.3">
      <c r="A200" s="130"/>
      <c r="B200" s="166"/>
      <c r="C200" s="171" t="s">
        <v>382</v>
      </c>
      <c r="D200" s="171" t="s">
        <v>139</v>
      </c>
      <c r="E200" s="172" t="s">
        <v>383</v>
      </c>
      <c r="F200" s="232" t="s">
        <v>384</v>
      </c>
      <c r="G200" s="232"/>
      <c r="H200" s="232"/>
      <c r="I200" s="232"/>
      <c r="J200" s="173" t="s">
        <v>136</v>
      </c>
      <c r="K200" s="128">
        <v>4</v>
      </c>
      <c r="L200" s="233"/>
      <c r="M200" s="233"/>
      <c r="N200" s="234">
        <f t="shared" si="31"/>
        <v>0</v>
      </c>
      <c r="O200" s="225"/>
      <c r="P200" s="225"/>
      <c r="Q200" s="225"/>
      <c r="R200" s="170"/>
      <c r="S200" s="130"/>
      <c r="T200" s="115" t="s">
        <v>5</v>
      </c>
      <c r="U200" s="40" t="s">
        <v>40</v>
      </c>
      <c r="V200" s="116">
        <v>0</v>
      </c>
      <c r="W200" s="116">
        <f t="shared" si="32"/>
        <v>0</v>
      </c>
      <c r="X200" s="116">
        <v>2.9999999999999997E-4</v>
      </c>
      <c r="Y200" s="116">
        <f t="shared" si="33"/>
        <v>1.1999999999999999E-3</v>
      </c>
      <c r="Z200" s="116">
        <v>0</v>
      </c>
      <c r="AA200" s="117">
        <f t="shared" si="34"/>
        <v>0</v>
      </c>
      <c r="AR200" s="18" t="s">
        <v>141</v>
      </c>
      <c r="AT200" s="18" t="s">
        <v>139</v>
      </c>
      <c r="AU200" s="18" t="s">
        <v>91</v>
      </c>
      <c r="AY200" s="18" t="s">
        <v>132</v>
      </c>
      <c r="BE200" s="118">
        <f t="shared" si="35"/>
        <v>0</v>
      </c>
      <c r="BF200" s="118">
        <f t="shared" si="36"/>
        <v>0</v>
      </c>
      <c r="BG200" s="118">
        <f t="shared" si="37"/>
        <v>0</v>
      </c>
      <c r="BH200" s="118">
        <f t="shared" si="38"/>
        <v>0</v>
      </c>
      <c r="BI200" s="118">
        <f t="shared" si="39"/>
        <v>0</v>
      </c>
      <c r="BJ200" s="18" t="s">
        <v>80</v>
      </c>
      <c r="BK200" s="118">
        <f t="shared" si="40"/>
        <v>0</v>
      </c>
      <c r="BL200" s="18" t="s">
        <v>137</v>
      </c>
      <c r="BM200" s="18" t="s">
        <v>385</v>
      </c>
    </row>
    <row r="201" spans="1:65" s="1" customFormat="1" ht="25.5" customHeight="1" x14ac:dyDescent="0.3">
      <c r="A201" s="130"/>
      <c r="B201" s="166"/>
      <c r="C201" s="167" t="s">
        <v>386</v>
      </c>
      <c r="D201" s="167" t="s">
        <v>133</v>
      </c>
      <c r="E201" s="168" t="s">
        <v>387</v>
      </c>
      <c r="F201" s="221" t="s">
        <v>388</v>
      </c>
      <c r="G201" s="221"/>
      <c r="H201" s="221"/>
      <c r="I201" s="221"/>
      <c r="J201" s="169" t="s">
        <v>136</v>
      </c>
      <c r="K201" s="127">
        <v>1</v>
      </c>
      <c r="L201" s="224"/>
      <c r="M201" s="224"/>
      <c r="N201" s="225">
        <f t="shared" si="31"/>
        <v>0</v>
      </c>
      <c r="O201" s="225"/>
      <c r="P201" s="225"/>
      <c r="Q201" s="225"/>
      <c r="R201" s="170"/>
      <c r="S201" s="130"/>
      <c r="T201" s="115" t="s">
        <v>5</v>
      </c>
      <c r="U201" s="40" t="s">
        <v>40</v>
      </c>
      <c r="V201" s="116">
        <v>0.22700000000000001</v>
      </c>
      <c r="W201" s="116">
        <f t="shared" si="32"/>
        <v>0.22700000000000001</v>
      </c>
      <c r="X201" s="116">
        <v>1.3999999999999999E-4</v>
      </c>
      <c r="Y201" s="116">
        <f t="shared" si="33"/>
        <v>1.3999999999999999E-4</v>
      </c>
      <c r="Z201" s="116">
        <v>0</v>
      </c>
      <c r="AA201" s="117">
        <f t="shared" si="34"/>
        <v>0</v>
      </c>
      <c r="AR201" s="18" t="s">
        <v>137</v>
      </c>
      <c r="AT201" s="18" t="s">
        <v>133</v>
      </c>
      <c r="AU201" s="18" t="s">
        <v>91</v>
      </c>
      <c r="AY201" s="18" t="s">
        <v>132</v>
      </c>
      <c r="BE201" s="118">
        <f t="shared" si="35"/>
        <v>0</v>
      </c>
      <c r="BF201" s="118">
        <f t="shared" si="36"/>
        <v>0</v>
      </c>
      <c r="BG201" s="118">
        <f t="shared" si="37"/>
        <v>0</v>
      </c>
      <c r="BH201" s="118">
        <f t="shared" si="38"/>
        <v>0</v>
      </c>
      <c r="BI201" s="118">
        <f t="shared" si="39"/>
        <v>0</v>
      </c>
      <c r="BJ201" s="18" t="s">
        <v>80</v>
      </c>
      <c r="BK201" s="118">
        <f t="shared" si="40"/>
        <v>0</v>
      </c>
      <c r="BL201" s="18" t="s">
        <v>137</v>
      </c>
      <c r="BM201" s="18" t="s">
        <v>389</v>
      </c>
    </row>
    <row r="202" spans="1:65" s="1" customFormat="1" ht="25.5" customHeight="1" x14ac:dyDescent="0.3">
      <c r="A202" s="130"/>
      <c r="B202" s="166"/>
      <c r="C202" s="171" t="s">
        <v>390</v>
      </c>
      <c r="D202" s="171" t="s">
        <v>139</v>
      </c>
      <c r="E202" s="172" t="s">
        <v>391</v>
      </c>
      <c r="F202" s="232" t="s">
        <v>392</v>
      </c>
      <c r="G202" s="232"/>
      <c r="H202" s="232"/>
      <c r="I202" s="232"/>
      <c r="J202" s="173" t="s">
        <v>136</v>
      </c>
      <c r="K202" s="128">
        <v>1</v>
      </c>
      <c r="L202" s="233"/>
      <c r="M202" s="233"/>
      <c r="N202" s="234">
        <f t="shared" si="31"/>
        <v>0</v>
      </c>
      <c r="O202" s="225"/>
      <c r="P202" s="225"/>
      <c r="Q202" s="225"/>
      <c r="R202" s="170"/>
      <c r="S202" s="130"/>
      <c r="T202" s="115" t="s">
        <v>5</v>
      </c>
      <c r="U202" s="40" t="s">
        <v>40</v>
      </c>
      <c r="V202" s="116">
        <v>0</v>
      </c>
      <c r="W202" s="116">
        <f t="shared" si="32"/>
        <v>0</v>
      </c>
      <c r="X202" s="116">
        <v>2.9999999999999997E-4</v>
      </c>
      <c r="Y202" s="116">
        <f t="shared" si="33"/>
        <v>2.9999999999999997E-4</v>
      </c>
      <c r="Z202" s="116">
        <v>0</v>
      </c>
      <c r="AA202" s="117">
        <f t="shared" si="34"/>
        <v>0</v>
      </c>
      <c r="AR202" s="18" t="s">
        <v>141</v>
      </c>
      <c r="AT202" s="18" t="s">
        <v>139</v>
      </c>
      <c r="AU202" s="18" t="s">
        <v>91</v>
      </c>
      <c r="AY202" s="18" t="s">
        <v>132</v>
      </c>
      <c r="BE202" s="118">
        <f t="shared" si="35"/>
        <v>0</v>
      </c>
      <c r="BF202" s="118">
        <f t="shared" si="36"/>
        <v>0</v>
      </c>
      <c r="BG202" s="118">
        <f t="shared" si="37"/>
        <v>0</v>
      </c>
      <c r="BH202" s="118">
        <f t="shared" si="38"/>
        <v>0</v>
      </c>
      <c r="BI202" s="118">
        <f t="shared" si="39"/>
        <v>0</v>
      </c>
      <c r="BJ202" s="18" t="s">
        <v>80</v>
      </c>
      <c r="BK202" s="118">
        <f t="shared" si="40"/>
        <v>0</v>
      </c>
      <c r="BL202" s="18" t="s">
        <v>137</v>
      </c>
      <c r="BM202" s="18" t="s">
        <v>393</v>
      </c>
    </row>
    <row r="203" spans="1:65" s="1" customFormat="1" ht="25.5" customHeight="1" x14ac:dyDescent="0.3">
      <c r="A203" s="130"/>
      <c r="B203" s="166"/>
      <c r="C203" s="167" t="s">
        <v>394</v>
      </c>
      <c r="D203" s="167" t="s">
        <v>133</v>
      </c>
      <c r="E203" s="168" t="s">
        <v>395</v>
      </c>
      <c r="F203" s="221" t="s">
        <v>396</v>
      </c>
      <c r="G203" s="221"/>
      <c r="H203" s="221"/>
      <c r="I203" s="221"/>
      <c r="J203" s="169" t="s">
        <v>136</v>
      </c>
      <c r="K203" s="127">
        <v>1</v>
      </c>
      <c r="L203" s="224"/>
      <c r="M203" s="224"/>
      <c r="N203" s="225">
        <f t="shared" si="31"/>
        <v>0</v>
      </c>
      <c r="O203" s="225"/>
      <c r="P203" s="225"/>
      <c r="Q203" s="225"/>
      <c r="R203" s="170"/>
      <c r="S203" s="130"/>
      <c r="T203" s="115" t="s">
        <v>5</v>
      </c>
      <c r="U203" s="40" t="s">
        <v>40</v>
      </c>
      <c r="V203" s="116">
        <v>0.35</v>
      </c>
      <c r="W203" s="116">
        <f t="shared" si="32"/>
        <v>0.35</v>
      </c>
      <c r="X203" s="116">
        <v>2.4000000000000001E-4</v>
      </c>
      <c r="Y203" s="116">
        <f t="shared" si="33"/>
        <v>2.4000000000000001E-4</v>
      </c>
      <c r="Z203" s="116">
        <v>0</v>
      </c>
      <c r="AA203" s="117">
        <f t="shared" si="34"/>
        <v>0</v>
      </c>
      <c r="AR203" s="18" t="s">
        <v>137</v>
      </c>
      <c r="AT203" s="18" t="s">
        <v>133</v>
      </c>
      <c r="AU203" s="18" t="s">
        <v>91</v>
      </c>
      <c r="AY203" s="18" t="s">
        <v>132</v>
      </c>
      <c r="BE203" s="118">
        <f t="shared" si="35"/>
        <v>0</v>
      </c>
      <c r="BF203" s="118">
        <f t="shared" si="36"/>
        <v>0</v>
      </c>
      <c r="BG203" s="118">
        <f t="shared" si="37"/>
        <v>0</v>
      </c>
      <c r="BH203" s="118">
        <f t="shared" si="38"/>
        <v>0</v>
      </c>
      <c r="BI203" s="118">
        <f t="shared" si="39"/>
        <v>0</v>
      </c>
      <c r="BJ203" s="18" t="s">
        <v>80</v>
      </c>
      <c r="BK203" s="118">
        <f t="shared" si="40"/>
        <v>0</v>
      </c>
      <c r="BL203" s="18" t="s">
        <v>137</v>
      </c>
      <c r="BM203" s="18" t="s">
        <v>397</v>
      </c>
    </row>
    <row r="204" spans="1:65" s="1" customFormat="1" ht="25.5" customHeight="1" x14ac:dyDescent="0.3">
      <c r="A204" s="130"/>
      <c r="B204" s="166"/>
      <c r="C204" s="171" t="s">
        <v>398</v>
      </c>
      <c r="D204" s="171" t="s">
        <v>139</v>
      </c>
      <c r="E204" s="172" t="s">
        <v>399</v>
      </c>
      <c r="F204" s="232" t="s">
        <v>400</v>
      </c>
      <c r="G204" s="232"/>
      <c r="H204" s="232"/>
      <c r="I204" s="232"/>
      <c r="J204" s="173" t="s">
        <v>136</v>
      </c>
      <c r="K204" s="128">
        <v>1</v>
      </c>
      <c r="L204" s="233"/>
      <c r="M204" s="233"/>
      <c r="N204" s="234">
        <f t="shared" si="31"/>
        <v>0</v>
      </c>
      <c r="O204" s="225"/>
      <c r="P204" s="225"/>
      <c r="Q204" s="225"/>
      <c r="R204" s="170"/>
      <c r="S204" s="130"/>
      <c r="T204" s="115" t="s">
        <v>5</v>
      </c>
      <c r="U204" s="40" t="s">
        <v>40</v>
      </c>
      <c r="V204" s="116">
        <v>0</v>
      </c>
      <c r="W204" s="116">
        <f t="shared" si="32"/>
        <v>0</v>
      </c>
      <c r="X204" s="116">
        <v>2.9999999999999997E-4</v>
      </c>
      <c r="Y204" s="116">
        <f t="shared" si="33"/>
        <v>2.9999999999999997E-4</v>
      </c>
      <c r="Z204" s="116">
        <v>0</v>
      </c>
      <c r="AA204" s="117">
        <f t="shared" si="34"/>
        <v>0</v>
      </c>
      <c r="AR204" s="18" t="s">
        <v>141</v>
      </c>
      <c r="AT204" s="18" t="s">
        <v>139</v>
      </c>
      <c r="AU204" s="18" t="s">
        <v>91</v>
      </c>
      <c r="AY204" s="18" t="s">
        <v>132</v>
      </c>
      <c r="BE204" s="118">
        <f t="shared" si="35"/>
        <v>0</v>
      </c>
      <c r="BF204" s="118">
        <f t="shared" si="36"/>
        <v>0</v>
      </c>
      <c r="BG204" s="118">
        <f t="shared" si="37"/>
        <v>0</v>
      </c>
      <c r="BH204" s="118">
        <f t="shared" si="38"/>
        <v>0</v>
      </c>
      <c r="BI204" s="118">
        <f t="shared" si="39"/>
        <v>0</v>
      </c>
      <c r="BJ204" s="18" t="s">
        <v>80</v>
      </c>
      <c r="BK204" s="118">
        <f t="shared" si="40"/>
        <v>0</v>
      </c>
      <c r="BL204" s="18" t="s">
        <v>137</v>
      </c>
      <c r="BM204" s="18" t="s">
        <v>401</v>
      </c>
    </row>
    <row r="205" spans="1:65" s="1" customFormat="1" ht="25.5" customHeight="1" x14ac:dyDescent="0.3">
      <c r="A205" s="130"/>
      <c r="B205" s="166"/>
      <c r="C205" s="167" t="s">
        <v>402</v>
      </c>
      <c r="D205" s="167" t="s">
        <v>133</v>
      </c>
      <c r="E205" s="168" t="s">
        <v>213</v>
      </c>
      <c r="F205" s="221" t="s">
        <v>214</v>
      </c>
      <c r="G205" s="221"/>
      <c r="H205" s="221"/>
      <c r="I205" s="221"/>
      <c r="J205" s="169" t="s">
        <v>154</v>
      </c>
      <c r="K205" s="127">
        <v>1</v>
      </c>
      <c r="L205" s="224"/>
      <c r="M205" s="224"/>
      <c r="N205" s="225">
        <f t="shared" si="31"/>
        <v>0</v>
      </c>
      <c r="O205" s="225"/>
      <c r="P205" s="225"/>
      <c r="Q205" s="225"/>
      <c r="R205" s="170"/>
      <c r="S205" s="130"/>
      <c r="T205" s="115" t="s">
        <v>5</v>
      </c>
      <c r="U205" s="40" t="s">
        <v>40</v>
      </c>
      <c r="V205" s="116">
        <v>1.5389999999999999</v>
      </c>
      <c r="W205" s="116">
        <f t="shared" si="32"/>
        <v>1.5389999999999999</v>
      </c>
      <c r="X205" s="116">
        <v>1.149E-2</v>
      </c>
      <c r="Y205" s="116">
        <f t="shared" si="33"/>
        <v>1.149E-2</v>
      </c>
      <c r="Z205" s="116">
        <v>0</v>
      </c>
      <c r="AA205" s="117">
        <f t="shared" si="34"/>
        <v>0</v>
      </c>
      <c r="AR205" s="18" t="s">
        <v>137</v>
      </c>
      <c r="AT205" s="18" t="s">
        <v>133</v>
      </c>
      <c r="AU205" s="18" t="s">
        <v>91</v>
      </c>
      <c r="AY205" s="18" t="s">
        <v>132</v>
      </c>
      <c r="BE205" s="118">
        <f t="shared" si="35"/>
        <v>0</v>
      </c>
      <c r="BF205" s="118">
        <f t="shared" si="36"/>
        <v>0</v>
      </c>
      <c r="BG205" s="118">
        <f t="shared" si="37"/>
        <v>0</v>
      </c>
      <c r="BH205" s="118">
        <f t="shared" si="38"/>
        <v>0</v>
      </c>
      <c r="BI205" s="118">
        <f t="shared" si="39"/>
        <v>0</v>
      </c>
      <c r="BJ205" s="18" t="s">
        <v>80</v>
      </c>
      <c r="BK205" s="118">
        <f t="shared" si="40"/>
        <v>0</v>
      </c>
      <c r="BL205" s="18" t="s">
        <v>137</v>
      </c>
      <c r="BM205" s="18" t="s">
        <v>403</v>
      </c>
    </row>
    <row r="206" spans="1:65" s="1" customFormat="1" ht="16.5" customHeight="1" x14ac:dyDescent="0.3">
      <c r="A206" s="130"/>
      <c r="B206" s="166"/>
      <c r="C206" s="171" t="s">
        <v>404</v>
      </c>
      <c r="D206" s="171" t="s">
        <v>139</v>
      </c>
      <c r="E206" s="172" t="s">
        <v>405</v>
      </c>
      <c r="F206" s="232" t="s">
        <v>406</v>
      </c>
      <c r="G206" s="232"/>
      <c r="H206" s="232"/>
      <c r="I206" s="232"/>
      <c r="J206" s="173" t="s">
        <v>136</v>
      </c>
      <c r="K206" s="128">
        <v>1</v>
      </c>
      <c r="L206" s="233"/>
      <c r="M206" s="233"/>
      <c r="N206" s="234">
        <f t="shared" si="31"/>
        <v>0</v>
      </c>
      <c r="O206" s="225"/>
      <c r="P206" s="225"/>
      <c r="Q206" s="225"/>
      <c r="R206" s="170"/>
      <c r="S206" s="130"/>
      <c r="T206" s="115" t="s">
        <v>5</v>
      </c>
      <c r="U206" s="40" t="s">
        <v>40</v>
      </c>
      <c r="V206" s="116">
        <v>0</v>
      </c>
      <c r="W206" s="116">
        <f t="shared" si="32"/>
        <v>0</v>
      </c>
      <c r="X206" s="116">
        <v>2.9999999999999997E-4</v>
      </c>
      <c r="Y206" s="116">
        <f t="shared" si="33"/>
        <v>2.9999999999999997E-4</v>
      </c>
      <c r="Z206" s="116">
        <v>0</v>
      </c>
      <c r="AA206" s="117">
        <f t="shared" si="34"/>
        <v>0</v>
      </c>
      <c r="AR206" s="18" t="s">
        <v>141</v>
      </c>
      <c r="AT206" s="18" t="s">
        <v>139</v>
      </c>
      <c r="AU206" s="18" t="s">
        <v>91</v>
      </c>
      <c r="AY206" s="18" t="s">
        <v>132</v>
      </c>
      <c r="BE206" s="118">
        <f t="shared" si="35"/>
        <v>0</v>
      </c>
      <c r="BF206" s="118">
        <f t="shared" si="36"/>
        <v>0</v>
      </c>
      <c r="BG206" s="118">
        <f t="shared" si="37"/>
        <v>0</v>
      </c>
      <c r="BH206" s="118">
        <f t="shared" si="38"/>
        <v>0</v>
      </c>
      <c r="BI206" s="118">
        <f t="shared" si="39"/>
        <v>0</v>
      </c>
      <c r="BJ206" s="18" t="s">
        <v>80</v>
      </c>
      <c r="BK206" s="118">
        <f t="shared" si="40"/>
        <v>0</v>
      </c>
      <c r="BL206" s="18" t="s">
        <v>137</v>
      </c>
      <c r="BM206" s="18" t="s">
        <v>407</v>
      </c>
    </row>
    <row r="207" spans="1:65" s="1" customFormat="1" ht="25.5" customHeight="1" x14ac:dyDescent="0.3">
      <c r="A207" s="130"/>
      <c r="B207" s="166"/>
      <c r="C207" s="167" t="s">
        <v>408</v>
      </c>
      <c r="D207" s="167" t="s">
        <v>133</v>
      </c>
      <c r="E207" s="168" t="s">
        <v>213</v>
      </c>
      <c r="F207" s="221" t="s">
        <v>214</v>
      </c>
      <c r="G207" s="221"/>
      <c r="H207" s="221"/>
      <c r="I207" s="221"/>
      <c r="J207" s="169" t="s">
        <v>154</v>
      </c>
      <c r="K207" s="127">
        <v>1</v>
      </c>
      <c r="L207" s="224"/>
      <c r="M207" s="224"/>
      <c r="N207" s="225">
        <f t="shared" si="31"/>
        <v>0</v>
      </c>
      <c r="O207" s="225"/>
      <c r="P207" s="225"/>
      <c r="Q207" s="225"/>
      <c r="R207" s="170"/>
      <c r="S207" s="130"/>
      <c r="T207" s="115" t="s">
        <v>5</v>
      </c>
      <c r="U207" s="40" t="s">
        <v>40</v>
      </c>
      <c r="V207" s="116">
        <v>1.5389999999999999</v>
      </c>
      <c r="W207" s="116">
        <f t="shared" si="32"/>
        <v>1.5389999999999999</v>
      </c>
      <c r="X207" s="116">
        <v>1.149E-2</v>
      </c>
      <c r="Y207" s="116">
        <f t="shared" si="33"/>
        <v>1.149E-2</v>
      </c>
      <c r="Z207" s="116">
        <v>0</v>
      </c>
      <c r="AA207" s="117">
        <f t="shared" si="34"/>
        <v>0</v>
      </c>
      <c r="AR207" s="18" t="s">
        <v>137</v>
      </c>
      <c r="AT207" s="18" t="s">
        <v>133</v>
      </c>
      <c r="AU207" s="18" t="s">
        <v>91</v>
      </c>
      <c r="AY207" s="18" t="s">
        <v>132</v>
      </c>
      <c r="BE207" s="118">
        <f t="shared" si="35"/>
        <v>0</v>
      </c>
      <c r="BF207" s="118">
        <f t="shared" si="36"/>
        <v>0</v>
      </c>
      <c r="BG207" s="118">
        <f t="shared" si="37"/>
        <v>0</v>
      </c>
      <c r="BH207" s="118">
        <f t="shared" si="38"/>
        <v>0</v>
      </c>
      <c r="BI207" s="118">
        <f t="shared" si="39"/>
        <v>0</v>
      </c>
      <c r="BJ207" s="18" t="s">
        <v>80</v>
      </c>
      <c r="BK207" s="118">
        <f t="shared" si="40"/>
        <v>0</v>
      </c>
      <c r="BL207" s="18" t="s">
        <v>137</v>
      </c>
      <c r="BM207" s="18" t="s">
        <v>409</v>
      </c>
    </row>
    <row r="208" spans="1:65" s="1" customFormat="1" ht="16.5" customHeight="1" x14ac:dyDescent="0.3">
      <c r="A208" s="130"/>
      <c r="B208" s="166"/>
      <c r="C208" s="171" t="s">
        <v>410</v>
      </c>
      <c r="D208" s="171" t="s">
        <v>139</v>
      </c>
      <c r="E208" s="172" t="s">
        <v>405</v>
      </c>
      <c r="F208" s="232" t="s">
        <v>406</v>
      </c>
      <c r="G208" s="232"/>
      <c r="H208" s="232"/>
      <c r="I208" s="232"/>
      <c r="J208" s="173" t="s">
        <v>136</v>
      </c>
      <c r="K208" s="128">
        <v>1</v>
      </c>
      <c r="L208" s="233"/>
      <c r="M208" s="233"/>
      <c r="N208" s="234">
        <f t="shared" si="31"/>
        <v>0</v>
      </c>
      <c r="O208" s="225"/>
      <c r="P208" s="225"/>
      <c r="Q208" s="225"/>
      <c r="R208" s="170"/>
      <c r="S208" s="130"/>
      <c r="T208" s="115" t="s">
        <v>5</v>
      </c>
      <c r="U208" s="40" t="s">
        <v>40</v>
      </c>
      <c r="V208" s="116">
        <v>0</v>
      </c>
      <c r="W208" s="116">
        <f t="shared" si="32"/>
        <v>0</v>
      </c>
      <c r="X208" s="116">
        <v>2.9999999999999997E-4</v>
      </c>
      <c r="Y208" s="116">
        <f t="shared" si="33"/>
        <v>2.9999999999999997E-4</v>
      </c>
      <c r="Z208" s="116">
        <v>0</v>
      </c>
      <c r="AA208" s="117">
        <f t="shared" si="34"/>
        <v>0</v>
      </c>
      <c r="AR208" s="18" t="s">
        <v>141</v>
      </c>
      <c r="AT208" s="18" t="s">
        <v>139</v>
      </c>
      <c r="AU208" s="18" t="s">
        <v>91</v>
      </c>
      <c r="AY208" s="18" t="s">
        <v>132</v>
      </c>
      <c r="BE208" s="118">
        <f t="shared" si="35"/>
        <v>0</v>
      </c>
      <c r="BF208" s="118">
        <f t="shared" si="36"/>
        <v>0</v>
      </c>
      <c r="BG208" s="118">
        <f t="shared" si="37"/>
        <v>0</v>
      </c>
      <c r="BH208" s="118">
        <f t="shared" si="38"/>
        <v>0</v>
      </c>
      <c r="BI208" s="118">
        <f t="shared" si="39"/>
        <v>0</v>
      </c>
      <c r="BJ208" s="18" t="s">
        <v>80</v>
      </c>
      <c r="BK208" s="118">
        <f t="shared" si="40"/>
        <v>0</v>
      </c>
      <c r="BL208" s="18" t="s">
        <v>137</v>
      </c>
      <c r="BM208" s="18" t="s">
        <v>411</v>
      </c>
    </row>
    <row r="209" spans="1:65" s="1" customFormat="1" ht="16.5" customHeight="1" x14ac:dyDescent="0.3">
      <c r="A209" s="130"/>
      <c r="B209" s="166"/>
      <c r="C209" s="176"/>
      <c r="D209" s="176"/>
      <c r="E209" s="176"/>
      <c r="F209" s="235" t="s">
        <v>412</v>
      </c>
      <c r="G209" s="236"/>
      <c r="H209" s="236"/>
      <c r="I209" s="236"/>
      <c r="J209" s="176"/>
      <c r="K209" s="181"/>
      <c r="L209" s="181"/>
      <c r="M209" s="181"/>
      <c r="N209" s="176"/>
      <c r="O209" s="176"/>
      <c r="P209" s="176"/>
      <c r="Q209" s="176"/>
      <c r="R209" s="170"/>
      <c r="S209" s="130"/>
      <c r="T209" s="119"/>
      <c r="U209" s="32"/>
      <c r="V209" s="32"/>
      <c r="W209" s="32"/>
      <c r="X209" s="32"/>
      <c r="Y209" s="32"/>
      <c r="Z209" s="32"/>
      <c r="AA209" s="70"/>
      <c r="AT209" s="18" t="s">
        <v>413</v>
      </c>
      <c r="AU209" s="18" t="s">
        <v>91</v>
      </c>
    </row>
    <row r="210" spans="1:65" s="1" customFormat="1" ht="25.5" customHeight="1" x14ac:dyDescent="0.3">
      <c r="A210" s="130"/>
      <c r="B210" s="166"/>
      <c r="C210" s="167" t="s">
        <v>414</v>
      </c>
      <c r="D210" s="167" t="s">
        <v>133</v>
      </c>
      <c r="E210" s="168" t="s">
        <v>205</v>
      </c>
      <c r="F210" s="221" t="s">
        <v>206</v>
      </c>
      <c r="G210" s="221"/>
      <c r="H210" s="221"/>
      <c r="I210" s="221"/>
      <c r="J210" s="169" t="s">
        <v>154</v>
      </c>
      <c r="K210" s="127">
        <v>1</v>
      </c>
      <c r="L210" s="224"/>
      <c r="M210" s="224"/>
      <c r="N210" s="225">
        <f>ROUND(L210*K210,2)</f>
        <v>0</v>
      </c>
      <c r="O210" s="225"/>
      <c r="P210" s="225"/>
      <c r="Q210" s="225"/>
      <c r="R210" s="170"/>
      <c r="S210" s="130"/>
      <c r="T210" s="115" t="s">
        <v>5</v>
      </c>
      <c r="U210" s="40" t="s">
        <v>40</v>
      </c>
      <c r="V210" s="116">
        <v>1.29</v>
      </c>
      <c r="W210" s="116">
        <f>V210*K210</f>
        <v>1.29</v>
      </c>
      <c r="X210" s="116">
        <v>9.3900000000000008E-3</v>
      </c>
      <c r="Y210" s="116">
        <f>X210*K210</f>
        <v>9.3900000000000008E-3</v>
      </c>
      <c r="Z210" s="116">
        <v>0</v>
      </c>
      <c r="AA210" s="117">
        <f>Z210*K210</f>
        <v>0</v>
      </c>
      <c r="AR210" s="18" t="s">
        <v>137</v>
      </c>
      <c r="AT210" s="18" t="s">
        <v>133</v>
      </c>
      <c r="AU210" s="18" t="s">
        <v>91</v>
      </c>
      <c r="AY210" s="18" t="s">
        <v>132</v>
      </c>
      <c r="BE210" s="118">
        <f>IF(U210="základní",N210,0)</f>
        <v>0</v>
      </c>
      <c r="BF210" s="118">
        <f>IF(U210="snížená",N210,0)</f>
        <v>0</v>
      </c>
      <c r="BG210" s="118">
        <f>IF(U210="zákl. přenesená",N210,0)</f>
        <v>0</v>
      </c>
      <c r="BH210" s="118">
        <f>IF(U210="sníž. přenesená",N210,0)</f>
        <v>0</v>
      </c>
      <c r="BI210" s="118">
        <f>IF(U210="nulová",N210,0)</f>
        <v>0</v>
      </c>
      <c r="BJ210" s="18" t="s">
        <v>80</v>
      </c>
      <c r="BK210" s="118">
        <f>ROUND(L210*K210,2)</f>
        <v>0</v>
      </c>
      <c r="BL210" s="18" t="s">
        <v>137</v>
      </c>
      <c r="BM210" s="18" t="s">
        <v>415</v>
      </c>
    </row>
    <row r="211" spans="1:65" s="1" customFormat="1" ht="16.5" customHeight="1" x14ac:dyDescent="0.3">
      <c r="A211" s="130"/>
      <c r="B211" s="166"/>
      <c r="C211" s="171" t="s">
        <v>416</v>
      </c>
      <c r="D211" s="171" t="s">
        <v>139</v>
      </c>
      <c r="E211" s="172" t="s">
        <v>417</v>
      </c>
      <c r="F211" s="232" t="s">
        <v>418</v>
      </c>
      <c r="G211" s="232"/>
      <c r="H211" s="232"/>
      <c r="I211" s="232"/>
      <c r="J211" s="173" t="s">
        <v>136</v>
      </c>
      <c r="K211" s="128">
        <v>1</v>
      </c>
      <c r="L211" s="233"/>
      <c r="M211" s="233"/>
      <c r="N211" s="234">
        <f>ROUND(L211*K211,2)</f>
        <v>0</v>
      </c>
      <c r="O211" s="225"/>
      <c r="P211" s="225"/>
      <c r="Q211" s="225"/>
      <c r="R211" s="170"/>
      <c r="S211" s="130"/>
      <c r="T211" s="115" t="s">
        <v>5</v>
      </c>
      <c r="U211" s="40" t="s">
        <v>40</v>
      </c>
      <c r="V211" s="116">
        <v>0</v>
      </c>
      <c r="W211" s="116">
        <f>V211*K211</f>
        <v>0</v>
      </c>
      <c r="X211" s="116">
        <v>2.9999999999999997E-4</v>
      </c>
      <c r="Y211" s="116">
        <f>X211*K211</f>
        <v>2.9999999999999997E-4</v>
      </c>
      <c r="Z211" s="116">
        <v>0</v>
      </c>
      <c r="AA211" s="117">
        <f>Z211*K211</f>
        <v>0</v>
      </c>
      <c r="AR211" s="18" t="s">
        <v>141</v>
      </c>
      <c r="AT211" s="18" t="s">
        <v>139</v>
      </c>
      <c r="AU211" s="18" t="s">
        <v>91</v>
      </c>
      <c r="AY211" s="18" t="s">
        <v>132</v>
      </c>
      <c r="BE211" s="118">
        <f>IF(U211="základní",N211,0)</f>
        <v>0</v>
      </c>
      <c r="BF211" s="118">
        <f>IF(U211="snížená",N211,0)</f>
        <v>0</v>
      </c>
      <c r="BG211" s="118">
        <f>IF(U211="zákl. přenesená",N211,0)</f>
        <v>0</v>
      </c>
      <c r="BH211" s="118">
        <f>IF(U211="sníž. přenesená",N211,0)</f>
        <v>0</v>
      </c>
      <c r="BI211" s="118">
        <f>IF(U211="nulová",N211,0)</f>
        <v>0</v>
      </c>
      <c r="BJ211" s="18" t="s">
        <v>80</v>
      </c>
      <c r="BK211" s="118">
        <f>ROUND(L211*K211,2)</f>
        <v>0</v>
      </c>
      <c r="BL211" s="18" t="s">
        <v>137</v>
      </c>
      <c r="BM211" s="18" t="s">
        <v>419</v>
      </c>
    </row>
    <row r="212" spans="1:65" s="1" customFormat="1" ht="16.5" customHeight="1" x14ac:dyDescent="0.3">
      <c r="A212" s="130"/>
      <c r="B212" s="166"/>
      <c r="C212" s="176"/>
      <c r="D212" s="176"/>
      <c r="E212" s="176"/>
      <c r="F212" s="235" t="s">
        <v>420</v>
      </c>
      <c r="G212" s="236"/>
      <c r="H212" s="236"/>
      <c r="I212" s="236"/>
      <c r="J212" s="176"/>
      <c r="K212" s="181"/>
      <c r="L212" s="181"/>
      <c r="M212" s="181"/>
      <c r="N212" s="176"/>
      <c r="O212" s="176"/>
      <c r="P212" s="176"/>
      <c r="Q212" s="176"/>
      <c r="R212" s="170"/>
      <c r="S212" s="130"/>
      <c r="T212" s="119"/>
      <c r="U212" s="32"/>
      <c r="V212" s="32"/>
      <c r="W212" s="32"/>
      <c r="X212" s="32"/>
      <c r="Y212" s="32"/>
      <c r="Z212" s="32"/>
      <c r="AA212" s="70"/>
      <c r="AT212" s="18" t="s">
        <v>413</v>
      </c>
      <c r="AU212" s="18" t="s">
        <v>91</v>
      </c>
    </row>
    <row r="213" spans="1:65" s="9" customFormat="1" ht="29.85" customHeight="1" x14ac:dyDescent="0.3">
      <c r="A213" s="129"/>
      <c r="B213" s="161"/>
      <c r="C213" s="162"/>
      <c r="D213" s="165" t="s">
        <v>108</v>
      </c>
      <c r="E213" s="165"/>
      <c r="F213" s="165"/>
      <c r="G213" s="165"/>
      <c r="H213" s="165"/>
      <c r="I213" s="165"/>
      <c r="J213" s="165"/>
      <c r="K213" s="180"/>
      <c r="L213" s="180"/>
      <c r="M213" s="180"/>
      <c r="N213" s="230">
        <f>SUM(N214:Q219)</f>
        <v>0</v>
      </c>
      <c r="O213" s="231"/>
      <c r="P213" s="231"/>
      <c r="Q213" s="231"/>
      <c r="R213" s="164"/>
      <c r="S213" s="129"/>
      <c r="T213" s="109"/>
      <c r="U213" s="108"/>
      <c r="V213" s="108"/>
      <c r="W213" s="110">
        <f>SUM(W214:W219)</f>
        <v>32</v>
      </c>
      <c r="X213" s="108"/>
      <c r="Y213" s="110">
        <f>SUM(Y214:Y219)</f>
        <v>7.152E-2</v>
      </c>
      <c r="Z213" s="108"/>
      <c r="AA213" s="111">
        <f>SUM(AA214:AA219)</f>
        <v>0</v>
      </c>
      <c r="AR213" s="112" t="s">
        <v>91</v>
      </c>
      <c r="AT213" s="113" t="s">
        <v>74</v>
      </c>
      <c r="AU213" s="113" t="s">
        <v>80</v>
      </c>
      <c r="AY213" s="112" t="s">
        <v>132</v>
      </c>
      <c r="BK213" s="114">
        <f>SUM(BK214:BK219)</f>
        <v>0</v>
      </c>
    </row>
    <row r="214" spans="1:65" s="1" customFormat="1" ht="16.5" customHeight="1" x14ac:dyDescent="0.3">
      <c r="A214" s="130"/>
      <c r="B214" s="166"/>
      <c r="C214" s="167" t="s">
        <v>421</v>
      </c>
      <c r="D214" s="167" t="s">
        <v>133</v>
      </c>
      <c r="E214" s="168" t="s">
        <v>422</v>
      </c>
      <c r="F214" s="221" t="s">
        <v>423</v>
      </c>
      <c r="G214" s="221"/>
      <c r="H214" s="221"/>
      <c r="I214" s="221"/>
      <c r="J214" s="169" t="s">
        <v>154</v>
      </c>
      <c r="K214" s="127">
        <v>1</v>
      </c>
      <c r="L214" s="224"/>
      <c r="M214" s="224"/>
      <c r="N214" s="225">
        <f t="shared" ref="N214:N219" si="41">ROUND(L214*K214,2)</f>
        <v>0</v>
      </c>
      <c r="O214" s="225"/>
      <c r="P214" s="225"/>
      <c r="Q214" s="225"/>
      <c r="R214" s="170"/>
      <c r="S214" s="130"/>
      <c r="T214" s="115" t="s">
        <v>5</v>
      </c>
      <c r="U214" s="40" t="s">
        <v>40</v>
      </c>
      <c r="V214" s="116">
        <v>32</v>
      </c>
      <c r="W214" s="116">
        <f t="shared" ref="W214:W219" si="42">V214*K214</f>
        <v>32</v>
      </c>
      <c r="X214" s="116">
        <v>1.5200000000000001E-3</v>
      </c>
      <c r="Y214" s="116">
        <f t="shared" ref="Y214:Y219" si="43">X214*K214</f>
        <v>1.5200000000000001E-3</v>
      </c>
      <c r="Z214" s="116">
        <v>0</v>
      </c>
      <c r="AA214" s="117">
        <f t="shared" ref="AA214:AA219" si="44">Z214*K214</f>
        <v>0</v>
      </c>
      <c r="AR214" s="18" t="s">
        <v>137</v>
      </c>
      <c r="AT214" s="18" t="s">
        <v>133</v>
      </c>
      <c r="AU214" s="18" t="s">
        <v>91</v>
      </c>
      <c r="AY214" s="18" t="s">
        <v>132</v>
      </c>
      <c r="BE214" s="118">
        <f t="shared" ref="BE214:BE219" si="45">IF(U214="základní",N214,0)</f>
        <v>0</v>
      </c>
      <c r="BF214" s="118">
        <f t="shared" ref="BF214:BF219" si="46">IF(U214="snížená",N214,0)</f>
        <v>0</v>
      </c>
      <c r="BG214" s="118">
        <f t="shared" ref="BG214:BG219" si="47">IF(U214="zákl. přenesená",N214,0)</f>
        <v>0</v>
      </c>
      <c r="BH214" s="118">
        <f t="shared" ref="BH214:BH219" si="48">IF(U214="sníž. přenesená",N214,0)</f>
        <v>0</v>
      </c>
      <c r="BI214" s="118">
        <f t="shared" ref="BI214:BI219" si="49">IF(U214="nulová",N214,0)</f>
        <v>0</v>
      </c>
      <c r="BJ214" s="18" t="s">
        <v>80</v>
      </c>
      <c r="BK214" s="118">
        <f t="shared" ref="BK214:BK219" si="50">ROUND(L214*K214,2)</f>
        <v>0</v>
      </c>
      <c r="BL214" s="18" t="s">
        <v>137</v>
      </c>
      <c r="BM214" s="18" t="s">
        <v>424</v>
      </c>
    </row>
    <row r="215" spans="1:65" s="1" customFormat="1" ht="38.25" customHeight="1" x14ac:dyDescent="0.3">
      <c r="A215" s="130"/>
      <c r="B215" s="166"/>
      <c r="C215" s="171" t="s">
        <v>425</v>
      </c>
      <c r="D215" s="171" t="s">
        <v>139</v>
      </c>
      <c r="E215" s="172" t="s">
        <v>426</v>
      </c>
      <c r="F215" s="232" t="s">
        <v>427</v>
      </c>
      <c r="G215" s="232"/>
      <c r="H215" s="232"/>
      <c r="I215" s="232"/>
      <c r="J215" s="173" t="s">
        <v>136</v>
      </c>
      <c r="K215" s="128">
        <v>1</v>
      </c>
      <c r="L215" s="233"/>
      <c r="M215" s="233"/>
      <c r="N215" s="234">
        <f t="shared" si="41"/>
        <v>0</v>
      </c>
      <c r="O215" s="225"/>
      <c r="P215" s="225"/>
      <c r="Q215" s="225"/>
      <c r="R215" s="170"/>
      <c r="S215" s="130"/>
      <c r="T215" s="115" t="s">
        <v>5</v>
      </c>
      <c r="U215" s="40" t="s">
        <v>40</v>
      </c>
      <c r="V215" s="116">
        <v>0</v>
      </c>
      <c r="W215" s="116">
        <f t="shared" si="42"/>
        <v>0</v>
      </c>
      <c r="X215" s="116">
        <v>0.01</v>
      </c>
      <c r="Y215" s="116">
        <f t="shared" si="43"/>
        <v>0.01</v>
      </c>
      <c r="Z215" s="116">
        <v>0</v>
      </c>
      <c r="AA215" s="117">
        <f t="shared" si="44"/>
        <v>0</v>
      </c>
      <c r="AR215" s="18" t="s">
        <v>141</v>
      </c>
      <c r="AT215" s="18" t="s">
        <v>139</v>
      </c>
      <c r="AU215" s="18" t="s">
        <v>91</v>
      </c>
      <c r="AY215" s="18" t="s">
        <v>132</v>
      </c>
      <c r="BE215" s="118">
        <f t="shared" si="45"/>
        <v>0</v>
      </c>
      <c r="BF215" s="118">
        <f t="shared" si="46"/>
        <v>0</v>
      </c>
      <c r="BG215" s="118">
        <f t="shared" si="47"/>
        <v>0</v>
      </c>
      <c r="BH215" s="118">
        <f t="shared" si="48"/>
        <v>0</v>
      </c>
      <c r="BI215" s="118">
        <f t="shared" si="49"/>
        <v>0</v>
      </c>
      <c r="BJ215" s="18" t="s">
        <v>80</v>
      </c>
      <c r="BK215" s="118">
        <f t="shared" si="50"/>
        <v>0</v>
      </c>
      <c r="BL215" s="18" t="s">
        <v>137</v>
      </c>
      <c r="BM215" s="18" t="s">
        <v>428</v>
      </c>
    </row>
    <row r="216" spans="1:65" s="1" customFormat="1" ht="38.25" customHeight="1" x14ac:dyDescent="0.3">
      <c r="A216" s="130"/>
      <c r="B216" s="166"/>
      <c r="C216" s="171" t="s">
        <v>429</v>
      </c>
      <c r="D216" s="171" t="s">
        <v>139</v>
      </c>
      <c r="E216" s="172" t="s">
        <v>430</v>
      </c>
      <c r="F216" s="232" t="s">
        <v>431</v>
      </c>
      <c r="G216" s="232"/>
      <c r="H216" s="232"/>
      <c r="I216" s="232"/>
      <c r="J216" s="173" t="s">
        <v>136</v>
      </c>
      <c r="K216" s="128">
        <v>3</v>
      </c>
      <c r="L216" s="233"/>
      <c r="M216" s="233"/>
      <c r="N216" s="234">
        <f t="shared" si="41"/>
        <v>0</v>
      </c>
      <c r="O216" s="225"/>
      <c r="P216" s="225"/>
      <c r="Q216" s="225"/>
      <c r="R216" s="170"/>
      <c r="S216" s="130"/>
      <c r="T216" s="115" t="s">
        <v>5</v>
      </c>
      <c r="U216" s="40" t="s">
        <v>40</v>
      </c>
      <c r="V216" s="116">
        <v>0</v>
      </c>
      <c r="W216" s="116">
        <f t="shared" si="42"/>
        <v>0</v>
      </c>
      <c r="X216" s="116">
        <v>0.01</v>
      </c>
      <c r="Y216" s="116">
        <f t="shared" si="43"/>
        <v>0.03</v>
      </c>
      <c r="Z216" s="116">
        <v>0</v>
      </c>
      <c r="AA216" s="117">
        <f t="shared" si="44"/>
        <v>0</v>
      </c>
      <c r="AR216" s="18" t="s">
        <v>141</v>
      </c>
      <c r="AT216" s="18" t="s">
        <v>139</v>
      </c>
      <c r="AU216" s="18" t="s">
        <v>91</v>
      </c>
      <c r="AY216" s="18" t="s">
        <v>132</v>
      </c>
      <c r="BE216" s="118">
        <f t="shared" si="45"/>
        <v>0</v>
      </c>
      <c r="BF216" s="118">
        <f t="shared" si="46"/>
        <v>0</v>
      </c>
      <c r="BG216" s="118">
        <f t="shared" si="47"/>
        <v>0</v>
      </c>
      <c r="BH216" s="118">
        <f t="shared" si="48"/>
        <v>0</v>
      </c>
      <c r="BI216" s="118">
        <f t="shared" si="49"/>
        <v>0</v>
      </c>
      <c r="BJ216" s="18" t="s">
        <v>80</v>
      </c>
      <c r="BK216" s="118">
        <f t="shared" si="50"/>
        <v>0</v>
      </c>
      <c r="BL216" s="18" t="s">
        <v>137</v>
      </c>
      <c r="BM216" s="18" t="s">
        <v>432</v>
      </c>
    </row>
    <row r="217" spans="1:65" s="1" customFormat="1" ht="25.5" customHeight="1" x14ac:dyDescent="0.3">
      <c r="A217" s="130"/>
      <c r="B217" s="166"/>
      <c r="C217" s="171" t="s">
        <v>433</v>
      </c>
      <c r="D217" s="171" t="s">
        <v>139</v>
      </c>
      <c r="E217" s="172" t="s">
        <v>434</v>
      </c>
      <c r="F217" s="232" t="s">
        <v>435</v>
      </c>
      <c r="G217" s="232"/>
      <c r="H217" s="232"/>
      <c r="I217" s="232"/>
      <c r="J217" s="173" t="s">
        <v>136</v>
      </c>
      <c r="K217" s="128">
        <v>1</v>
      </c>
      <c r="L217" s="233"/>
      <c r="M217" s="233"/>
      <c r="N217" s="234">
        <f t="shared" si="41"/>
        <v>0</v>
      </c>
      <c r="O217" s="225"/>
      <c r="P217" s="225"/>
      <c r="Q217" s="225"/>
      <c r="R217" s="170"/>
      <c r="S217" s="130"/>
      <c r="T217" s="115" t="s">
        <v>5</v>
      </c>
      <c r="U217" s="40" t="s">
        <v>40</v>
      </c>
      <c r="V217" s="116">
        <v>0</v>
      </c>
      <c r="W217" s="116">
        <f t="shared" si="42"/>
        <v>0</v>
      </c>
      <c r="X217" s="116">
        <v>0.01</v>
      </c>
      <c r="Y217" s="116">
        <f t="shared" si="43"/>
        <v>0.01</v>
      </c>
      <c r="Z217" s="116">
        <v>0</v>
      </c>
      <c r="AA217" s="117">
        <f t="shared" si="44"/>
        <v>0</v>
      </c>
      <c r="AR217" s="18" t="s">
        <v>141</v>
      </c>
      <c r="AT217" s="18" t="s">
        <v>139</v>
      </c>
      <c r="AU217" s="18" t="s">
        <v>91</v>
      </c>
      <c r="AY217" s="18" t="s">
        <v>132</v>
      </c>
      <c r="BE217" s="118">
        <f t="shared" si="45"/>
        <v>0</v>
      </c>
      <c r="BF217" s="118">
        <f t="shared" si="46"/>
        <v>0</v>
      </c>
      <c r="BG217" s="118">
        <f t="shared" si="47"/>
        <v>0</v>
      </c>
      <c r="BH217" s="118">
        <f t="shared" si="48"/>
        <v>0</v>
      </c>
      <c r="BI217" s="118">
        <f t="shared" si="49"/>
        <v>0</v>
      </c>
      <c r="BJ217" s="18" t="s">
        <v>80</v>
      </c>
      <c r="BK217" s="118">
        <f t="shared" si="50"/>
        <v>0</v>
      </c>
      <c r="BL217" s="18" t="s">
        <v>137</v>
      </c>
      <c r="BM217" s="18" t="s">
        <v>436</v>
      </c>
    </row>
    <row r="218" spans="1:65" s="1" customFormat="1" ht="25.5" customHeight="1" x14ac:dyDescent="0.3">
      <c r="A218" s="130"/>
      <c r="B218" s="166"/>
      <c r="C218" s="171" t="s">
        <v>437</v>
      </c>
      <c r="D218" s="171" t="s">
        <v>139</v>
      </c>
      <c r="E218" s="172" t="s">
        <v>438</v>
      </c>
      <c r="F218" s="232" t="s">
        <v>439</v>
      </c>
      <c r="G218" s="232"/>
      <c r="H218" s="232"/>
      <c r="I218" s="232"/>
      <c r="J218" s="173" t="s">
        <v>136</v>
      </c>
      <c r="K218" s="128">
        <v>3</v>
      </c>
      <c r="L218" s="233"/>
      <c r="M218" s="233"/>
      <c r="N218" s="234">
        <f t="shared" si="41"/>
        <v>0</v>
      </c>
      <c r="O218" s="225"/>
      <c r="P218" s="225"/>
      <c r="Q218" s="225"/>
      <c r="R218" s="170"/>
      <c r="S218" s="130"/>
      <c r="T218" s="115" t="s">
        <v>5</v>
      </c>
      <c r="U218" s="40" t="s">
        <v>40</v>
      </c>
      <c r="V218" s="116">
        <v>0</v>
      </c>
      <c r="W218" s="116">
        <f t="shared" si="42"/>
        <v>0</v>
      </c>
      <c r="X218" s="116">
        <v>5.0000000000000001E-3</v>
      </c>
      <c r="Y218" s="116">
        <f t="shared" si="43"/>
        <v>1.4999999999999999E-2</v>
      </c>
      <c r="Z218" s="116">
        <v>0</v>
      </c>
      <c r="AA218" s="117">
        <f t="shared" si="44"/>
        <v>0</v>
      </c>
      <c r="AR218" s="18" t="s">
        <v>141</v>
      </c>
      <c r="AT218" s="18" t="s">
        <v>139</v>
      </c>
      <c r="AU218" s="18" t="s">
        <v>91</v>
      </c>
      <c r="AY218" s="18" t="s">
        <v>132</v>
      </c>
      <c r="BE218" s="118">
        <f t="shared" si="45"/>
        <v>0</v>
      </c>
      <c r="BF218" s="118">
        <f t="shared" si="46"/>
        <v>0</v>
      </c>
      <c r="BG218" s="118">
        <f t="shared" si="47"/>
        <v>0</v>
      </c>
      <c r="BH218" s="118">
        <f t="shared" si="48"/>
        <v>0</v>
      </c>
      <c r="BI218" s="118">
        <f t="shared" si="49"/>
        <v>0</v>
      </c>
      <c r="BJ218" s="18" t="s">
        <v>80</v>
      </c>
      <c r="BK218" s="118">
        <f t="shared" si="50"/>
        <v>0</v>
      </c>
      <c r="BL218" s="18" t="s">
        <v>137</v>
      </c>
      <c r="BM218" s="18" t="s">
        <v>440</v>
      </c>
    </row>
    <row r="219" spans="1:65" s="1" customFormat="1" ht="45.6" customHeight="1" x14ac:dyDescent="0.3">
      <c r="A219" s="130"/>
      <c r="B219" s="166"/>
      <c r="C219" s="171" t="s">
        <v>441</v>
      </c>
      <c r="D219" s="171" t="s">
        <v>139</v>
      </c>
      <c r="E219" s="172" t="s">
        <v>442</v>
      </c>
      <c r="F219" s="232" t="s">
        <v>778</v>
      </c>
      <c r="G219" s="232"/>
      <c r="H219" s="232"/>
      <c r="I219" s="232"/>
      <c r="J219" s="173" t="s">
        <v>136</v>
      </c>
      <c r="K219" s="128">
        <v>1</v>
      </c>
      <c r="L219" s="233"/>
      <c r="M219" s="233"/>
      <c r="N219" s="234">
        <f t="shared" si="41"/>
        <v>0</v>
      </c>
      <c r="O219" s="225"/>
      <c r="P219" s="225"/>
      <c r="Q219" s="225"/>
      <c r="R219" s="170"/>
      <c r="S219" s="130"/>
      <c r="T219" s="115" t="s">
        <v>5</v>
      </c>
      <c r="U219" s="40" t="s">
        <v>40</v>
      </c>
      <c r="V219" s="116">
        <v>0</v>
      </c>
      <c r="W219" s="116">
        <f t="shared" si="42"/>
        <v>0</v>
      </c>
      <c r="X219" s="116">
        <v>5.0000000000000001E-3</v>
      </c>
      <c r="Y219" s="116">
        <f t="shared" si="43"/>
        <v>5.0000000000000001E-3</v>
      </c>
      <c r="Z219" s="116">
        <v>0</v>
      </c>
      <c r="AA219" s="117">
        <f t="shared" si="44"/>
        <v>0</v>
      </c>
      <c r="AR219" s="18" t="s">
        <v>141</v>
      </c>
      <c r="AT219" s="18" t="s">
        <v>139</v>
      </c>
      <c r="AU219" s="18" t="s">
        <v>91</v>
      </c>
      <c r="AY219" s="18" t="s">
        <v>132</v>
      </c>
      <c r="BE219" s="118">
        <f t="shared" si="45"/>
        <v>0</v>
      </c>
      <c r="BF219" s="118">
        <f t="shared" si="46"/>
        <v>0</v>
      </c>
      <c r="BG219" s="118">
        <f t="shared" si="47"/>
        <v>0</v>
      </c>
      <c r="BH219" s="118">
        <f t="shared" si="48"/>
        <v>0</v>
      </c>
      <c r="BI219" s="118">
        <f t="shared" si="49"/>
        <v>0</v>
      </c>
      <c r="BJ219" s="18" t="s">
        <v>80</v>
      </c>
      <c r="BK219" s="118">
        <f t="shared" si="50"/>
        <v>0</v>
      </c>
      <c r="BL219" s="18" t="s">
        <v>137</v>
      </c>
      <c r="BM219" s="18" t="s">
        <v>443</v>
      </c>
    </row>
    <row r="220" spans="1:65" s="9" customFormat="1" ht="29.85" customHeight="1" x14ac:dyDescent="0.3">
      <c r="A220" s="129"/>
      <c r="B220" s="161"/>
      <c r="C220" s="162"/>
      <c r="D220" s="165" t="s">
        <v>109</v>
      </c>
      <c r="E220" s="165"/>
      <c r="F220" s="165"/>
      <c r="G220" s="165"/>
      <c r="H220" s="165"/>
      <c r="I220" s="165"/>
      <c r="J220" s="165"/>
      <c r="K220" s="180"/>
      <c r="L220" s="180"/>
      <c r="M220" s="180"/>
      <c r="N220" s="219">
        <f>SUM(N221:Q227)</f>
        <v>0</v>
      </c>
      <c r="O220" s="220"/>
      <c r="P220" s="220"/>
      <c r="Q220" s="220"/>
      <c r="R220" s="164"/>
      <c r="S220" s="129"/>
      <c r="T220" s="109"/>
      <c r="U220" s="108"/>
      <c r="V220" s="108"/>
      <c r="W220" s="110">
        <f>SUM(W221:W227)</f>
        <v>28</v>
      </c>
      <c r="X220" s="108"/>
      <c r="Y220" s="110">
        <f>SUM(Y221:Y227)</f>
        <v>7.6519999999999991E-2</v>
      </c>
      <c r="Z220" s="108"/>
      <c r="AA220" s="111">
        <f>SUM(AA221:AA227)</f>
        <v>0</v>
      </c>
      <c r="AR220" s="112" t="s">
        <v>91</v>
      </c>
      <c r="AT220" s="113" t="s">
        <v>74</v>
      </c>
      <c r="AU220" s="113" t="s">
        <v>80</v>
      </c>
      <c r="AY220" s="112" t="s">
        <v>132</v>
      </c>
      <c r="BK220" s="114">
        <f>SUM(BK221:BK227)</f>
        <v>0</v>
      </c>
    </row>
    <row r="221" spans="1:65" s="1" customFormat="1" ht="16.5" customHeight="1" x14ac:dyDescent="0.3">
      <c r="A221" s="130"/>
      <c r="B221" s="166"/>
      <c r="C221" s="167" t="s">
        <v>444</v>
      </c>
      <c r="D221" s="167" t="s">
        <v>133</v>
      </c>
      <c r="E221" s="168" t="s">
        <v>445</v>
      </c>
      <c r="F221" s="221" t="s">
        <v>446</v>
      </c>
      <c r="G221" s="221"/>
      <c r="H221" s="221"/>
      <c r="I221" s="221"/>
      <c r="J221" s="169" t="s">
        <v>154</v>
      </c>
      <c r="K221" s="127">
        <v>1</v>
      </c>
      <c r="L221" s="224"/>
      <c r="M221" s="224"/>
      <c r="N221" s="225">
        <f t="shared" ref="N221:N227" si="51">ROUND(L221*K221,2)</f>
        <v>0</v>
      </c>
      <c r="O221" s="225"/>
      <c r="P221" s="225"/>
      <c r="Q221" s="225"/>
      <c r="R221" s="170"/>
      <c r="S221" s="130"/>
      <c r="T221" s="115" t="s">
        <v>5</v>
      </c>
      <c r="U221" s="40" t="s">
        <v>40</v>
      </c>
      <c r="V221" s="116">
        <v>28</v>
      </c>
      <c r="W221" s="116">
        <f t="shared" ref="W221:W227" si="52">V221*K221</f>
        <v>28</v>
      </c>
      <c r="X221" s="116">
        <v>1.5200000000000001E-3</v>
      </c>
      <c r="Y221" s="116">
        <f t="shared" ref="Y221:Y227" si="53">X221*K221</f>
        <v>1.5200000000000001E-3</v>
      </c>
      <c r="Z221" s="116">
        <v>0</v>
      </c>
      <c r="AA221" s="117">
        <f t="shared" ref="AA221:AA227" si="54">Z221*K221</f>
        <v>0</v>
      </c>
      <c r="AR221" s="18" t="s">
        <v>137</v>
      </c>
      <c r="AT221" s="18" t="s">
        <v>133</v>
      </c>
      <c r="AU221" s="18" t="s">
        <v>91</v>
      </c>
      <c r="AY221" s="18" t="s">
        <v>132</v>
      </c>
      <c r="BE221" s="118">
        <f t="shared" ref="BE221:BE227" si="55">IF(U221="základní",N221,0)</f>
        <v>0</v>
      </c>
      <c r="BF221" s="118">
        <f t="shared" ref="BF221:BF227" si="56">IF(U221="snížená",N221,0)</f>
        <v>0</v>
      </c>
      <c r="BG221" s="118">
        <f t="shared" ref="BG221:BG227" si="57">IF(U221="zákl. přenesená",N221,0)</f>
        <v>0</v>
      </c>
      <c r="BH221" s="118">
        <f t="shared" ref="BH221:BH227" si="58">IF(U221="sníž. přenesená",N221,0)</f>
        <v>0</v>
      </c>
      <c r="BI221" s="118">
        <f t="shared" ref="BI221:BI227" si="59">IF(U221="nulová",N221,0)</f>
        <v>0</v>
      </c>
      <c r="BJ221" s="18" t="s">
        <v>80</v>
      </c>
      <c r="BK221" s="118">
        <f t="shared" ref="BK221:BK227" si="60">ROUND(L221*K221,2)</f>
        <v>0</v>
      </c>
      <c r="BL221" s="18" t="s">
        <v>137</v>
      </c>
      <c r="BM221" s="18" t="s">
        <v>447</v>
      </c>
    </row>
    <row r="222" spans="1:65" s="1" customFormat="1" ht="25.5" customHeight="1" x14ac:dyDescent="0.3">
      <c r="A222" s="130"/>
      <c r="B222" s="166"/>
      <c r="C222" s="171" t="s">
        <v>448</v>
      </c>
      <c r="D222" s="171" t="s">
        <v>139</v>
      </c>
      <c r="E222" s="172" t="s">
        <v>449</v>
      </c>
      <c r="F222" s="232" t="s">
        <v>450</v>
      </c>
      <c r="G222" s="232"/>
      <c r="H222" s="232"/>
      <c r="I222" s="232"/>
      <c r="J222" s="173" t="s">
        <v>136</v>
      </c>
      <c r="K222" s="128">
        <v>5</v>
      </c>
      <c r="L222" s="233"/>
      <c r="M222" s="233"/>
      <c r="N222" s="234">
        <f t="shared" si="51"/>
        <v>0</v>
      </c>
      <c r="O222" s="225"/>
      <c r="P222" s="225"/>
      <c r="Q222" s="225"/>
      <c r="R222" s="170"/>
      <c r="S222" s="130"/>
      <c r="T222" s="115" t="s">
        <v>5</v>
      </c>
      <c r="U222" s="40" t="s">
        <v>40</v>
      </c>
      <c r="V222" s="116">
        <v>0</v>
      </c>
      <c r="W222" s="116">
        <f t="shared" si="52"/>
        <v>0</v>
      </c>
      <c r="X222" s="116">
        <v>5.0000000000000001E-3</v>
      </c>
      <c r="Y222" s="116">
        <f t="shared" si="53"/>
        <v>2.5000000000000001E-2</v>
      </c>
      <c r="Z222" s="116">
        <v>0</v>
      </c>
      <c r="AA222" s="117">
        <f t="shared" si="54"/>
        <v>0</v>
      </c>
      <c r="AR222" s="18" t="s">
        <v>141</v>
      </c>
      <c r="AT222" s="18" t="s">
        <v>139</v>
      </c>
      <c r="AU222" s="18" t="s">
        <v>91</v>
      </c>
      <c r="AY222" s="18" t="s">
        <v>132</v>
      </c>
      <c r="BE222" s="118">
        <f t="shared" si="55"/>
        <v>0</v>
      </c>
      <c r="BF222" s="118">
        <f t="shared" si="56"/>
        <v>0</v>
      </c>
      <c r="BG222" s="118">
        <f t="shared" si="57"/>
        <v>0</v>
      </c>
      <c r="BH222" s="118">
        <f t="shared" si="58"/>
        <v>0</v>
      </c>
      <c r="BI222" s="118">
        <f t="shared" si="59"/>
        <v>0</v>
      </c>
      <c r="BJ222" s="18" t="s">
        <v>80</v>
      </c>
      <c r="BK222" s="118">
        <f t="shared" si="60"/>
        <v>0</v>
      </c>
      <c r="BL222" s="18" t="s">
        <v>137</v>
      </c>
      <c r="BM222" s="18" t="s">
        <v>451</v>
      </c>
    </row>
    <row r="223" spans="1:65" s="1" customFormat="1" ht="25.5" customHeight="1" x14ac:dyDescent="0.3">
      <c r="A223" s="130"/>
      <c r="B223" s="166"/>
      <c r="C223" s="171" t="s">
        <v>452</v>
      </c>
      <c r="D223" s="171" t="s">
        <v>139</v>
      </c>
      <c r="E223" s="172" t="s">
        <v>453</v>
      </c>
      <c r="F223" s="232" t="s">
        <v>454</v>
      </c>
      <c r="G223" s="232"/>
      <c r="H223" s="232"/>
      <c r="I223" s="232"/>
      <c r="J223" s="173" t="s">
        <v>136</v>
      </c>
      <c r="K223" s="128">
        <v>1</v>
      </c>
      <c r="L223" s="233"/>
      <c r="M223" s="233"/>
      <c r="N223" s="234">
        <f t="shared" si="51"/>
        <v>0</v>
      </c>
      <c r="O223" s="225"/>
      <c r="P223" s="225"/>
      <c r="Q223" s="225"/>
      <c r="R223" s="170"/>
      <c r="S223" s="130"/>
      <c r="T223" s="115" t="s">
        <v>5</v>
      </c>
      <c r="U223" s="40" t="s">
        <v>40</v>
      </c>
      <c r="V223" s="116">
        <v>0</v>
      </c>
      <c r="W223" s="116">
        <f t="shared" si="52"/>
        <v>0</v>
      </c>
      <c r="X223" s="116">
        <v>5.0000000000000001E-3</v>
      </c>
      <c r="Y223" s="116">
        <f t="shared" si="53"/>
        <v>5.0000000000000001E-3</v>
      </c>
      <c r="Z223" s="116">
        <v>0</v>
      </c>
      <c r="AA223" s="117">
        <f t="shared" si="54"/>
        <v>0</v>
      </c>
      <c r="AR223" s="18" t="s">
        <v>141</v>
      </c>
      <c r="AT223" s="18" t="s">
        <v>139</v>
      </c>
      <c r="AU223" s="18" t="s">
        <v>91</v>
      </c>
      <c r="AY223" s="18" t="s">
        <v>132</v>
      </c>
      <c r="BE223" s="118">
        <f t="shared" si="55"/>
        <v>0</v>
      </c>
      <c r="BF223" s="118">
        <f t="shared" si="56"/>
        <v>0</v>
      </c>
      <c r="BG223" s="118">
        <f t="shared" si="57"/>
        <v>0</v>
      </c>
      <c r="BH223" s="118">
        <f t="shared" si="58"/>
        <v>0</v>
      </c>
      <c r="BI223" s="118">
        <f t="shared" si="59"/>
        <v>0</v>
      </c>
      <c r="BJ223" s="18" t="s">
        <v>80</v>
      </c>
      <c r="BK223" s="118">
        <f t="shared" si="60"/>
        <v>0</v>
      </c>
      <c r="BL223" s="18" t="s">
        <v>137</v>
      </c>
      <c r="BM223" s="18" t="s">
        <v>455</v>
      </c>
    </row>
    <row r="224" spans="1:65" s="1" customFormat="1" ht="25.5" customHeight="1" x14ac:dyDescent="0.3">
      <c r="A224" s="130"/>
      <c r="B224" s="166"/>
      <c r="C224" s="171" t="s">
        <v>456</v>
      </c>
      <c r="D224" s="171" t="s">
        <v>139</v>
      </c>
      <c r="E224" s="172" t="s">
        <v>457</v>
      </c>
      <c r="F224" s="232" t="s">
        <v>458</v>
      </c>
      <c r="G224" s="232"/>
      <c r="H224" s="232"/>
      <c r="I224" s="232"/>
      <c r="J224" s="173" t="s">
        <v>136</v>
      </c>
      <c r="K224" s="128">
        <v>3</v>
      </c>
      <c r="L224" s="233"/>
      <c r="M224" s="233"/>
      <c r="N224" s="234">
        <f t="shared" si="51"/>
        <v>0</v>
      </c>
      <c r="O224" s="225"/>
      <c r="P224" s="225"/>
      <c r="Q224" s="225"/>
      <c r="R224" s="170"/>
      <c r="S224" s="130"/>
      <c r="T224" s="115" t="s">
        <v>5</v>
      </c>
      <c r="U224" s="40" t="s">
        <v>40</v>
      </c>
      <c r="V224" s="116">
        <v>0</v>
      </c>
      <c r="W224" s="116">
        <f t="shared" si="52"/>
        <v>0</v>
      </c>
      <c r="X224" s="116">
        <v>5.0000000000000001E-3</v>
      </c>
      <c r="Y224" s="116">
        <f t="shared" si="53"/>
        <v>1.4999999999999999E-2</v>
      </c>
      <c r="Z224" s="116">
        <v>0</v>
      </c>
      <c r="AA224" s="117">
        <f t="shared" si="54"/>
        <v>0</v>
      </c>
      <c r="AR224" s="18" t="s">
        <v>141</v>
      </c>
      <c r="AT224" s="18" t="s">
        <v>139</v>
      </c>
      <c r="AU224" s="18" t="s">
        <v>91</v>
      </c>
      <c r="AY224" s="18" t="s">
        <v>132</v>
      </c>
      <c r="BE224" s="118">
        <f t="shared" si="55"/>
        <v>0</v>
      </c>
      <c r="BF224" s="118">
        <f t="shared" si="56"/>
        <v>0</v>
      </c>
      <c r="BG224" s="118">
        <f t="shared" si="57"/>
        <v>0</v>
      </c>
      <c r="BH224" s="118">
        <f t="shared" si="58"/>
        <v>0</v>
      </c>
      <c r="BI224" s="118">
        <f t="shared" si="59"/>
        <v>0</v>
      </c>
      <c r="BJ224" s="18" t="s">
        <v>80</v>
      </c>
      <c r="BK224" s="118">
        <f t="shared" si="60"/>
        <v>0</v>
      </c>
      <c r="BL224" s="18" t="s">
        <v>137</v>
      </c>
      <c r="BM224" s="18" t="s">
        <v>459</v>
      </c>
    </row>
    <row r="225" spans="1:65" s="1" customFormat="1" ht="25.5" customHeight="1" x14ac:dyDescent="0.3">
      <c r="A225" s="130"/>
      <c r="B225" s="166"/>
      <c r="C225" s="171" t="s">
        <v>460</v>
      </c>
      <c r="D225" s="171" t="s">
        <v>139</v>
      </c>
      <c r="E225" s="172" t="s">
        <v>461</v>
      </c>
      <c r="F225" s="232" t="s">
        <v>439</v>
      </c>
      <c r="G225" s="232"/>
      <c r="H225" s="232"/>
      <c r="I225" s="232"/>
      <c r="J225" s="173" t="s">
        <v>136</v>
      </c>
      <c r="K225" s="128">
        <v>1</v>
      </c>
      <c r="L225" s="233"/>
      <c r="M225" s="233"/>
      <c r="N225" s="234">
        <f t="shared" si="51"/>
        <v>0</v>
      </c>
      <c r="O225" s="225"/>
      <c r="P225" s="225"/>
      <c r="Q225" s="225"/>
      <c r="R225" s="170"/>
      <c r="S225" s="130"/>
      <c r="T225" s="115" t="s">
        <v>5</v>
      </c>
      <c r="U225" s="40" t="s">
        <v>40</v>
      </c>
      <c r="V225" s="116">
        <v>0</v>
      </c>
      <c r="W225" s="116">
        <f t="shared" si="52"/>
        <v>0</v>
      </c>
      <c r="X225" s="116">
        <v>5.0000000000000001E-3</v>
      </c>
      <c r="Y225" s="116">
        <f t="shared" si="53"/>
        <v>5.0000000000000001E-3</v>
      </c>
      <c r="Z225" s="116">
        <v>0</v>
      </c>
      <c r="AA225" s="117">
        <f t="shared" si="54"/>
        <v>0</v>
      </c>
      <c r="AR225" s="18" t="s">
        <v>141</v>
      </c>
      <c r="AT225" s="18" t="s">
        <v>139</v>
      </c>
      <c r="AU225" s="18" t="s">
        <v>91</v>
      </c>
      <c r="AY225" s="18" t="s">
        <v>132</v>
      </c>
      <c r="BE225" s="118">
        <f t="shared" si="55"/>
        <v>0</v>
      </c>
      <c r="BF225" s="118">
        <f t="shared" si="56"/>
        <v>0</v>
      </c>
      <c r="BG225" s="118">
        <f t="shared" si="57"/>
        <v>0</v>
      </c>
      <c r="BH225" s="118">
        <f t="shared" si="58"/>
        <v>0</v>
      </c>
      <c r="BI225" s="118">
        <f t="shared" si="59"/>
        <v>0</v>
      </c>
      <c r="BJ225" s="18" t="s">
        <v>80</v>
      </c>
      <c r="BK225" s="118">
        <f t="shared" si="60"/>
        <v>0</v>
      </c>
      <c r="BL225" s="18" t="s">
        <v>137</v>
      </c>
      <c r="BM225" s="18" t="s">
        <v>462</v>
      </c>
    </row>
    <row r="226" spans="1:65" s="1" customFormat="1" ht="16.5" customHeight="1" x14ac:dyDescent="0.3">
      <c r="A226" s="130"/>
      <c r="B226" s="166"/>
      <c r="C226" s="171" t="s">
        <v>463</v>
      </c>
      <c r="D226" s="171" t="s">
        <v>139</v>
      </c>
      <c r="E226" s="172" t="s">
        <v>464</v>
      </c>
      <c r="F226" s="232" t="s">
        <v>465</v>
      </c>
      <c r="G226" s="232"/>
      <c r="H226" s="232"/>
      <c r="I226" s="232"/>
      <c r="J226" s="173" t="s">
        <v>136</v>
      </c>
      <c r="K226" s="128">
        <v>1</v>
      </c>
      <c r="L226" s="233"/>
      <c r="M226" s="233"/>
      <c r="N226" s="234">
        <f t="shared" si="51"/>
        <v>0</v>
      </c>
      <c r="O226" s="225"/>
      <c r="P226" s="225"/>
      <c r="Q226" s="225"/>
      <c r="R226" s="170"/>
      <c r="S226" s="130"/>
      <c r="T226" s="115" t="s">
        <v>5</v>
      </c>
      <c r="U226" s="40" t="s">
        <v>40</v>
      </c>
      <c r="V226" s="116">
        <v>0</v>
      </c>
      <c r="W226" s="116">
        <f t="shared" si="52"/>
        <v>0</v>
      </c>
      <c r="X226" s="116">
        <v>5.0000000000000001E-3</v>
      </c>
      <c r="Y226" s="116">
        <f t="shared" si="53"/>
        <v>5.0000000000000001E-3</v>
      </c>
      <c r="Z226" s="116">
        <v>0</v>
      </c>
      <c r="AA226" s="117">
        <f t="shared" si="54"/>
        <v>0</v>
      </c>
      <c r="AR226" s="18" t="s">
        <v>141</v>
      </c>
      <c r="AT226" s="18" t="s">
        <v>139</v>
      </c>
      <c r="AU226" s="18" t="s">
        <v>91</v>
      </c>
      <c r="AY226" s="18" t="s">
        <v>132</v>
      </c>
      <c r="BE226" s="118">
        <f t="shared" si="55"/>
        <v>0</v>
      </c>
      <c r="BF226" s="118">
        <f t="shared" si="56"/>
        <v>0</v>
      </c>
      <c r="BG226" s="118">
        <f t="shared" si="57"/>
        <v>0</v>
      </c>
      <c r="BH226" s="118">
        <f t="shared" si="58"/>
        <v>0</v>
      </c>
      <c r="BI226" s="118">
        <f t="shared" si="59"/>
        <v>0</v>
      </c>
      <c r="BJ226" s="18" t="s">
        <v>80</v>
      </c>
      <c r="BK226" s="118">
        <f t="shared" si="60"/>
        <v>0</v>
      </c>
      <c r="BL226" s="18" t="s">
        <v>137</v>
      </c>
      <c r="BM226" s="18" t="s">
        <v>466</v>
      </c>
    </row>
    <row r="227" spans="1:65" s="1" customFormat="1" ht="16.5" customHeight="1" x14ac:dyDescent="0.3">
      <c r="A227" s="130"/>
      <c r="B227" s="166"/>
      <c r="C227" s="171" t="s">
        <v>467</v>
      </c>
      <c r="D227" s="171" t="s">
        <v>139</v>
      </c>
      <c r="E227" s="172" t="s">
        <v>468</v>
      </c>
      <c r="F227" s="232" t="s">
        <v>469</v>
      </c>
      <c r="G227" s="232"/>
      <c r="H227" s="232"/>
      <c r="I227" s="232"/>
      <c r="J227" s="173" t="s">
        <v>136</v>
      </c>
      <c r="K227" s="128">
        <v>4</v>
      </c>
      <c r="L227" s="233"/>
      <c r="M227" s="233"/>
      <c r="N227" s="234">
        <f t="shared" si="51"/>
        <v>0</v>
      </c>
      <c r="O227" s="225"/>
      <c r="P227" s="225"/>
      <c r="Q227" s="225"/>
      <c r="R227" s="170"/>
      <c r="S227" s="130"/>
      <c r="T227" s="115" t="s">
        <v>5</v>
      </c>
      <c r="U227" s="40" t="s">
        <v>40</v>
      </c>
      <c r="V227" s="116">
        <v>0</v>
      </c>
      <c r="W227" s="116">
        <f t="shared" si="52"/>
        <v>0</v>
      </c>
      <c r="X227" s="116">
        <v>5.0000000000000001E-3</v>
      </c>
      <c r="Y227" s="116">
        <f t="shared" si="53"/>
        <v>0.02</v>
      </c>
      <c r="Z227" s="116">
        <v>0</v>
      </c>
      <c r="AA227" s="117">
        <f t="shared" si="54"/>
        <v>0</v>
      </c>
      <c r="AR227" s="18" t="s">
        <v>141</v>
      </c>
      <c r="AT227" s="18" t="s">
        <v>139</v>
      </c>
      <c r="AU227" s="18" t="s">
        <v>91</v>
      </c>
      <c r="AY227" s="18" t="s">
        <v>132</v>
      </c>
      <c r="BE227" s="118">
        <f t="shared" si="55"/>
        <v>0</v>
      </c>
      <c r="BF227" s="118">
        <f t="shared" si="56"/>
        <v>0</v>
      </c>
      <c r="BG227" s="118">
        <f t="shared" si="57"/>
        <v>0</v>
      </c>
      <c r="BH227" s="118">
        <f t="shared" si="58"/>
        <v>0</v>
      </c>
      <c r="BI227" s="118">
        <f t="shared" si="59"/>
        <v>0</v>
      </c>
      <c r="BJ227" s="18" t="s">
        <v>80</v>
      </c>
      <c r="BK227" s="118">
        <f t="shared" si="60"/>
        <v>0</v>
      </c>
      <c r="BL227" s="18" t="s">
        <v>137</v>
      </c>
      <c r="BM227" s="18" t="s">
        <v>470</v>
      </c>
    </row>
    <row r="228" spans="1:65" s="9" customFormat="1" ht="29.85" customHeight="1" x14ac:dyDescent="0.3">
      <c r="A228" s="129"/>
      <c r="B228" s="161"/>
      <c r="C228" s="162"/>
      <c r="D228" s="165" t="s">
        <v>110</v>
      </c>
      <c r="E228" s="165"/>
      <c r="F228" s="165"/>
      <c r="G228" s="165"/>
      <c r="H228" s="165"/>
      <c r="I228" s="165"/>
      <c r="J228" s="165"/>
      <c r="K228" s="180"/>
      <c r="L228" s="180"/>
      <c r="M228" s="180"/>
      <c r="N228" s="219">
        <f>SUM(N229:Q238)</f>
        <v>0</v>
      </c>
      <c r="O228" s="220"/>
      <c r="P228" s="220"/>
      <c r="Q228" s="220"/>
      <c r="R228" s="164"/>
      <c r="S228" s="129"/>
      <c r="T228" s="109"/>
      <c r="U228" s="108"/>
      <c r="V228" s="108"/>
      <c r="W228" s="110">
        <f>SUM(W229:W238)</f>
        <v>51.025999999999996</v>
      </c>
      <c r="X228" s="108"/>
      <c r="Y228" s="110">
        <f>SUM(Y229:Y238)</f>
        <v>1.0919999999999999E-2</v>
      </c>
      <c r="Z228" s="108"/>
      <c r="AA228" s="111">
        <f>SUM(AA229:AA238)</f>
        <v>2.2026500000000002</v>
      </c>
      <c r="AR228" s="112" t="s">
        <v>91</v>
      </c>
      <c r="AT228" s="113" t="s">
        <v>74</v>
      </c>
      <c r="AU228" s="113" t="s">
        <v>80</v>
      </c>
      <c r="AY228" s="112" t="s">
        <v>132</v>
      </c>
      <c r="BK228" s="114">
        <f>SUM(BK229:BK238)</f>
        <v>0</v>
      </c>
    </row>
    <row r="229" spans="1:65" s="1" customFormat="1" ht="25.5" customHeight="1" x14ac:dyDescent="0.3">
      <c r="A229" s="130"/>
      <c r="B229" s="166"/>
      <c r="C229" s="167" t="s">
        <v>471</v>
      </c>
      <c r="D229" s="167" t="s">
        <v>133</v>
      </c>
      <c r="E229" s="168" t="s">
        <v>472</v>
      </c>
      <c r="F229" s="221" t="s">
        <v>473</v>
      </c>
      <c r="G229" s="221"/>
      <c r="H229" s="221"/>
      <c r="I229" s="221"/>
      <c r="J229" s="169" t="s">
        <v>136</v>
      </c>
      <c r="K229" s="127">
        <v>2</v>
      </c>
      <c r="L229" s="224"/>
      <c r="M229" s="224"/>
      <c r="N229" s="225">
        <f>ROUND(L229*K229,2)</f>
        <v>0</v>
      </c>
      <c r="O229" s="225"/>
      <c r="P229" s="225"/>
      <c r="Q229" s="225"/>
      <c r="R229" s="170"/>
      <c r="S229" s="130"/>
      <c r="T229" s="115" t="s">
        <v>5</v>
      </c>
      <c r="U229" s="40" t="s">
        <v>40</v>
      </c>
      <c r="V229" s="116">
        <v>10.917999999999999</v>
      </c>
      <c r="W229" s="116">
        <f>V229*K229</f>
        <v>21.835999999999999</v>
      </c>
      <c r="X229" s="116">
        <v>1.7000000000000001E-4</v>
      </c>
      <c r="Y229" s="116">
        <f>X229*K229</f>
        <v>3.4000000000000002E-4</v>
      </c>
      <c r="Z229" s="116">
        <v>0.54225000000000001</v>
      </c>
      <c r="AA229" s="117">
        <f>Z229*K229</f>
        <v>1.0845</v>
      </c>
      <c r="AR229" s="18" t="s">
        <v>137</v>
      </c>
      <c r="AT229" s="18" t="s">
        <v>133</v>
      </c>
      <c r="AU229" s="18" t="s">
        <v>91</v>
      </c>
      <c r="AY229" s="18" t="s">
        <v>132</v>
      </c>
      <c r="BE229" s="118">
        <f>IF(U229="základní",N229,0)</f>
        <v>0</v>
      </c>
      <c r="BF229" s="118">
        <f>IF(U229="snížená",N229,0)</f>
        <v>0</v>
      </c>
      <c r="BG229" s="118">
        <f>IF(U229="zákl. přenesená",N229,0)</f>
        <v>0</v>
      </c>
      <c r="BH229" s="118">
        <f>IF(U229="sníž. přenesená",N229,0)</f>
        <v>0</v>
      </c>
      <c r="BI229" s="118">
        <f>IF(U229="nulová",N229,0)</f>
        <v>0</v>
      </c>
      <c r="BJ229" s="18" t="s">
        <v>80</v>
      </c>
      <c r="BK229" s="118">
        <f>ROUND(L229*K229,2)</f>
        <v>0</v>
      </c>
      <c r="BL229" s="18" t="s">
        <v>137</v>
      </c>
      <c r="BM229" s="18" t="s">
        <v>474</v>
      </c>
    </row>
    <row r="230" spans="1:65" s="1" customFormat="1" ht="25.5" customHeight="1" x14ac:dyDescent="0.3">
      <c r="A230" s="130"/>
      <c r="B230" s="166"/>
      <c r="C230" s="167" t="s">
        <v>475</v>
      </c>
      <c r="D230" s="167" t="s">
        <v>133</v>
      </c>
      <c r="E230" s="168" t="s">
        <v>476</v>
      </c>
      <c r="F230" s="221" t="s">
        <v>477</v>
      </c>
      <c r="G230" s="221"/>
      <c r="H230" s="221"/>
      <c r="I230" s="221"/>
      <c r="J230" s="169" t="s">
        <v>136</v>
      </c>
      <c r="K230" s="127">
        <v>1</v>
      </c>
      <c r="L230" s="224"/>
      <c r="M230" s="224"/>
      <c r="N230" s="225">
        <f>ROUND(L230*K230,2)</f>
        <v>0</v>
      </c>
      <c r="O230" s="225"/>
      <c r="P230" s="225"/>
      <c r="Q230" s="225"/>
      <c r="R230" s="170"/>
      <c r="S230" s="130"/>
      <c r="T230" s="115" t="s">
        <v>5</v>
      </c>
      <c r="U230" s="40" t="s">
        <v>40</v>
      </c>
      <c r="V230" s="116">
        <v>5.5</v>
      </c>
      <c r="W230" s="116">
        <f>V230*K230</f>
        <v>5.5</v>
      </c>
      <c r="X230" s="116">
        <v>1.7000000000000001E-4</v>
      </c>
      <c r="Y230" s="116">
        <f>X230*K230</f>
        <v>1.7000000000000001E-4</v>
      </c>
      <c r="Z230" s="116">
        <v>0.54225000000000001</v>
      </c>
      <c r="AA230" s="117">
        <f>Z230*K230</f>
        <v>0.54225000000000001</v>
      </c>
      <c r="AR230" s="18" t="s">
        <v>137</v>
      </c>
      <c r="AT230" s="18" t="s">
        <v>133</v>
      </c>
      <c r="AU230" s="18" t="s">
        <v>91</v>
      </c>
      <c r="AY230" s="18" t="s">
        <v>132</v>
      </c>
      <c r="BE230" s="118">
        <f>IF(U230="základní",N230,0)</f>
        <v>0</v>
      </c>
      <c r="BF230" s="118">
        <f>IF(U230="snížená",N230,0)</f>
        <v>0</v>
      </c>
      <c r="BG230" s="118">
        <f>IF(U230="zákl. přenesená",N230,0)</f>
        <v>0</v>
      </c>
      <c r="BH230" s="118">
        <f>IF(U230="sníž. přenesená",N230,0)</f>
        <v>0</v>
      </c>
      <c r="BI230" s="118">
        <f>IF(U230="nulová",N230,0)</f>
        <v>0</v>
      </c>
      <c r="BJ230" s="18" t="s">
        <v>80</v>
      </c>
      <c r="BK230" s="118">
        <f>ROUND(L230*K230,2)</f>
        <v>0</v>
      </c>
      <c r="BL230" s="18" t="s">
        <v>137</v>
      </c>
      <c r="BM230" s="18" t="s">
        <v>478</v>
      </c>
    </row>
    <row r="231" spans="1:65" s="1" customFormat="1" ht="25.5" customHeight="1" x14ac:dyDescent="0.3">
      <c r="A231" s="130"/>
      <c r="B231" s="166"/>
      <c r="C231" s="167" t="s">
        <v>479</v>
      </c>
      <c r="D231" s="167" t="s">
        <v>133</v>
      </c>
      <c r="E231" s="168" t="s">
        <v>480</v>
      </c>
      <c r="F231" s="221" t="s">
        <v>481</v>
      </c>
      <c r="G231" s="221"/>
      <c r="H231" s="221"/>
      <c r="I231" s="221"/>
      <c r="J231" s="169" t="s">
        <v>175</v>
      </c>
      <c r="K231" s="127">
        <v>10</v>
      </c>
      <c r="L231" s="224"/>
      <c r="M231" s="224"/>
      <c r="N231" s="225">
        <f>ROUND(L231*K231,2)</f>
        <v>0</v>
      </c>
      <c r="O231" s="225"/>
      <c r="P231" s="225"/>
      <c r="Q231" s="225"/>
      <c r="R231" s="170"/>
      <c r="S231" s="130"/>
      <c r="T231" s="115" t="s">
        <v>5</v>
      </c>
      <c r="U231" s="40" t="s">
        <v>40</v>
      </c>
      <c r="V231" s="116">
        <v>0.187</v>
      </c>
      <c r="W231" s="116">
        <f>V231*K231</f>
        <v>1.87</v>
      </c>
      <c r="X231" s="116">
        <v>6.0000000000000002E-5</v>
      </c>
      <c r="Y231" s="116">
        <f>X231*K231</f>
        <v>6.0000000000000006E-4</v>
      </c>
      <c r="Z231" s="116">
        <v>8.4100000000000008E-3</v>
      </c>
      <c r="AA231" s="117">
        <f>Z231*K231</f>
        <v>8.4100000000000008E-2</v>
      </c>
      <c r="AR231" s="18" t="s">
        <v>137</v>
      </c>
      <c r="AT231" s="18" t="s">
        <v>133</v>
      </c>
      <c r="AU231" s="18" t="s">
        <v>91</v>
      </c>
      <c r="AY231" s="18" t="s">
        <v>132</v>
      </c>
      <c r="BE231" s="118">
        <f>IF(U231="základní",N231,0)</f>
        <v>0</v>
      </c>
      <c r="BF231" s="118">
        <f>IF(U231="snížená",N231,0)</f>
        <v>0</v>
      </c>
      <c r="BG231" s="118">
        <f>IF(U231="zákl. přenesená",N231,0)</f>
        <v>0</v>
      </c>
      <c r="BH231" s="118">
        <f>IF(U231="sníž. přenesená",N231,0)</f>
        <v>0</v>
      </c>
      <c r="BI231" s="118">
        <f>IF(U231="nulová",N231,0)</f>
        <v>0</v>
      </c>
      <c r="BJ231" s="18" t="s">
        <v>80</v>
      </c>
      <c r="BK231" s="118">
        <f>ROUND(L231*K231,2)</f>
        <v>0</v>
      </c>
      <c r="BL231" s="18" t="s">
        <v>137</v>
      </c>
      <c r="BM231" s="18" t="s">
        <v>482</v>
      </c>
    </row>
    <row r="232" spans="1:65" s="1" customFormat="1" ht="16.5" customHeight="1" x14ac:dyDescent="0.3">
      <c r="A232" s="130"/>
      <c r="B232" s="166"/>
      <c r="C232" s="176"/>
      <c r="D232" s="176"/>
      <c r="E232" s="176"/>
      <c r="F232" s="235" t="s">
        <v>483</v>
      </c>
      <c r="G232" s="236"/>
      <c r="H232" s="236"/>
      <c r="I232" s="236"/>
      <c r="J232" s="176"/>
      <c r="K232" s="181"/>
      <c r="L232" s="181"/>
      <c r="M232" s="181"/>
      <c r="N232" s="176"/>
      <c r="O232" s="176"/>
      <c r="P232" s="176"/>
      <c r="Q232" s="176"/>
      <c r="R232" s="170"/>
      <c r="S232" s="130"/>
      <c r="T232" s="119"/>
      <c r="U232" s="32"/>
      <c r="V232" s="32"/>
      <c r="W232" s="32"/>
      <c r="X232" s="32"/>
      <c r="Y232" s="32"/>
      <c r="Z232" s="32"/>
      <c r="AA232" s="70"/>
      <c r="AT232" s="18" t="s">
        <v>413</v>
      </c>
      <c r="AU232" s="18" t="s">
        <v>91</v>
      </c>
    </row>
    <row r="233" spans="1:65" s="1" customFormat="1" ht="25.5" customHeight="1" x14ac:dyDescent="0.3">
      <c r="A233" s="130"/>
      <c r="B233" s="166"/>
      <c r="C233" s="167" t="s">
        <v>484</v>
      </c>
      <c r="D233" s="167" t="s">
        <v>133</v>
      </c>
      <c r="E233" s="168" t="s">
        <v>480</v>
      </c>
      <c r="F233" s="221" t="s">
        <v>481</v>
      </c>
      <c r="G233" s="221"/>
      <c r="H233" s="221"/>
      <c r="I233" s="221"/>
      <c r="J233" s="169" t="s">
        <v>175</v>
      </c>
      <c r="K233" s="127">
        <v>20</v>
      </c>
      <c r="L233" s="224"/>
      <c r="M233" s="224"/>
      <c r="N233" s="225">
        <f>ROUND(L233*K233,2)</f>
        <v>0</v>
      </c>
      <c r="O233" s="225"/>
      <c r="P233" s="225"/>
      <c r="Q233" s="225"/>
      <c r="R233" s="170"/>
      <c r="S233" s="130"/>
      <c r="T233" s="115" t="s">
        <v>5</v>
      </c>
      <c r="U233" s="40" t="s">
        <v>40</v>
      </c>
      <c r="V233" s="116">
        <v>0.187</v>
      </c>
      <c r="W233" s="116">
        <f>V233*K233</f>
        <v>3.74</v>
      </c>
      <c r="X233" s="116">
        <v>6.0000000000000002E-5</v>
      </c>
      <c r="Y233" s="116">
        <f>X233*K233</f>
        <v>1.2000000000000001E-3</v>
      </c>
      <c r="Z233" s="116">
        <v>8.4100000000000008E-3</v>
      </c>
      <c r="AA233" s="117">
        <f>Z233*K233</f>
        <v>0.16820000000000002</v>
      </c>
      <c r="AR233" s="18" t="s">
        <v>137</v>
      </c>
      <c r="AT233" s="18" t="s">
        <v>133</v>
      </c>
      <c r="AU233" s="18" t="s">
        <v>91</v>
      </c>
      <c r="AY233" s="18" t="s">
        <v>132</v>
      </c>
      <c r="BE233" s="118">
        <f>IF(U233="základní",N233,0)</f>
        <v>0</v>
      </c>
      <c r="BF233" s="118">
        <f>IF(U233="snížená",N233,0)</f>
        <v>0</v>
      </c>
      <c r="BG233" s="118">
        <f>IF(U233="zákl. přenesená",N233,0)</f>
        <v>0</v>
      </c>
      <c r="BH233" s="118">
        <f>IF(U233="sníž. přenesená",N233,0)</f>
        <v>0</v>
      </c>
      <c r="BI233" s="118">
        <f>IF(U233="nulová",N233,0)</f>
        <v>0</v>
      </c>
      <c r="BJ233" s="18" t="s">
        <v>80</v>
      </c>
      <c r="BK233" s="118">
        <f>ROUND(L233*K233,2)</f>
        <v>0</v>
      </c>
      <c r="BL233" s="18" t="s">
        <v>137</v>
      </c>
      <c r="BM233" s="18" t="s">
        <v>485</v>
      </c>
    </row>
    <row r="234" spans="1:65" s="1" customFormat="1" ht="16.5" customHeight="1" x14ac:dyDescent="0.3">
      <c r="A234" s="130"/>
      <c r="B234" s="166"/>
      <c r="C234" s="176"/>
      <c r="D234" s="176"/>
      <c r="E234" s="176"/>
      <c r="F234" s="235" t="s">
        <v>486</v>
      </c>
      <c r="G234" s="236"/>
      <c r="H234" s="236"/>
      <c r="I234" s="236"/>
      <c r="J234" s="176"/>
      <c r="K234" s="181"/>
      <c r="L234" s="181"/>
      <c r="M234" s="181"/>
      <c r="N234" s="176"/>
      <c r="O234" s="176"/>
      <c r="P234" s="176"/>
      <c r="Q234" s="176"/>
      <c r="R234" s="170"/>
      <c r="S234" s="130"/>
      <c r="T234" s="119"/>
      <c r="U234" s="32"/>
      <c r="V234" s="32"/>
      <c r="W234" s="32"/>
      <c r="X234" s="32"/>
      <c r="Y234" s="32"/>
      <c r="Z234" s="32"/>
      <c r="AA234" s="70"/>
      <c r="AT234" s="18" t="s">
        <v>413</v>
      </c>
      <c r="AU234" s="18" t="s">
        <v>91</v>
      </c>
    </row>
    <row r="235" spans="1:65" s="1" customFormat="1" ht="38.25" customHeight="1" x14ac:dyDescent="0.3">
      <c r="A235" s="130"/>
      <c r="B235" s="166"/>
      <c r="C235" s="167" t="s">
        <v>487</v>
      </c>
      <c r="D235" s="167" t="s">
        <v>133</v>
      </c>
      <c r="E235" s="168" t="s">
        <v>310</v>
      </c>
      <c r="F235" s="221" t="s">
        <v>311</v>
      </c>
      <c r="G235" s="221"/>
      <c r="H235" s="221"/>
      <c r="I235" s="221"/>
      <c r="J235" s="169" t="s">
        <v>175</v>
      </c>
      <c r="K235" s="127">
        <v>20</v>
      </c>
      <c r="L235" s="224"/>
      <c r="M235" s="224"/>
      <c r="N235" s="225">
        <f>ROUND(L235*K235,2)</f>
        <v>0</v>
      </c>
      <c r="O235" s="225"/>
      <c r="P235" s="225"/>
      <c r="Q235" s="225"/>
      <c r="R235" s="170"/>
      <c r="S235" s="130"/>
      <c r="T235" s="115" t="s">
        <v>5</v>
      </c>
      <c r="U235" s="40" t="s">
        <v>40</v>
      </c>
      <c r="V235" s="116">
        <v>7.4999999999999997E-2</v>
      </c>
      <c r="W235" s="116">
        <f>V235*K235</f>
        <v>1.5</v>
      </c>
      <c r="X235" s="116">
        <v>0</v>
      </c>
      <c r="Y235" s="116">
        <f>X235*K235</f>
        <v>0</v>
      </c>
      <c r="Z235" s="116">
        <v>5.5799999999999999E-3</v>
      </c>
      <c r="AA235" s="117">
        <f>Z235*K235</f>
        <v>0.1116</v>
      </c>
      <c r="AR235" s="18" t="s">
        <v>137</v>
      </c>
      <c r="AT235" s="18" t="s">
        <v>133</v>
      </c>
      <c r="AU235" s="18" t="s">
        <v>91</v>
      </c>
      <c r="AY235" s="18" t="s">
        <v>132</v>
      </c>
      <c r="BE235" s="118">
        <f>IF(U235="základní",N235,0)</f>
        <v>0</v>
      </c>
      <c r="BF235" s="118">
        <f>IF(U235="snížená",N235,0)</f>
        <v>0</v>
      </c>
      <c r="BG235" s="118">
        <f>IF(U235="zákl. přenesená",N235,0)</f>
        <v>0</v>
      </c>
      <c r="BH235" s="118">
        <f>IF(U235="sníž. přenesená",N235,0)</f>
        <v>0</v>
      </c>
      <c r="BI235" s="118">
        <f>IF(U235="nulová",N235,0)</f>
        <v>0</v>
      </c>
      <c r="BJ235" s="18" t="s">
        <v>80</v>
      </c>
      <c r="BK235" s="118">
        <f>ROUND(L235*K235,2)</f>
        <v>0</v>
      </c>
      <c r="BL235" s="18" t="s">
        <v>137</v>
      </c>
      <c r="BM235" s="18" t="s">
        <v>488</v>
      </c>
    </row>
    <row r="236" spans="1:65" s="1" customFormat="1" ht="16.5" customHeight="1" x14ac:dyDescent="0.3">
      <c r="A236" s="130"/>
      <c r="B236" s="166"/>
      <c r="C236" s="167" t="s">
        <v>489</v>
      </c>
      <c r="D236" s="167" t="s">
        <v>133</v>
      </c>
      <c r="E236" s="168" t="s">
        <v>490</v>
      </c>
      <c r="F236" s="221" t="s">
        <v>491</v>
      </c>
      <c r="G236" s="221"/>
      <c r="H236" s="221"/>
      <c r="I236" s="221"/>
      <c r="J236" s="169" t="s">
        <v>136</v>
      </c>
      <c r="K236" s="127">
        <v>30</v>
      </c>
      <c r="L236" s="224"/>
      <c r="M236" s="224"/>
      <c r="N236" s="225">
        <f>ROUND(L236*K236,2)</f>
        <v>0</v>
      </c>
      <c r="O236" s="225"/>
      <c r="P236" s="225"/>
      <c r="Q236" s="225"/>
      <c r="R236" s="170"/>
      <c r="S236" s="130"/>
      <c r="T236" s="115" t="s">
        <v>5</v>
      </c>
      <c r="U236" s="40" t="s">
        <v>40</v>
      </c>
      <c r="V236" s="116">
        <v>0.374</v>
      </c>
      <c r="W236" s="116">
        <f>V236*K236</f>
        <v>11.22</v>
      </c>
      <c r="X236" s="116">
        <v>2.1000000000000001E-4</v>
      </c>
      <c r="Y236" s="116">
        <f>X236*K236</f>
        <v>6.3E-3</v>
      </c>
      <c r="Z236" s="116">
        <v>3.5000000000000001E-3</v>
      </c>
      <c r="AA236" s="117">
        <f>Z236*K236</f>
        <v>0.105</v>
      </c>
      <c r="AR236" s="18" t="s">
        <v>137</v>
      </c>
      <c r="AT236" s="18" t="s">
        <v>133</v>
      </c>
      <c r="AU236" s="18" t="s">
        <v>91</v>
      </c>
      <c r="AY236" s="18" t="s">
        <v>132</v>
      </c>
      <c r="BE236" s="118">
        <f>IF(U236="základní",N236,0)</f>
        <v>0</v>
      </c>
      <c r="BF236" s="118">
        <f>IF(U236="snížená",N236,0)</f>
        <v>0</v>
      </c>
      <c r="BG236" s="118">
        <f>IF(U236="zákl. přenesená",N236,0)</f>
        <v>0</v>
      </c>
      <c r="BH236" s="118">
        <f>IF(U236="sníž. přenesená",N236,0)</f>
        <v>0</v>
      </c>
      <c r="BI236" s="118">
        <f>IF(U236="nulová",N236,0)</f>
        <v>0</v>
      </c>
      <c r="BJ236" s="18" t="s">
        <v>80</v>
      </c>
      <c r="BK236" s="118">
        <f>ROUND(L236*K236,2)</f>
        <v>0</v>
      </c>
      <c r="BL236" s="18" t="s">
        <v>137</v>
      </c>
      <c r="BM236" s="18" t="s">
        <v>492</v>
      </c>
    </row>
    <row r="237" spans="1:65" s="1" customFormat="1" ht="25.5" customHeight="1" x14ac:dyDescent="0.3">
      <c r="A237" s="130"/>
      <c r="B237" s="166"/>
      <c r="C237" s="167" t="s">
        <v>493</v>
      </c>
      <c r="D237" s="167" t="s">
        <v>133</v>
      </c>
      <c r="E237" s="168" t="s">
        <v>494</v>
      </c>
      <c r="F237" s="221" t="s">
        <v>495</v>
      </c>
      <c r="G237" s="221"/>
      <c r="H237" s="221"/>
      <c r="I237" s="221"/>
      <c r="J237" s="169" t="s">
        <v>136</v>
      </c>
      <c r="K237" s="127">
        <v>3</v>
      </c>
      <c r="L237" s="224"/>
      <c r="M237" s="224"/>
      <c r="N237" s="225">
        <f>ROUND(L237*K237,2)</f>
        <v>0</v>
      </c>
      <c r="O237" s="225"/>
      <c r="P237" s="225"/>
      <c r="Q237" s="225"/>
      <c r="R237" s="170"/>
      <c r="S237" s="130"/>
      <c r="T237" s="115" t="s">
        <v>5</v>
      </c>
      <c r="U237" s="40" t="s">
        <v>40</v>
      </c>
      <c r="V237" s="116">
        <v>0.54</v>
      </c>
      <c r="W237" s="116">
        <f>V237*K237</f>
        <v>1.62</v>
      </c>
      <c r="X237" s="116">
        <v>6.9999999999999994E-5</v>
      </c>
      <c r="Y237" s="116">
        <f>X237*K237</f>
        <v>2.0999999999999998E-4</v>
      </c>
      <c r="Z237" s="116">
        <v>2.4E-2</v>
      </c>
      <c r="AA237" s="117">
        <f>Z237*K237</f>
        <v>7.2000000000000008E-2</v>
      </c>
      <c r="AR237" s="18" t="s">
        <v>137</v>
      </c>
      <c r="AT237" s="18" t="s">
        <v>133</v>
      </c>
      <c r="AU237" s="18" t="s">
        <v>91</v>
      </c>
      <c r="AY237" s="18" t="s">
        <v>132</v>
      </c>
      <c r="BE237" s="118">
        <f>IF(U237="základní",N237,0)</f>
        <v>0</v>
      </c>
      <c r="BF237" s="118">
        <f>IF(U237="snížená",N237,0)</f>
        <v>0</v>
      </c>
      <c r="BG237" s="118">
        <f>IF(U237="zákl. přenesená",N237,0)</f>
        <v>0</v>
      </c>
      <c r="BH237" s="118">
        <f>IF(U237="sníž. přenesená",N237,0)</f>
        <v>0</v>
      </c>
      <c r="BI237" s="118">
        <f>IF(U237="nulová",N237,0)</f>
        <v>0</v>
      </c>
      <c r="BJ237" s="18" t="s">
        <v>80</v>
      </c>
      <c r="BK237" s="118">
        <f>ROUND(L237*K237,2)</f>
        <v>0</v>
      </c>
      <c r="BL237" s="18" t="s">
        <v>137</v>
      </c>
      <c r="BM237" s="18" t="s">
        <v>496</v>
      </c>
    </row>
    <row r="238" spans="1:65" s="1" customFormat="1" ht="16.5" customHeight="1" x14ac:dyDescent="0.3">
      <c r="A238" s="130"/>
      <c r="B238" s="166"/>
      <c r="C238" s="167" t="s">
        <v>497</v>
      </c>
      <c r="D238" s="167" t="s">
        <v>133</v>
      </c>
      <c r="E238" s="168" t="s">
        <v>498</v>
      </c>
      <c r="F238" s="221" t="s">
        <v>499</v>
      </c>
      <c r="G238" s="221"/>
      <c r="H238" s="221"/>
      <c r="I238" s="221"/>
      <c r="J238" s="169" t="s">
        <v>136</v>
      </c>
      <c r="K238" s="127">
        <v>10</v>
      </c>
      <c r="L238" s="224"/>
      <c r="M238" s="224"/>
      <c r="N238" s="225">
        <f>ROUND(L238*K238,2)</f>
        <v>0</v>
      </c>
      <c r="O238" s="225"/>
      <c r="P238" s="225"/>
      <c r="Q238" s="225"/>
      <c r="R238" s="170"/>
      <c r="S238" s="130"/>
      <c r="T238" s="115" t="s">
        <v>5</v>
      </c>
      <c r="U238" s="40" t="s">
        <v>40</v>
      </c>
      <c r="V238" s="116">
        <v>0.374</v>
      </c>
      <c r="W238" s="116">
        <f>V238*K238</f>
        <v>3.74</v>
      </c>
      <c r="X238" s="116">
        <v>2.1000000000000001E-4</v>
      </c>
      <c r="Y238" s="116">
        <f>X238*K238</f>
        <v>2.1000000000000003E-3</v>
      </c>
      <c r="Z238" s="116">
        <v>3.5000000000000001E-3</v>
      </c>
      <c r="AA238" s="117">
        <f>Z238*K238</f>
        <v>3.5000000000000003E-2</v>
      </c>
      <c r="AR238" s="18" t="s">
        <v>137</v>
      </c>
      <c r="AT238" s="18" t="s">
        <v>133</v>
      </c>
      <c r="AU238" s="18" t="s">
        <v>91</v>
      </c>
      <c r="AY238" s="18" t="s">
        <v>132</v>
      </c>
      <c r="BE238" s="118">
        <f>IF(U238="základní",N238,0)</f>
        <v>0</v>
      </c>
      <c r="BF238" s="118">
        <f>IF(U238="snížená",N238,0)</f>
        <v>0</v>
      </c>
      <c r="BG238" s="118">
        <f>IF(U238="zákl. přenesená",N238,0)</f>
        <v>0</v>
      </c>
      <c r="BH238" s="118">
        <f>IF(U238="sníž. přenesená",N238,0)</f>
        <v>0</v>
      </c>
      <c r="BI238" s="118">
        <f>IF(U238="nulová",N238,0)</f>
        <v>0</v>
      </c>
      <c r="BJ238" s="18" t="s">
        <v>80</v>
      </c>
      <c r="BK238" s="118">
        <f>ROUND(L238*K238,2)</f>
        <v>0</v>
      </c>
      <c r="BL238" s="18" t="s">
        <v>137</v>
      </c>
      <c r="BM238" s="18" t="s">
        <v>500</v>
      </c>
    </row>
    <row r="239" spans="1:65" s="9" customFormat="1" ht="29.85" customHeight="1" x14ac:dyDescent="0.3">
      <c r="A239" s="129"/>
      <c r="B239" s="161"/>
      <c r="C239" s="162"/>
      <c r="D239" s="165" t="s">
        <v>111</v>
      </c>
      <c r="E239" s="165"/>
      <c r="F239" s="165"/>
      <c r="G239" s="165"/>
      <c r="H239" s="165"/>
      <c r="I239" s="165"/>
      <c r="J239" s="165"/>
      <c r="K239" s="180"/>
      <c r="L239" s="180"/>
      <c r="M239" s="180"/>
      <c r="N239" s="219">
        <f>SUM(N240:Q251)</f>
        <v>0</v>
      </c>
      <c r="O239" s="220"/>
      <c r="P239" s="220"/>
      <c r="Q239" s="220"/>
      <c r="R239" s="164"/>
      <c r="S239" s="129"/>
      <c r="T239" s="109"/>
      <c r="U239" s="108"/>
      <c r="V239" s="108"/>
      <c r="W239" s="110">
        <f>SUM(W240:W251)</f>
        <v>69.430000000000007</v>
      </c>
      <c r="X239" s="108"/>
      <c r="Y239" s="110">
        <f>SUM(Y240:Y251)</f>
        <v>0.59491999999999989</v>
      </c>
      <c r="Z239" s="108"/>
      <c r="AA239" s="111">
        <f>SUM(AA240:AA251)</f>
        <v>0</v>
      </c>
      <c r="AR239" s="112" t="s">
        <v>91</v>
      </c>
      <c r="AT239" s="113" t="s">
        <v>74</v>
      </c>
      <c r="AU239" s="113" t="s">
        <v>80</v>
      </c>
      <c r="AY239" s="112" t="s">
        <v>132</v>
      </c>
      <c r="BK239" s="114">
        <f>SUM(BK240:BK251)</f>
        <v>0</v>
      </c>
    </row>
    <row r="240" spans="1:65" s="1" customFormat="1" ht="25.5" customHeight="1" x14ac:dyDescent="0.3">
      <c r="A240" s="130"/>
      <c r="B240" s="166"/>
      <c r="C240" s="167" t="s">
        <v>501</v>
      </c>
      <c r="D240" s="167" t="s">
        <v>133</v>
      </c>
      <c r="E240" s="168" t="s">
        <v>502</v>
      </c>
      <c r="F240" s="221" t="s">
        <v>503</v>
      </c>
      <c r="G240" s="221"/>
      <c r="H240" s="221"/>
      <c r="I240" s="221"/>
      <c r="J240" s="169" t="s">
        <v>175</v>
      </c>
      <c r="K240" s="127">
        <v>20</v>
      </c>
      <c r="L240" s="224"/>
      <c r="M240" s="224"/>
      <c r="N240" s="225">
        <f>ROUND(L240*K240,2)</f>
        <v>0</v>
      </c>
      <c r="O240" s="225"/>
      <c r="P240" s="225"/>
      <c r="Q240" s="225"/>
      <c r="R240" s="170"/>
      <c r="S240" s="130"/>
      <c r="T240" s="115" t="s">
        <v>5</v>
      </c>
      <c r="U240" s="40" t="s">
        <v>40</v>
      </c>
      <c r="V240" s="116">
        <v>0.45900000000000002</v>
      </c>
      <c r="W240" s="116">
        <f>V240*K240</f>
        <v>9.18</v>
      </c>
      <c r="X240" s="116">
        <v>1.99E-3</v>
      </c>
      <c r="Y240" s="116">
        <f>X240*K240</f>
        <v>3.9800000000000002E-2</v>
      </c>
      <c r="Z240" s="116">
        <v>0</v>
      </c>
      <c r="AA240" s="117">
        <f>Z240*K240</f>
        <v>0</v>
      </c>
      <c r="AR240" s="18" t="s">
        <v>137</v>
      </c>
      <c r="AT240" s="18" t="s">
        <v>133</v>
      </c>
      <c r="AU240" s="18" t="s">
        <v>91</v>
      </c>
      <c r="AY240" s="18" t="s">
        <v>132</v>
      </c>
      <c r="BE240" s="118">
        <f>IF(U240="základní",N240,0)</f>
        <v>0</v>
      </c>
      <c r="BF240" s="118">
        <f>IF(U240="snížená",N240,0)</f>
        <v>0</v>
      </c>
      <c r="BG240" s="118">
        <f>IF(U240="zákl. přenesená",N240,0)</f>
        <v>0</v>
      </c>
      <c r="BH240" s="118">
        <f>IF(U240="sníž. přenesená",N240,0)</f>
        <v>0</v>
      </c>
      <c r="BI240" s="118">
        <f>IF(U240="nulová",N240,0)</f>
        <v>0</v>
      </c>
      <c r="BJ240" s="18" t="s">
        <v>80</v>
      </c>
      <c r="BK240" s="118">
        <f>ROUND(L240*K240,2)</f>
        <v>0</v>
      </c>
      <c r="BL240" s="18" t="s">
        <v>137</v>
      </c>
      <c r="BM240" s="18" t="s">
        <v>504</v>
      </c>
    </row>
    <row r="241" spans="1:65" s="1" customFormat="1" ht="25.5" customHeight="1" x14ac:dyDescent="0.3">
      <c r="A241" s="130"/>
      <c r="B241" s="166"/>
      <c r="C241" s="167" t="s">
        <v>505</v>
      </c>
      <c r="D241" s="167" t="s">
        <v>133</v>
      </c>
      <c r="E241" s="168" t="s">
        <v>506</v>
      </c>
      <c r="F241" s="221" t="s">
        <v>507</v>
      </c>
      <c r="G241" s="221"/>
      <c r="H241" s="221"/>
      <c r="I241" s="221"/>
      <c r="J241" s="169" t="s">
        <v>175</v>
      </c>
      <c r="K241" s="127">
        <v>20</v>
      </c>
      <c r="L241" s="224"/>
      <c r="M241" s="224"/>
      <c r="N241" s="225">
        <f>ROUND(L241*K241,2)</f>
        <v>0</v>
      </c>
      <c r="O241" s="225"/>
      <c r="P241" s="225"/>
      <c r="Q241" s="225"/>
      <c r="R241" s="170"/>
      <c r="S241" s="130"/>
      <c r="T241" s="115" t="s">
        <v>5</v>
      </c>
      <c r="U241" s="40" t="s">
        <v>40</v>
      </c>
      <c r="V241" s="116">
        <v>0.99099999999999999</v>
      </c>
      <c r="W241" s="116">
        <f>V241*K241</f>
        <v>19.82</v>
      </c>
      <c r="X241" s="116">
        <v>9.0799999999999995E-3</v>
      </c>
      <c r="Y241" s="116">
        <f>X241*K241</f>
        <v>0.18159999999999998</v>
      </c>
      <c r="Z241" s="116">
        <v>0</v>
      </c>
      <c r="AA241" s="117">
        <f>Z241*K241</f>
        <v>0</v>
      </c>
      <c r="AR241" s="18" t="s">
        <v>137</v>
      </c>
      <c r="AT241" s="18" t="s">
        <v>133</v>
      </c>
      <c r="AU241" s="18" t="s">
        <v>91</v>
      </c>
      <c r="AY241" s="18" t="s">
        <v>132</v>
      </c>
      <c r="BE241" s="118">
        <f>IF(U241="základní",N241,0)</f>
        <v>0</v>
      </c>
      <c r="BF241" s="118">
        <f>IF(U241="snížená",N241,0)</f>
        <v>0</v>
      </c>
      <c r="BG241" s="118">
        <f>IF(U241="zákl. přenesená",N241,0)</f>
        <v>0</v>
      </c>
      <c r="BH241" s="118">
        <f>IF(U241="sníž. přenesená",N241,0)</f>
        <v>0</v>
      </c>
      <c r="BI241" s="118">
        <f>IF(U241="nulová",N241,0)</f>
        <v>0</v>
      </c>
      <c r="BJ241" s="18" t="s">
        <v>80</v>
      </c>
      <c r="BK241" s="118">
        <f>ROUND(L241*K241,2)</f>
        <v>0</v>
      </c>
      <c r="BL241" s="18" t="s">
        <v>137</v>
      </c>
      <c r="BM241" s="18" t="s">
        <v>508</v>
      </c>
    </row>
    <row r="242" spans="1:65" s="1" customFormat="1" ht="25.5" customHeight="1" x14ac:dyDescent="0.3">
      <c r="A242" s="130"/>
      <c r="B242" s="166"/>
      <c r="C242" s="167" t="s">
        <v>509</v>
      </c>
      <c r="D242" s="167" t="s">
        <v>133</v>
      </c>
      <c r="E242" s="168" t="s">
        <v>506</v>
      </c>
      <c r="F242" s="221" t="s">
        <v>507</v>
      </c>
      <c r="G242" s="221"/>
      <c r="H242" s="221"/>
      <c r="I242" s="221"/>
      <c r="J242" s="169" t="s">
        <v>175</v>
      </c>
      <c r="K242" s="127">
        <v>22</v>
      </c>
      <c r="L242" s="224"/>
      <c r="M242" s="224"/>
      <c r="N242" s="225">
        <f>ROUND(L242*K242,2)</f>
        <v>0</v>
      </c>
      <c r="O242" s="225"/>
      <c r="P242" s="225"/>
      <c r="Q242" s="225"/>
      <c r="R242" s="170"/>
      <c r="S242" s="130"/>
      <c r="T242" s="115" t="s">
        <v>5</v>
      </c>
      <c r="U242" s="40" t="s">
        <v>40</v>
      </c>
      <c r="V242" s="116">
        <v>0.99099999999999999</v>
      </c>
      <c r="W242" s="116">
        <f>V242*K242</f>
        <v>21.802</v>
      </c>
      <c r="X242" s="116">
        <v>9.0799999999999995E-3</v>
      </c>
      <c r="Y242" s="116">
        <f>X242*K242</f>
        <v>0.19975999999999999</v>
      </c>
      <c r="Z242" s="116">
        <v>0</v>
      </c>
      <c r="AA242" s="117">
        <f>Z242*K242</f>
        <v>0</v>
      </c>
      <c r="AR242" s="18" t="s">
        <v>137</v>
      </c>
      <c r="AT242" s="18" t="s">
        <v>133</v>
      </c>
      <c r="AU242" s="18" t="s">
        <v>91</v>
      </c>
      <c r="AY242" s="18" t="s">
        <v>132</v>
      </c>
      <c r="BE242" s="118">
        <f>IF(U242="základní",N242,0)</f>
        <v>0</v>
      </c>
      <c r="BF242" s="118">
        <f>IF(U242="snížená",N242,0)</f>
        <v>0</v>
      </c>
      <c r="BG242" s="118">
        <f>IF(U242="zákl. přenesená",N242,0)</f>
        <v>0</v>
      </c>
      <c r="BH242" s="118">
        <f>IF(U242="sníž. přenesená",N242,0)</f>
        <v>0</v>
      </c>
      <c r="BI242" s="118">
        <f>IF(U242="nulová",N242,0)</f>
        <v>0</v>
      </c>
      <c r="BJ242" s="18" t="s">
        <v>80</v>
      </c>
      <c r="BK242" s="118">
        <f>ROUND(L242*K242,2)</f>
        <v>0</v>
      </c>
      <c r="BL242" s="18" t="s">
        <v>137</v>
      </c>
      <c r="BM242" s="18" t="s">
        <v>510</v>
      </c>
    </row>
    <row r="243" spans="1:65" s="1" customFormat="1" ht="16.5" customHeight="1" x14ac:dyDescent="0.3">
      <c r="A243" s="130"/>
      <c r="B243" s="166"/>
      <c r="C243" s="176"/>
      <c r="D243" s="176"/>
      <c r="E243" s="176"/>
      <c r="F243" s="235" t="s">
        <v>511</v>
      </c>
      <c r="G243" s="236"/>
      <c r="H243" s="236"/>
      <c r="I243" s="236"/>
      <c r="J243" s="176"/>
      <c r="K243" s="181"/>
      <c r="L243" s="181"/>
      <c r="M243" s="181"/>
      <c r="N243" s="176"/>
      <c r="O243" s="176"/>
      <c r="P243" s="176"/>
      <c r="Q243" s="176"/>
      <c r="R243" s="170"/>
      <c r="S243" s="130"/>
      <c r="T243" s="119"/>
      <c r="U243" s="32"/>
      <c r="V243" s="32"/>
      <c r="W243" s="32"/>
      <c r="X243" s="32"/>
      <c r="Y243" s="32"/>
      <c r="Z243" s="32"/>
      <c r="AA243" s="70"/>
      <c r="AT243" s="18" t="s">
        <v>413</v>
      </c>
      <c r="AU243" s="18" t="s">
        <v>91</v>
      </c>
    </row>
    <row r="244" spans="1:65" s="1" customFormat="1" ht="25.5" customHeight="1" x14ac:dyDescent="0.3">
      <c r="A244" s="130"/>
      <c r="B244" s="166"/>
      <c r="C244" s="167" t="s">
        <v>512</v>
      </c>
      <c r="D244" s="167" t="s">
        <v>133</v>
      </c>
      <c r="E244" s="168" t="s">
        <v>513</v>
      </c>
      <c r="F244" s="221" t="s">
        <v>514</v>
      </c>
      <c r="G244" s="221"/>
      <c r="H244" s="221"/>
      <c r="I244" s="221"/>
      <c r="J244" s="169" t="s">
        <v>175</v>
      </c>
      <c r="K244" s="127">
        <v>20</v>
      </c>
      <c r="L244" s="224"/>
      <c r="M244" s="224"/>
      <c r="N244" s="225">
        <f>ROUND(L244*K244,2)</f>
        <v>0</v>
      </c>
      <c r="O244" s="225"/>
      <c r="P244" s="225"/>
      <c r="Q244" s="225"/>
      <c r="R244" s="170"/>
      <c r="S244" s="130"/>
      <c r="T244" s="115" t="s">
        <v>5</v>
      </c>
      <c r="U244" s="40" t="s">
        <v>40</v>
      </c>
      <c r="V244" s="116">
        <v>3.2000000000000001E-2</v>
      </c>
      <c r="W244" s="116">
        <f>V244*K244</f>
        <v>0.64</v>
      </c>
      <c r="X244" s="116">
        <v>0</v>
      </c>
      <c r="Y244" s="116">
        <f>X244*K244</f>
        <v>0</v>
      </c>
      <c r="Z244" s="116">
        <v>0</v>
      </c>
      <c r="AA244" s="117">
        <f>Z244*K244</f>
        <v>0</v>
      </c>
      <c r="AR244" s="18" t="s">
        <v>137</v>
      </c>
      <c r="AT244" s="18" t="s">
        <v>133</v>
      </c>
      <c r="AU244" s="18" t="s">
        <v>91</v>
      </c>
      <c r="AY244" s="18" t="s">
        <v>132</v>
      </c>
      <c r="BE244" s="118">
        <f>IF(U244="základní",N244,0)</f>
        <v>0</v>
      </c>
      <c r="BF244" s="118">
        <f>IF(U244="snížená",N244,0)</f>
        <v>0</v>
      </c>
      <c r="BG244" s="118">
        <f>IF(U244="zákl. přenesená",N244,0)</f>
        <v>0</v>
      </c>
      <c r="BH244" s="118">
        <f>IF(U244="sníž. přenesená",N244,0)</f>
        <v>0</v>
      </c>
      <c r="BI244" s="118">
        <f>IF(U244="nulová",N244,0)</f>
        <v>0</v>
      </c>
      <c r="BJ244" s="18" t="s">
        <v>80</v>
      </c>
      <c r="BK244" s="118">
        <f>ROUND(L244*K244,2)</f>
        <v>0</v>
      </c>
      <c r="BL244" s="18" t="s">
        <v>137</v>
      </c>
      <c r="BM244" s="18" t="s">
        <v>515</v>
      </c>
    </row>
    <row r="245" spans="1:65" s="1" customFormat="1" ht="25.5" customHeight="1" x14ac:dyDescent="0.3">
      <c r="A245" s="130"/>
      <c r="B245" s="166"/>
      <c r="C245" s="167" t="s">
        <v>516</v>
      </c>
      <c r="D245" s="167" t="s">
        <v>133</v>
      </c>
      <c r="E245" s="168" t="s">
        <v>302</v>
      </c>
      <c r="F245" s="221" t="s">
        <v>303</v>
      </c>
      <c r="G245" s="221"/>
      <c r="H245" s="221"/>
      <c r="I245" s="221"/>
      <c r="J245" s="169" t="s">
        <v>175</v>
      </c>
      <c r="K245" s="127">
        <v>42</v>
      </c>
      <c r="L245" s="224"/>
      <c r="M245" s="224"/>
      <c r="N245" s="225">
        <f>ROUND(L245*K245,2)</f>
        <v>0</v>
      </c>
      <c r="O245" s="225"/>
      <c r="P245" s="225"/>
      <c r="Q245" s="225"/>
      <c r="R245" s="170"/>
      <c r="S245" s="130"/>
      <c r="T245" s="115" t="s">
        <v>5</v>
      </c>
      <c r="U245" s="40" t="s">
        <v>40</v>
      </c>
      <c r="V245" s="116">
        <v>4.2000000000000003E-2</v>
      </c>
      <c r="W245" s="116">
        <f>V245*K245</f>
        <v>1.764</v>
      </c>
      <c r="X245" s="116">
        <v>0</v>
      </c>
      <c r="Y245" s="116">
        <f>X245*K245</f>
        <v>0</v>
      </c>
      <c r="Z245" s="116">
        <v>0</v>
      </c>
      <c r="AA245" s="117">
        <f>Z245*K245</f>
        <v>0</v>
      </c>
      <c r="AR245" s="18" t="s">
        <v>137</v>
      </c>
      <c r="AT245" s="18" t="s">
        <v>133</v>
      </c>
      <c r="AU245" s="18" t="s">
        <v>91</v>
      </c>
      <c r="AY245" s="18" t="s">
        <v>132</v>
      </c>
      <c r="BE245" s="118">
        <f>IF(U245="základní",N245,0)</f>
        <v>0</v>
      </c>
      <c r="BF245" s="118">
        <f>IF(U245="snížená",N245,0)</f>
        <v>0</v>
      </c>
      <c r="BG245" s="118">
        <f>IF(U245="zákl. přenesená",N245,0)</f>
        <v>0</v>
      </c>
      <c r="BH245" s="118">
        <f>IF(U245="sníž. přenesená",N245,0)</f>
        <v>0</v>
      </c>
      <c r="BI245" s="118">
        <f>IF(U245="nulová",N245,0)</f>
        <v>0</v>
      </c>
      <c r="BJ245" s="18" t="s">
        <v>80</v>
      </c>
      <c r="BK245" s="118">
        <f>ROUND(L245*K245,2)</f>
        <v>0</v>
      </c>
      <c r="BL245" s="18" t="s">
        <v>137</v>
      </c>
      <c r="BM245" s="18" t="s">
        <v>517</v>
      </c>
    </row>
    <row r="246" spans="1:65" s="1" customFormat="1" ht="25.5" customHeight="1" x14ac:dyDescent="0.3">
      <c r="A246" s="130"/>
      <c r="B246" s="166"/>
      <c r="C246" s="167" t="s">
        <v>518</v>
      </c>
      <c r="D246" s="167" t="s">
        <v>133</v>
      </c>
      <c r="E246" s="168" t="s">
        <v>298</v>
      </c>
      <c r="F246" s="221" t="s">
        <v>299</v>
      </c>
      <c r="G246" s="221"/>
      <c r="H246" s="221"/>
      <c r="I246" s="221"/>
      <c r="J246" s="169" t="s">
        <v>175</v>
      </c>
      <c r="K246" s="127">
        <v>62</v>
      </c>
      <c r="L246" s="224"/>
      <c r="M246" s="224"/>
      <c r="N246" s="225">
        <f>ROUND(L246*K246,2)</f>
        <v>0</v>
      </c>
      <c r="O246" s="225"/>
      <c r="P246" s="225"/>
      <c r="Q246" s="225"/>
      <c r="R246" s="170"/>
      <c r="S246" s="130"/>
      <c r="T246" s="115" t="s">
        <v>5</v>
      </c>
      <c r="U246" s="40" t="s">
        <v>40</v>
      </c>
      <c r="V246" s="116">
        <v>5.2999999999999999E-2</v>
      </c>
      <c r="W246" s="116">
        <f>V246*K246</f>
        <v>3.286</v>
      </c>
      <c r="X246" s="116">
        <v>4.0000000000000003E-5</v>
      </c>
      <c r="Y246" s="116">
        <f>X246*K246</f>
        <v>2.48E-3</v>
      </c>
      <c r="Z246" s="116">
        <v>0</v>
      </c>
      <c r="AA246" s="117">
        <f>Z246*K246</f>
        <v>0</v>
      </c>
      <c r="AR246" s="18" t="s">
        <v>137</v>
      </c>
      <c r="AT246" s="18" t="s">
        <v>133</v>
      </c>
      <c r="AU246" s="18" t="s">
        <v>91</v>
      </c>
      <c r="AY246" s="18" t="s">
        <v>132</v>
      </c>
      <c r="BE246" s="118">
        <f>IF(U246="základní",N246,0)</f>
        <v>0</v>
      </c>
      <c r="BF246" s="118">
        <f>IF(U246="snížená",N246,0)</f>
        <v>0</v>
      </c>
      <c r="BG246" s="118">
        <f>IF(U246="zákl. přenesená",N246,0)</f>
        <v>0</v>
      </c>
      <c r="BH246" s="118">
        <f>IF(U246="sníž. přenesená",N246,0)</f>
        <v>0</v>
      </c>
      <c r="BI246" s="118">
        <f>IF(U246="nulová",N246,0)</f>
        <v>0</v>
      </c>
      <c r="BJ246" s="18" t="s">
        <v>80</v>
      </c>
      <c r="BK246" s="118">
        <f>ROUND(L246*K246,2)</f>
        <v>0</v>
      </c>
      <c r="BL246" s="18" t="s">
        <v>137</v>
      </c>
      <c r="BM246" s="18" t="s">
        <v>519</v>
      </c>
    </row>
    <row r="247" spans="1:65" s="1" customFormat="1" ht="25.5" customHeight="1" x14ac:dyDescent="0.3">
      <c r="A247" s="130"/>
      <c r="B247" s="166"/>
      <c r="C247" s="167" t="s">
        <v>520</v>
      </c>
      <c r="D247" s="167" t="s">
        <v>133</v>
      </c>
      <c r="E247" s="168" t="s">
        <v>521</v>
      </c>
      <c r="F247" s="221" t="s">
        <v>522</v>
      </c>
      <c r="G247" s="221"/>
      <c r="H247" s="221"/>
      <c r="I247" s="221"/>
      <c r="J247" s="169" t="s">
        <v>175</v>
      </c>
      <c r="K247" s="127">
        <v>22</v>
      </c>
      <c r="L247" s="224"/>
      <c r="M247" s="224"/>
      <c r="N247" s="225">
        <f>ROUND(L247*K247,2)</f>
        <v>0</v>
      </c>
      <c r="O247" s="225"/>
      <c r="P247" s="225"/>
      <c r="Q247" s="225"/>
      <c r="R247" s="170"/>
      <c r="S247" s="130"/>
      <c r="T247" s="115" t="s">
        <v>5</v>
      </c>
      <c r="U247" s="40" t="s">
        <v>40</v>
      </c>
      <c r="V247" s="116">
        <v>5.8999999999999997E-2</v>
      </c>
      <c r="W247" s="116">
        <f>V247*K247</f>
        <v>1.298</v>
      </c>
      <c r="X247" s="116">
        <v>4.0000000000000003E-5</v>
      </c>
      <c r="Y247" s="116">
        <f>X247*K247</f>
        <v>8.8000000000000003E-4</v>
      </c>
      <c r="Z247" s="116">
        <v>0</v>
      </c>
      <c r="AA247" s="117">
        <f>Z247*K247</f>
        <v>0</v>
      </c>
      <c r="AR247" s="18" t="s">
        <v>137</v>
      </c>
      <c r="AT247" s="18" t="s">
        <v>133</v>
      </c>
      <c r="AU247" s="18" t="s">
        <v>91</v>
      </c>
      <c r="AY247" s="18" t="s">
        <v>132</v>
      </c>
      <c r="BE247" s="118">
        <f>IF(U247="základní",N247,0)</f>
        <v>0</v>
      </c>
      <c r="BF247" s="118">
        <f>IF(U247="snížená",N247,0)</f>
        <v>0</v>
      </c>
      <c r="BG247" s="118">
        <f>IF(U247="zákl. přenesená",N247,0)</f>
        <v>0</v>
      </c>
      <c r="BH247" s="118">
        <f>IF(U247="sníž. přenesená",N247,0)</f>
        <v>0</v>
      </c>
      <c r="BI247" s="118">
        <f>IF(U247="nulová",N247,0)</f>
        <v>0</v>
      </c>
      <c r="BJ247" s="18" t="s">
        <v>80</v>
      </c>
      <c r="BK247" s="118">
        <f>ROUND(L247*K247,2)</f>
        <v>0</v>
      </c>
      <c r="BL247" s="18" t="s">
        <v>137</v>
      </c>
      <c r="BM247" s="18" t="s">
        <v>523</v>
      </c>
    </row>
    <row r="248" spans="1:65" s="1" customFormat="1" ht="16.5" customHeight="1" x14ac:dyDescent="0.3">
      <c r="A248" s="130"/>
      <c r="B248" s="166"/>
      <c r="C248" s="176"/>
      <c r="D248" s="176"/>
      <c r="E248" s="176"/>
      <c r="F248" s="235" t="s">
        <v>524</v>
      </c>
      <c r="G248" s="236"/>
      <c r="H248" s="236"/>
      <c r="I248" s="236"/>
      <c r="J248" s="176"/>
      <c r="K248" s="181"/>
      <c r="L248" s="181"/>
      <c r="M248" s="181"/>
      <c r="N248" s="176"/>
      <c r="O248" s="176"/>
      <c r="P248" s="176"/>
      <c r="Q248" s="176"/>
      <c r="R248" s="170"/>
      <c r="S248" s="130"/>
      <c r="T248" s="119"/>
      <c r="U248" s="32"/>
      <c r="V248" s="32"/>
      <c r="W248" s="32"/>
      <c r="X248" s="32"/>
      <c r="Y248" s="32"/>
      <c r="Z248" s="32"/>
      <c r="AA248" s="70"/>
      <c r="AT248" s="18" t="s">
        <v>413</v>
      </c>
      <c r="AU248" s="18" t="s">
        <v>91</v>
      </c>
    </row>
    <row r="249" spans="1:65" s="1" customFormat="1" ht="38.25" customHeight="1" x14ac:dyDescent="0.3">
      <c r="A249" s="130"/>
      <c r="B249" s="166"/>
      <c r="C249" s="167" t="s">
        <v>525</v>
      </c>
      <c r="D249" s="167" t="s">
        <v>133</v>
      </c>
      <c r="E249" s="168" t="s">
        <v>314</v>
      </c>
      <c r="F249" s="221" t="s">
        <v>315</v>
      </c>
      <c r="G249" s="221"/>
      <c r="H249" s="221"/>
      <c r="I249" s="221"/>
      <c r="J249" s="169" t="s">
        <v>175</v>
      </c>
      <c r="K249" s="127">
        <v>40</v>
      </c>
      <c r="L249" s="224"/>
      <c r="M249" s="224"/>
      <c r="N249" s="225">
        <f>ROUND(L249*K249,2)</f>
        <v>0</v>
      </c>
      <c r="O249" s="225"/>
      <c r="P249" s="225"/>
      <c r="Q249" s="225"/>
      <c r="R249" s="170"/>
      <c r="S249" s="130"/>
      <c r="T249" s="115" t="s">
        <v>5</v>
      </c>
      <c r="U249" s="40" t="s">
        <v>40</v>
      </c>
      <c r="V249" s="116">
        <v>0.29099999999999998</v>
      </c>
      <c r="W249" s="116">
        <f>V249*K249</f>
        <v>11.639999999999999</v>
      </c>
      <c r="X249" s="116">
        <v>3.6000000000000002E-4</v>
      </c>
      <c r="Y249" s="116">
        <f>X249*K249</f>
        <v>1.4400000000000001E-2</v>
      </c>
      <c r="Z249" s="116">
        <v>0</v>
      </c>
      <c r="AA249" s="117">
        <f>Z249*K249</f>
        <v>0</v>
      </c>
      <c r="AR249" s="18" t="s">
        <v>137</v>
      </c>
      <c r="AT249" s="18" t="s">
        <v>133</v>
      </c>
      <c r="AU249" s="18" t="s">
        <v>91</v>
      </c>
      <c r="AY249" s="18" t="s">
        <v>132</v>
      </c>
      <c r="BE249" s="118">
        <f>IF(U249="základní",N249,0)</f>
        <v>0</v>
      </c>
      <c r="BF249" s="118">
        <f>IF(U249="snížená",N249,0)</f>
        <v>0</v>
      </c>
      <c r="BG249" s="118">
        <f>IF(U249="zákl. přenesená",N249,0)</f>
        <v>0</v>
      </c>
      <c r="BH249" s="118">
        <f>IF(U249="sníž. přenesená",N249,0)</f>
        <v>0</v>
      </c>
      <c r="BI249" s="118">
        <f>IF(U249="nulová",N249,0)</f>
        <v>0</v>
      </c>
      <c r="BJ249" s="18" t="s">
        <v>80</v>
      </c>
      <c r="BK249" s="118">
        <f>ROUND(L249*K249,2)</f>
        <v>0</v>
      </c>
      <c r="BL249" s="18" t="s">
        <v>137</v>
      </c>
      <c r="BM249" s="18" t="s">
        <v>526</v>
      </c>
    </row>
    <row r="250" spans="1:65" s="1" customFormat="1" ht="25.5" customHeight="1" x14ac:dyDescent="0.3">
      <c r="A250" s="130"/>
      <c r="B250" s="166"/>
      <c r="C250" s="171" t="s">
        <v>527</v>
      </c>
      <c r="D250" s="171" t="s">
        <v>139</v>
      </c>
      <c r="E250" s="172" t="s">
        <v>528</v>
      </c>
      <c r="F250" s="232" t="s">
        <v>529</v>
      </c>
      <c r="G250" s="232"/>
      <c r="H250" s="232"/>
      <c r="I250" s="232"/>
      <c r="J250" s="173" t="s">
        <v>175</v>
      </c>
      <c r="K250" s="128">
        <v>20</v>
      </c>
      <c r="L250" s="233"/>
      <c r="M250" s="233"/>
      <c r="N250" s="234">
        <f>ROUND(L250*K250,2)</f>
        <v>0</v>
      </c>
      <c r="O250" s="225"/>
      <c r="P250" s="225"/>
      <c r="Q250" s="225"/>
      <c r="R250" s="170"/>
      <c r="S250" s="130"/>
      <c r="T250" s="115" t="s">
        <v>5</v>
      </c>
      <c r="U250" s="40" t="s">
        <v>40</v>
      </c>
      <c r="V250" s="116">
        <v>0</v>
      </c>
      <c r="W250" s="116">
        <f>V250*K250</f>
        <v>0</v>
      </c>
      <c r="X250" s="116">
        <v>3.8999999999999998E-3</v>
      </c>
      <c r="Y250" s="116">
        <f>X250*K250</f>
        <v>7.8E-2</v>
      </c>
      <c r="Z250" s="116">
        <v>0</v>
      </c>
      <c r="AA250" s="117">
        <f>Z250*K250</f>
        <v>0</v>
      </c>
      <c r="AR250" s="18" t="s">
        <v>141</v>
      </c>
      <c r="AT250" s="18" t="s">
        <v>139</v>
      </c>
      <c r="AU250" s="18" t="s">
        <v>91</v>
      </c>
      <c r="AY250" s="18" t="s">
        <v>132</v>
      </c>
      <c r="BE250" s="118">
        <f>IF(U250="základní",N250,0)</f>
        <v>0</v>
      </c>
      <c r="BF250" s="118">
        <f>IF(U250="snížená",N250,0)</f>
        <v>0</v>
      </c>
      <c r="BG250" s="118">
        <f>IF(U250="zákl. přenesená",N250,0)</f>
        <v>0</v>
      </c>
      <c r="BH250" s="118">
        <f>IF(U250="sníž. přenesená",N250,0)</f>
        <v>0</v>
      </c>
      <c r="BI250" s="118">
        <f>IF(U250="nulová",N250,0)</f>
        <v>0</v>
      </c>
      <c r="BJ250" s="18" t="s">
        <v>80</v>
      </c>
      <c r="BK250" s="118">
        <f>ROUND(L250*K250,2)</f>
        <v>0</v>
      </c>
      <c r="BL250" s="18" t="s">
        <v>137</v>
      </c>
      <c r="BM250" s="18" t="s">
        <v>530</v>
      </c>
    </row>
    <row r="251" spans="1:65" s="1" customFormat="1" ht="25.5" customHeight="1" x14ac:dyDescent="0.3">
      <c r="A251" s="130"/>
      <c r="B251" s="166"/>
      <c r="C251" s="171" t="s">
        <v>531</v>
      </c>
      <c r="D251" s="171" t="s">
        <v>139</v>
      </c>
      <c r="E251" s="172" t="s">
        <v>532</v>
      </c>
      <c r="F251" s="232" t="s">
        <v>533</v>
      </c>
      <c r="G251" s="232"/>
      <c r="H251" s="232"/>
      <c r="I251" s="232"/>
      <c r="J251" s="173" t="s">
        <v>175</v>
      </c>
      <c r="K251" s="128">
        <v>20</v>
      </c>
      <c r="L251" s="233"/>
      <c r="M251" s="233"/>
      <c r="N251" s="234">
        <f>ROUND(L251*K251,2)</f>
        <v>0</v>
      </c>
      <c r="O251" s="225"/>
      <c r="P251" s="225"/>
      <c r="Q251" s="225"/>
      <c r="R251" s="170"/>
      <c r="S251" s="130"/>
      <c r="T251" s="115" t="s">
        <v>5</v>
      </c>
      <c r="U251" s="40" t="s">
        <v>40</v>
      </c>
      <c r="V251" s="116">
        <v>0</v>
      </c>
      <c r="W251" s="116">
        <f>V251*K251</f>
        <v>0</v>
      </c>
      <c r="X251" s="116">
        <v>3.8999999999999998E-3</v>
      </c>
      <c r="Y251" s="116">
        <f>X251*K251</f>
        <v>7.8E-2</v>
      </c>
      <c r="Z251" s="116">
        <v>0</v>
      </c>
      <c r="AA251" s="117">
        <f>Z251*K251</f>
        <v>0</v>
      </c>
      <c r="AR251" s="18" t="s">
        <v>141</v>
      </c>
      <c r="AT251" s="18" t="s">
        <v>139</v>
      </c>
      <c r="AU251" s="18" t="s">
        <v>91</v>
      </c>
      <c r="AY251" s="18" t="s">
        <v>132</v>
      </c>
      <c r="BE251" s="118">
        <f>IF(U251="základní",N251,0)</f>
        <v>0</v>
      </c>
      <c r="BF251" s="118">
        <f>IF(U251="snížená",N251,0)</f>
        <v>0</v>
      </c>
      <c r="BG251" s="118">
        <f>IF(U251="zákl. přenesená",N251,0)</f>
        <v>0</v>
      </c>
      <c r="BH251" s="118">
        <f>IF(U251="sníž. přenesená",N251,0)</f>
        <v>0</v>
      </c>
      <c r="BI251" s="118">
        <f>IF(U251="nulová",N251,0)</f>
        <v>0</v>
      </c>
      <c r="BJ251" s="18" t="s">
        <v>80</v>
      </c>
      <c r="BK251" s="118">
        <f>ROUND(L251*K251,2)</f>
        <v>0</v>
      </c>
      <c r="BL251" s="18" t="s">
        <v>137</v>
      </c>
      <c r="BM251" s="18" t="s">
        <v>534</v>
      </c>
    </row>
    <row r="252" spans="1:65" s="9" customFormat="1" ht="29.85" customHeight="1" x14ac:dyDescent="0.3">
      <c r="A252" s="129"/>
      <c r="B252" s="161"/>
      <c r="C252" s="162"/>
      <c r="D252" s="165" t="s">
        <v>112</v>
      </c>
      <c r="E252" s="165"/>
      <c r="F252" s="165"/>
      <c r="G252" s="165"/>
      <c r="H252" s="165"/>
      <c r="I252" s="165"/>
      <c r="J252" s="165"/>
      <c r="K252" s="180"/>
      <c r="L252" s="180"/>
      <c r="M252" s="180"/>
      <c r="N252" s="219">
        <f>SUM(N253:Q271)</f>
        <v>0</v>
      </c>
      <c r="O252" s="220"/>
      <c r="P252" s="220"/>
      <c r="Q252" s="220"/>
      <c r="R252" s="164"/>
      <c r="S252" s="129"/>
      <c r="T252" s="109"/>
      <c r="U252" s="108"/>
      <c r="V252" s="108"/>
      <c r="W252" s="110">
        <f>SUM(W253:W271)</f>
        <v>13.957000000000001</v>
      </c>
      <c r="X252" s="108"/>
      <c r="Y252" s="110">
        <f>SUM(Y253:Y271)</f>
        <v>0.15506999999999999</v>
      </c>
      <c r="Z252" s="108"/>
      <c r="AA252" s="111">
        <f>SUM(AA253:AA271)</f>
        <v>0</v>
      </c>
      <c r="AR252" s="112" t="s">
        <v>91</v>
      </c>
      <c r="AT252" s="113" t="s">
        <v>74</v>
      </c>
      <c r="AU252" s="113" t="s">
        <v>80</v>
      </c>
      <c r="AY252" s="112" t="s">
        <v>132</v>
      </c>
      <c r="BK252" s="114">
        <f>SUM(BK253:BK271)</f>
        <v>0</v>
      </c>
    </row>
    <row r="253" spans="1:65" s="1" customFormat="1" ht="25.5" customHeight="1" x14ac:dyDescent="0.3">
      <c r="A253" s="130"/>
      <c r="B253" s="166"/>
      <c r="C253" s="167" t="s">
        <v>535</v>
      </c>
      <c r="D253" s="167" t="s">
        <v>133</v>
      </c>
      <c r="E253" s="168" t="s">
        <v>213</v>
      </c>
      <c r="F253" s="221" t="s">
        <v>214</v>
      </c>
      <c r="G253" s="221"/>
      <c r="H253" s="221"/>
      <c r="I253" s="221"/>
      <c r="J253" s="169" t="s">
        <v>154</v>
      </c>
      <c r="K253" s="127">
        <v>1</v>
      </c>
      <c r="L253" s="224"/>
      <c r="M253" s="224"/>
      <c r="N253" s="225">
        <f t="shared" ref="N253:N269" si="61">ROUND(L253*K253,2)</f>
        <v>0</v>
      </c>
      <c r="O253" s="225"/>
      <c r="P253" s="225"/>
      <c r="Q253" s="225"/>
      <c r="R253" s="170"/>
      <c r="S253" s="130"/>
      <c r="T253" s="115" t="s">
        <v>5</v>
      </c>
      <c r="U253" s="40" t="s">
        <v>40</v>
      </c>
      <c r="V253" s="116">
        <v>1.5389999999999999</v>
      </c>
      <c r="W253" s="116">
        <f t="shared" ref="W253:W269" si="62">V253*K253</f>
        <v>1.5389999999999999</v>
      </c>
      <c r="X253" s="116">
        <v>1.149E-2</v>
      </c>
      <c r="Y253" s="116">
        <f t="shared" ref="Y253:Y269" si="63">X253*K253</f>
        <v>1.149E-2</v>
      </c>
      <c r="Z253" s="116">
        <v>0</v>
      </c>
      <c r="AA253" s="117">
        <f t="shared" ref="AA253:AA269" si="64">Z253*K253</f>
        <v>0</v>
      </c>
      <c r="AR253" s="18" t="s">
        <v>137</v>
      </c>
      <c r="AT253" s="18" t="s">
        <v>133</v>
      </c>
      <c r="AU253" s="18" t="s">
        <v>91</v>
      </c>
      <c r="AY253" s="18" t="s">
        <v>132</v>
      </c>
      <c r="BE253" s="118">
        <f t="shared" ref="BE253:BE269" si="65">IF(U253="základní",N253,0)</f>
        <v>0</v>
      </c>
      <c r="BF253" s="118">
        <f t="shared" ref="BF253:BF269" si="66">IF(U253="snížená",N253,0)</f>
        <v>0</v>
      </c>
      <c r="BG253" s="118">
        <f t="shared" ref="BG253:BG269" si="67">IF(U253="zákl. přenesená",N253,0)</f>
        <v>0</v>
      </c>
      <c r="BH253" s="118">
        <f t="shared" ref="BH253:BH269" si="68">IF(U253="sníž. přenesená",N253,0)</f>
        <v>0</v>
      </c>
      <c r="BI253" s="118">
        <f t="shared" ref="BI253:BI269" si="69">IF(U253="nulová",N253,0)</f>
        <v>0</v>
      </c>
      <c r="BJ253" s="18" t="s">
        <v>80</v>
      </c>
      <c r="BK253" s="118">
        <f t="shared" ref="BK253:BK269" si="70">ROUND(L253*K253,2)</f>
        <v>0</v>
      </c>
      <c r="BL253" s="18" t="s">
        <v>137</v>
      </c>
      <c r="BM253" s="18" t="s">
        <v>536</v>
      </c>
    </row>
    <row r="254" spans="1:65" s="1" customFormat="1" ht="25.5" customHeight="1" x14ac:dyDescent="0.3">
      <c r="A254" s="130"/>
      <c r="B254" s="166"/>
      <c r="C254" s="171" t="s">
        <v>537</v>
      </c>
      <c r="D254" s="171" t="s">
        <v>139</v>
      </c>
      <c r="E254" s="172" t="s">
        <v>538</v>
      </c>
      <c r="F254" s="232" t="s">
        <v>539</v>
      </c>
      <c r="G254" s="232"/>
      <c r="H254" s="232"/>
      <c r="I254" s="232"/>
      <c r="J254" s="173" t="s">
        <v>136</v>
      </c>
      <c r="K254" s="128">
        <v>1</v>
      </c>
      <c r="L254" s="233"/>
      <c r="M254" s="233"/>
      <c r="N254" s="234">
        <f t="shared" si="61"/>
        <v>0</v>
      </c>
      <c r="O254" s="225"/>
      <c r="P254" s="225"/>
      <c r="Q254" s="225"/>
      <c r="R254" s="170"/>
      <c r="S254" s="130"/>
      <c r="T254" s="115" t="s">
        <v>5</v>
      </c>
      <c r="U254" s="40" t="s">
        <v>40</v>
      </c>
      <c r="V254" s="116">
        <v>0</v>
      </c>
      <c r="W254" s="116">
        <f t="shared" si="62"/>
        <v>0</v>
      </c>
      <c r="X254" s="116">
        <v>3.8500000000000001E-3</v>
      </c>
      <c r="Y254" s="116">
        <f t="shared" si="63"/>
        <v>3.8500000000000001E-3</v>
      </c>
      <c r="Z254" s="116">
        <v>0</v>
      </c>
      <c r="AA254" s="117">
        <f t="shared" si="64"/>
        <v>0</v>
      </c>
      <c r="AR254" s="18" t="s">
        <v>141</v>
      </c>
      <c r="AT254" s="18" t="s">
        <v>139</v>
      </c>
      <c r="AU254" s="18" t="s">
        <v>91</v>
      </c>
      <c r="AY254" s="18" t="s">
        <v>132</v>
      </c>
      <c r="BE254" s="118">
        <f t="shared" si="65"/>
        <v>0</v>
      </c>
      <c r="BF254" s="118">
        <f t="shared" si="66"/>
        <v>0</v>
      </c>
      <c r="BG254" s="118">
        <f t="shared" si="67"/>
        <v>0</v>
      </c>
      <c r="BH254" s="118">
        <f t="shared" si="68"/>
        <v>0</v>
      </c>
      <c r="BI254" s="118">
        <f t="shared" si="69"/>
        <v>0</v>
      </c>
      <c r="BJ254" s="18" t="s">
        <v>80</v>
      </c>
      <c r="BK254" s="118">
        <f t="shared" si="70"/>
        <v>0</v>
      </c>
      <c r="BL254" s="18" t="s">
        <v>137</v>
      </c>
      <c r="BM254" s="18" t="s">
        <v>540</v>
      </c>
    </row>
    <row r="255" spans="1:65" s="1" customFormat="1" ht="25.5" customHeight="1" x14ac:dyDescent="0.3">
      <c r="A255" s="130"/>
      <c r="B255" s="166"/>
      <c r="C255" s="167" t="s">
        <v>541</v>
      </c>
      <c r="D255" s="167" t="s">
        <v>133</v>
      </c>
      <c r="E255" s="168" t="s">
        <v>213</v>
      </c>
      <c r="F255" s="221" t="s">
        <v>214</v>
      </c>
      <c r="G255" s="221"/>
      <c r="H255" s="221"/>
      <c r="I255" s="221"/>
      <c r="J255" s="169" t="s">
        <v>154</v>
      </c>
      <c r="K255" s="127">
        <v>1</v>
      </c>
      <c r="L255" s="224"/>
      <c r="M255" s="224"/>
      <c r="N255" s="225">
        <f t="shared" si="61"/>
        <v>0</v>
      </c>
      <c r="O255" s="225"/>
      <c r="P255" s="225"/>
      <c r="Q255" s="225"/>
      <c r="R255" s="170"/>
      <c r="S255" s="130"/>
      <c r="T255" s="115" t="s">
        <v>5</v>
      </c>
      <c r="U255" s="40" t="s">
        <v>40</v>
      </c>
      <c r="V255" s="116">
        <v>1.5389999999999999</v>
      </c>
      <c r="W255" s="116">
        <f t="shared" si="62"/>
        <v>1.5389999999999999</v>
      </c>
      <c r="X255" s="116">
        <v>1.149E-2</v>
      </c>
      <c r="Y255" s="116">
        <f t="shared" si="63"/>
        <v>1.149E-2</v>
      </c>
      <c r="Z255" s="116">
        <v>0</v>
      </c>
      <c r="AA255" s="117">
        <f t="shared" si="64"/>
        <v>0</v>
      </c>
      <c r="AR255" s="18" t="s">
        <v>137</v>
      </c>
      <c r="AT255" s="18" t="s">
        <v>133</v>
      </c>
      <c r="AU255" s="18" t="s">
        <v>91</v>
      </c>
      <c r="AY255" s="18" t="s">
        <v>132</v>
      </c>
      <c r="BE255" s="118">
        <f t="shared" si="65"/>
        <v>0</v>
      </c>
      <c r="BF255" s="118">
        <f t="shared" si="66"/>
        <v>0</v>
      </c>
      <c r="BG255" s="118">
        <f t="shared" si="67"/>
        <v>0</v>
      </c>
      <c r="BH255" s="118">
        <f t="shared" si="68"/>
        <v>0</v>
      </c>
      <c r="BI255" s="118">
        <f t="shared" si="69"/>
        <v>0</v>
      </c>
      <c r="BJ255" s="18" t="s">
        <v>80</v>
      </c>
      <c r="BK255" s="118">
        <f t="shared" si="70"/>
        <v>0</v>
      </c>
      <c r="BL255" s="18" t="s">
        <v>137</v>
      </c>
      <c r="BM255" s="18" t="s">
        <v>542</v>
      </c>
    </row>
    <row r="256" spans="1:65" s="1" customFormat="1" ht="25.5" customHeight="1" x14ac:dyDescent="0.3">
      <c r="A256" s="130"/>
      <c r="B256" s="166"/>
      <c r="C256" s="171" t="s">
        <v>543</v>
      </c>
      <c r="D256" s="171" t="s">
        <v>139</v>
      </c>
      <c r="E256" s="172" t="s">
        <v>544</v>
      </c>
      <c r="F256" s="232" t="s">
        <v>545</v>
      </c>
      <c r="G256" s="232"/>
      <c r="H256" s="232"/>
      <c r="I256" s="232"/>
      <c r="J256" s="173" t="s">
        <v>136</v>
      </c>
      <c r="K256" s="128">
        <v>1</v>
      </c>
      <c r="L256" s="233"/>
      <c r="M256" s="233"/>
      <c r="N256" s="234">
        <f t="shared" si="61"/>
        <v>0</v>
      </c>
      <c r="O256" s="225"/>
      <c r="P256" s="225"/>
      <c r="Q256" s="225"/>
      <c r="R256" s="170"/>
      <c r="S256" s="130"/>
      <c r="T256" s="115" t="s">
        <v>5</v>
      </c>
      <c r="U256" s="40" t="s">
        <v>40</v>
      </c>
      <c r="V256" s="116">
        <v>0</v>
      </c>
      <c r="W256" s="116">
        <f t="shared" si="62"/>
        <v>0</v>
      </c>
      <c r="X256" s="116">
        <v>3.8500000000000001E-3</v>
      </c>
      <c r="Y256" s="116">
        <f t="shared" si="63"/>
        <v>3.8500000000000001E-3</v>
      </c>
      <c r="Z256" s="116">
        <v>0</v>
      </c>
      <c r="AA256" s="117">
        <f t="shared" si="64"/>
        <v>0</v>
      </c>
      <c r="AR256" s="18" t="s">
        <v>141</v>
      </c>
      <c r="AT256" s="18" t="s">
        <v>139</v>
      </c>
      <c r="AU256" s="18" t="s">
        <v>91</v>
      </c>
      <c r="AY256" s="18" t="s">
        <v>132</v>
      </c>
      <c r="BE256" s="118">
        <f t="shared" si="65"/>
        <v>0</v>
      </c>
      <c r="BF256" s="118">
        <f t="shared" si="66"/>
        <v>0</v>
      </c>
      <c r="BG256" s="118">
        <f t="shared" si="67"/>
        <v>0</v>
      </c>
      <c r="BH256" s="118">
        <f t="shared" si="68"/>
        <v>0</v>
      </c>
      <c r="BI256" s="118">
        <f t="shared" si="69"/>
        <v>0</v>
      </c>
      <c r="BJ256" s="18" t="s">
        <v>80</v>
      </c>
      <c r="BK256" s="118">
        <f t="shared" si="70"/>
        <v>0</v>
      </c>
      <c r="BL256" s="18" t="s">
        <v>137</v>
      </c>
      <c r="BM256" s="18" t="s">
        <v>546</v>
      </c>
    </row>
    <row r="257" spans="1:65" s="1" customFormat="1" ht="25.5" customHeight="1" x14ac:dyDescent="0.3">
      <c r="A257" s="130"/>
      <c r="B257" s="166"/>
      <c r="C257" s="167" t="s">
        <v>547</v>
      </c>
      <c r="D257" s="167" t="s">
        <v>133</v>
      </c>
      <c r="E257" s="168" t="s">
        <v>548</v>
      </c>
      <c r="F257" s="221" t="s">
        <v>549</v>
      </c>
      <c r="G257" s="221"/>
      <c r="H257" s="221"/>
      <c r="I257" s="221"/>
      <c r="J257" s="169" t="s">
        <v>154</v>
      </c>
      <c r="K257" s="127">
        <v>1</v>
      </c>
      <c r="L257" s="224"/>
      <c r="M257" s="224"/>
      <c r="N257" s="225">
        <f t="shared" si="61"/>
        <v>0</v>
      </c>
      <c r="O257" s="225"/>
      <c r="P257" s="225"/>
      <c r="Q257" s="225"/>
      <c r="R257" s="170"/>
      <c r="S257" s="130"/>
      <c r="T257" s="115" t="s">
        <v>5</v>
      </c>
      <c r="U257" s="40" t="s">
        <v>40</v>
      </c>
      <c r="V257" s="116">
        <v>1.5389999999999999</v>
      </c>
      <c r="W257" s="116">
        <f t="shared" si="62"/>
        <v>1.5389999999999999</v>
      </c>
      <c r="X257" s="116">
        <v>1.149E-2</v>
      </c>
      <c r="Y257" s="116">
        <f t="shared" si="63"/>
        <v>1.149E-2</v>
      </c>
      <c r="Z257" s="116">
        <v>0</v>
      </c>
      <c r="AA257" s="117">
        <f t="shared" si="64"/>
        <v>0</v>
      </c>
      <c r="AR257" s="18" t="s">
        <v>137</v>
      </c>
      <c r="AT257" s="18" t="s">
        <v>133</v>
      </c>
      <c r="AU257" s="18" t="s">
        <v>91</v>
      </c>
      <c r="AY257" s="18" t="s">
        <v>132</v>
      </c>
      <c r="BE257" s="118">
        <f t="shared" si="65"/>
        <v>0</v>
      </c>
      <c r="BF257" s="118">
        <f t="shared" si="66"/>
        <v>0</v>
      </c>
      <c r="BG257" s="118">
        <f t="shared" si="67"/>
        <v>0</v>
      </c>
      <c r="BH257" s="118">
        <f t="shared" si="68"/>
        <v>0</v>
      </c>
      <c r="BI257" s="118">
        <f t="shared" si="69"/>
        <v>0</v>
      </c>
      <c r="BJ257" s="18" t="s">
        <v>80</v>
      </c>
      <c r="BK257" s="118">
        <f t="shared" si="70"/>
        <v>0</v>
      </c>
      <c r="BL257" s="18" t="s">
        <v>137</v>
      </c>
      <c r="BM257" s="18" t="s">
        <v>550</v>
      </c>
    </row>
    <row r="258" spans="1:65" s="1" customFormat="1" ht="25.5" customHeight="1" x14ac:dyDescent="0.3">
      <c r="A258" s="130"/>
      <c r="B258" s="166"/>
      <c r="C258" s="167" t="s">
        <v>551</v>
      </c>
      <c r="D258" s="167" t="s">
        <v>133</v>
      </c>
      <c r="E258" s="168" t="s">
        <v>552</v>
      </c>
      <c r="F258" s="221" t="s">
        <v>553</v>
      </c>
      <c r="G258" s="221"/>
      <c r="H258" s="221"/>
      <c r="I258" s="221"/>
      <c r="J258" s="169" t="s">
        <v>136</v>
      </c>
      <c r="K258" s="127">
        <v>1</v>
      </c>
      <c r="L258" s="224"/>
      <c r="M258" s="224"/>
      <c r="N258" s="225">
        <f t="shared" si="61"/>
        <v>0</v>
      </c>
      <c r="O258" s="225"/>
      <c r="P258" s="225"/>
      <c r="Q258" s="225"/>
      <c r="R258" s="170"/>
      <c r="S258" s="130"/>
      <c r="T258" s="115" t="s">
        <v>5</v>
      </c>
      <c r="U258" s="40" t="s">
        <v>40</v>
      </c>
      <c r="V258" s="116">
        <v>0.20599999999999999</v>
      </c>
      <c r="W258" s="116">
        <f t="shared" si="62"/>
        <v>0.20599999999999999</v>
      </c>
      <c r="X258" s="116">
        <v>0</v>
      </c>
      <c r="Y258" s="116">
        <f t="shared" si="63"/>
        <v>0</v>
      </c>
      <c r="Z258" s="116">
        <v>0</v>
      </c>
      <c r="AA258" s="117">
        <f t="shared" si="64"/>
        <v>0</v>
      </c>
      <c r="AR258" s="18" t="s">
        <v>137</v>
      </c>
      <c r="AT258" s="18" t="s">
        <v>133</v>
      </c>
      <c r="AU258" s="18" t="s">
        <v>91</v>
      </c>
      <c r="AY258" s="18" t="s">
        <v>132</v>
      </c>
      <c r="BE258" s="118">
        <f t="shared" si="65"/>
        <v>0</v>
      </c>
      <c r="BF258" s="118">
        <f t="shared" si="66"/>
        <v>0</v>
      </c>
      <c r="BG258" s="118">
        <f t="shared" si="67"/>
        <v>0</v>
      </c>
      <c r="BH258" s="118">
        <f t="shared" si="68"/>
        <v>0</v>
      </c>
      <c r="BI258" s="118">
        <f t="shared" si="69"/>
        <v>0</v>
      </c>
      <c r="BJ258" s="18" t="s">
        <v>80</v>
      </c>
      <c r="BK258" s="118">
        <f t="shared" si="70"/>
        <v>0</v>
      </c>
      <c r="BL258" s="18" t="s">
        <v>137</v>
      </c>
      <c r="BM258" s="18" t="s">
        <v>554</v>
      </c>
    </row>
    <row r="259" spans="1:65" s="1" customFormat="1" ht="38.25" customHeight="1" x14ac:dyDescent="0.3">
      <c r="A259" s="130"/>
      <c r="B259" s="166"/>
      <c r="C259" s="171" t="s">
        <v>555</v>
      </c>
      <c r="D259" s="171" t="s">
        <v>139</v>
      </c>
      <c r="E259" s="172" t="s">
        <v>556</v>
      </c>
      <c r="F259" s="232" t="s">
        <v>557</v>
      </c>
      <c r="G259" s="232"/>
      <c r="H259" s="232"/>
      <c r="I259" s="232"/>
      <c r="J259" s="173" t="s">
        <v>136</v>
      </c>
      <c r="K259" s="128">
        <v>1</v>
      </c>
      <c r="L259" s="233"/>
      <c r="M259" s="233"/>
      <c r="N259" s="234">
        <f t="shared" si="61"/>
        <v>0</v>
      </c>
      <c r="O259" s="225"/>
      <c r="P259" s="225"/>
      <c r="Q259" s="225"/>
      <c r="R259" s="170"/>
      <c r="S259" s="130"/>
      <c r="T259" s="115" t="s">
        <v>5</v>
      </c>
      <c r="U259" s="40" t="s">
        <v>40</v>
      </c>
      <c r="V259" s="116">
        <v>0</v>
      </c>
      <c r="W259" s="116">
        <f t="shared" si="62"/>
        <v>0</v>
      </c>
      <c r="X259" s="116">
        <v>3.8000000000000002E-4</v>
      </c>
      <c r="Y259" s="116">
        <f t="shared" si="63"/>
        <v>3.8000000000000002E-4</v>
      </c>
      <c r="Z259" s="116">
        <v>0</v>
      </c>
      <c r="AA259" s="117">
        <f t="shared" si="64"/>
        <v>0</v>
      </c>
      <c r="AR259" s="18" t="s">
        <v>141</v>
      </c>
      <c r="AT259" s="18" t="s">
        <v>139</v>
      </c>
      <c r="AU259" s="18" t="s">
        <v>91</v>
      </c>
      <c r="AY259" s="18" t="s">
        <v>132</v>
      </c>
      <c r="BE259" s="118">
        <f t="shared" si="65"/>
        <v>0</v>
      </c>
      <c r="BF259" s="118">
        <f t="shared" si="66"/>
        <v>0</v>
      </c>
      <c r="BG259" s="118">
        <f t="shared" si="67"/>
        <v>0</v>
      </c>
      <c r="BH259" s="118">
        <f t="shared" si="68"/>
        <v>0</v>
      </c>
      <c r="BI259" s="118">
        <f t="shared" si="69"/>
        <v>0</v>
      </c>
      <c r="BJ259" s="18" t="s">
        <v>80</v>
      </c>
      <c r="BK259" s="118">
        <f t="shared" si="70"/>
        <v>0</v>
      </c>
      <c r="BL259" s="18" t="s">
        <v>137</v>
      </c>
      <c r="BM259" s="18" t="s">
        <v>558</v>
      </c>
    </row>
    <row r="260" spans="1:65" s="1" customFormat="1" ht="25.5" customHeight="1" x14ac:dyDescent="0.3">
      <c r="A260" s="130"/>
      <c r="B260" s="166"/>
      <c r="C260" s="167" t="s">
        <v>559</v>
      </c>
      <c r="D260" s="167" t="s">
        <v>133</v>
      </c>
      <c r="E260" s="168" t="s">
        <v>560</v>
      </c>
      <c r="F260" s="221" t="s">
        <v>561</v>
      </c>
      <c r="G260" s="221"/>
      <c r="H260" s="221"/>
      <c r="I260" s="221"/>
      <c r="J260" s="169" t="s">
        <v>136</v>
      </c>
      <c r="K260" s="127">
        <v>1</v>
      </c>
      <c r="L260" s="224"/>
      <c r="M260" s="224"/>
      <c r="N260" s="225">
        <f t="shared" si="61"/>
        <v>0</v>
      </c>
      <c r="O260" s="225"/>
      <c r="P260" s="225"/>
      <c r="Q260" s="225"/>
      <c r="R260" s="170"/>
      <c r="S260" s="130"/>
      <c r="T260" s="115" t="s">
        <v>5</v>
      </c>
      <c r="U260" s="40" t="s">
        <v>40</v>
      </c>
      <c r="V260" s="116">
        <v>0.16600000000000001</v>
      </c>
      <c r="W260" s="116">
        <f t="shared" si="62"/>
        <v>0.16600000000000001</v>
      </c>
      <c r="X260" s="116">
        <v>0</v>
      </c>
      <c r="Y260" s="116">
        <f t="shared" si="63"/>
        <v>0</v>
      </c>
      <c r="Z260" s="116">
        <v>0</v>
      </c>
      <c r="AA260" s="117">
        <f t="shared" si="64"/>
        <v>0</v>
      </c>
      <c r="AR260" s="18" t="s">
        <v>137</v>
      </c>
      <c r="AT260" s="18" t="s">
        <v>133</v>
      </c>
      <c r="AU260" s="18" t="s">
        <v>91</v>
      </c>
      <c r="AY260" s="18" t="s">
        <v>132</v>
      </c>
      <c r="BE260" s="118">
        <f t="shared" si="65"/>
        <v>0</v>
      </c>
      <c r="BF260" s="118">
        <f t="shared" si="66"/>
        <v>0</v>
      </c>
      <c r="BG260" s="118">
        <f t="shared" si="67"/>
        <v>0</v>
      </c>
      <c r="BH260" s="118">
        <f t="shared" si="68"/>
        <v>0</v>
      </c>
      <c r="BI260" s="118">
        <f t="shared" si="69"/>
        <v>0</v>
      </c>
      <c r="BJ260" s="18" t="s">
        <v>80</v>
      </c>
      <c r="BK260" s="118">
        <f t="shared" si="70"/>
        <v>0</v>
      </c>
      <c r="BL260" s="18" t="s">
        <v>137</v>
      </c>
      <c r="BM260" s="18" t="s">
        <v>562</v>
      </c>
    </row>
    <row r="261" spans="1:65" s="1" customFormat="1" ht="38.25" customHeight="1" x14ac:dyDescent="0.3">
      <c r="A261" s="130"/>
      <c r="B261" s="166"/>
      <c r="C261" s="171" t="s">
        <v>563</v>
      </c>
      <c r="D261" s="171" t="s">
        <v>139</v>
      </c>
      <c r="E261" s="172" t="s">
        <v>564</v>
      </c>
      <c r="F261" s="232" t="s">
        <v>565</v>
      </c>
      <c r="G261" s="232"/>
      <c r="H261" s="232"/>
      <c r="I261" s="232"/>
      <c r="J261" s="173" t="s">
        <v>136</v>
      </c>
      <c r="K261" s="128">
        <v>1</v>
      </c>
      <c r="L261" s="233"/>
      <c r="M261" s="233"/>
      <c r="N261" s="234">
        <f t="shared" si="61"/>
        <v>0</v>
      </c>
      <c r="O261" s="225"/>
      <c r="P261" s="225"/>
      <c r="Q261" s="225"/>
      <c r="R261" s="170"/>
      <c r="S261" s="130"/>
      <c r="T261" s="115" t="s">
        <v>5</v>
      </c>
      <c r="U261" s="40" t="s">
        <v>40</v>
      </c>
      <c r="V261" s="116">
        <v>0</v>
      </c>
      <c r="W261" s="116">
        <f t="shared" si="62"/>
        <v>0</v>
      </c>
      <c r="X261" s="116">
        <v>2.4000000000000001E-4</v>
      </c>
      <c r="Y261" s="116">
        <f t="shared" si="63"/>
        <v>2.4000000000000001E-4</v>
      </c>
      <c r="Z261" s="116">
        <v>0</v>
      </c>
      <c r="AA261" s="117">
        <f t="shared" si="64"/>
        <v>0</v>
      </c>
      <c r="AR261" s="18" t="s">
        <v>141</v>
      </c>
      <c r="AT261" s="18" t="s">
        <v>139</v>
      </c>
      <c r="AU261" s="18" t="s">
        <v>91</v>
      </c>
      <c r="AY261" s="18" t="s">
        <v>132</v>
      </c>
      <c r="BE261" s="118">
        <f t="shared" si="65"/>
        <v>0</v>
      </c>
      <c r="BF261" s="118">
        <f t="shared" si="66"/>
        <v>0</v>
      </c>
      <c r="BG261" s="118">
        <f t="shared" si="67"/>
        <v>0</v>
      </c>
      <c r="BH261" s="118">
        <f t="shared" si="68"/>
        <v>0</v>
      </c>
      <c r="BI261" s="118">
        <f t="shared" si="69"/>
        <v>0</v>
      </c>
      <c r="BJ261" s="18" t="s">
        <v>80</v>
      </c>
      <c r="BK261" s="118">
        <f t="shared" si="70"/>
        <v>0</v>
      </c>
      <c r="BL261" s="18" t="s">
        <v>137</v>
      </c>
      <c r="BM261" s="18" t="s">
        <v>566</v>
      </c>
    </row>
    <row r="262" spans="1:65" s="1" customFormat="1" ht="25.5" customHeight="1" x14ac:dyDescent="0.3">
      <c r="A262" s="130"/>
      <c r="B262" s="166"/>
      <c r="C262" s="167" t="s">
        <v>567</v>
      </c>
      <c r="D262" s="167" t="s">
        <v>133</v>
      </c>
      <c r="E262" s="168" t="s">
        <v>568</v>
      </c>
      <c r="F262" s="221" t="s">
        <v>569</v>
      </c>
      <c r="G262" s="221"/>
      <c r="H262" s="221"/>
      <c r="I262" s="221"/>
      <c r="J262" s="169" t="s">
        <v>154</v>
      </c>
      <c r="K262" s="127">
        <v>1</v>
      </c>
      <c r="L262" s="224"/>
      <c r="M262" s="224"/>
      <c r="N262" s="225">
        <f t="shared" si="61"/>
        <v>0</v>
      </c>
      <c r="O262" s="225"/>
      <c r="P262" s="225"/>
      <c r="Q262" s="225"/>
      <c r="R262" s="170"/>
      <c r="S262" s="130"/>
      <c r="T262" s="115" t="s">
        <v>5</v>
      </c>
      <c r="U262" s="40" t="s">
        <v>40</v>
      </c>
      <c r="V262" s="116">
        <v>0.14499999999999999</v>
      </c>
      <c r="W262" s="116">
        <f t="shared" si="62"/>
        <v>0.14499999999999999</v>
      </c>
      <c r="X262" s="116">
        <v>6.9999999999999994E-5</v>
      </c>
      <c r="Y262" s="116">
        <f t="shared" si="63"/>
        <v>6.9999999999999994E-5</v>
      </c>
      <c r="Z262" s="116">
        <v>0</v>
      </c>
      <c r="AA262" s="117">
        <f t="shared" si="64"/>
        <v>0</v>
      </c>
      <c r="AR262" s="18" t="s">
        <v>137</v>
      </c>
      <c r="AT262" s="18" t="s">
        <v>133</v>
      </c>
      <c r="AU262" s="18" t="s">
        <v>91</v>
      </c>
      <c r="AY262" s="18" t="s">
        <v>132</v>
      </c>
      <c r="BE262" s="118">
        <f t="shared" si="65"/>
        <v>0</v>
      </c>
      <c r="BF262" s="118">
        <f t="shared" si="66"/>
        <v>0</v>
      </c>
      <c r="BG262" s="118">
        <f t="shared" si="67"/>
        <v>0</v>
      </c>
      <c r="BH262" s="118">
        <f t="shared" si="68"/>
        <v>0</v>
      </c>
      <c r="BI262" s="118">
        <f t="shared" si="69"/>
        <v>0</v>
      </c>
      <c r="BJ262" s="18" t="s">
        <v>80</v>
      </c>
      <c r="BK262" s="118">
        <f t="shared" si="70"/>
        <v>0</v>
      </c>
      <c r="BL262" s="18" t="s">
        <v>137</v>
      </c>
      <c r="BM262" s="18" t="s">
        <v>570</v>
      </c>
    </row>
    <row r="263" spans="1:65" s="1" customFormat="1" ht="16.5" customHeight="1" x14ac:dyDescent="0.3">
      <c r="A263" s="130"/>
      <c r="B263" s="166"/>
      <c r="C263" s="171" t="s">
        <v>571</v>
      </c>
      <c r="D263" s="171" t="s">
        <v>139</v>
      </c>
      <c r="E263" s="172" t="s">
        <v>572</v>
      </c>
      <c r="F263" s="232" t="s">
        <v>573</v>
      </c>
      <c r="G263" s="232"/>
      <c r="H263" s="232"/>
      <c r="I263" s="232"/>
      <c r="J263" s="173" t="s">
        <v>136</v>
      </c>
      <c r="K263" s="128">
        <v>1</v>
      </c>
      <c r="L263" s="233"/>
      <c r="M263" s="233"/>
      <c r="N263" s="234">
        <f t="shared" si="61"/>
        <v>0</v>
      </c>
      <c r="O263" s="225"/>
      <c r="P263" s="225"/>
      <c r="Q263" s="225"/>
      <c r="R263" s="170"/>
      <c r="S263" s="130"/>
      <c r="T263" s="115" t="s">
        <v>5</v>
      </c>
      <c r="U263" s="40" t="s">
        <v>40</v>
      </c>
      <c r="V263" s="116">
        <v>0</v>
      </c>
      <c r="W263" s="116">
        <f t="shared" si="62"/>
        <v>0</v>
      </c>
      <c r="X263" s="116">
        <v>1.8000000000000001E-4</v>
      </c>
      <c r="Y263" s="116">
        <f t="shared" si="63"/>
        <v>1.8000000000000001E-4</v>
      </c>
      <c r="Z263" s="116">
        <v>0</v>
      </c>
      <c r="AA263" s="117">
        <f t="shared" si="64"/>
        <v>0</v>
      </c>
      <c r="AR263" s="18" t="s">
        <v>141</v>
      </c>
      <c r="AT263" s="18" t="s">
        <v>139</v>
      </c>
      <c r="AU263" s="18" t="s">
        <v>91</v>
      </c>
      <c r="AY263" s="18" t="s">
        <v>132</v>
      </c>
      <c r="BE263" s="118">
        <f t="shared" si="65"/>
        <v>0</v>
      </c>
      <c r="BF263" s="118">
        <f t="shared" si="66"/>
        <v>0</v>
      </c>
      <c r="BG263" s="118">
        <f t="shared" si="67"/>
        <v>0</v>
      </c>
      <c r="BH263" s="118">
        <f t="shared" si="68"/>
        <v>0</v>
      </c>
      <c r="BI263" s="118">
        <f t="shared" si="69"/>
        <v>0</v>
      </c>
      <c r="BJ263" s="18" t="s">
        <v>80</v>
      </c>
      <c r="BK263" s="118">
        <f t="shared" si="70"/>
        <v>0</v>
      </c>
      <c r="BL263" s="18" t="s">
        <v>137</v>
      </c>
      <c r="BM263" s="18" t="s">
        <v>574</v>
      </c>
    </row>
    <row r="264" spans="1:65" s="1" customFormat="1" ht="16.5" customHeight="1" x14ac:dyDescent="0.3">
      <c r="A264" s="130"/>
      <c r="B264" s="166"/>
      <c r="C264" s="167" t="s">
        <v>575</v>
      </c>
      <c r="D264" s="167" t="s">
        <v>133</v>
      </c>
      <c r="E264" s="168" t="s">
        <v>264</v>
      </c>
      <c r="F264" s="221" t="s">
        <v>265</v>
      </c>
      <c r="G264" s="221"/>
      <c r="H264" s="221"/>
      <c r="I264" s="221"/>
      <c r="J264" s="169" t="s">
        <v>136</v>
      </c>
      <c r="K264" s="127">
        <v>1</v>
      </c>
      <c r="L264" s="224"/>
      <c r="M264" s="224"/>
      <c r="N264" s="225">
        <f t="shared" si="61"/>
        <v>0</v>
      </c>
      <c r="O264" s="225"/>
      <c r="P264" s="225"/>
      <c r="Q264" s="225"/>
      <c r="R264" s="170"/>
      <c r="S264" s="130"/>
      <c r="T264" s="115" t="s">
        <v>5</v>
      </c>
      <c r="U264" s="40" t="s">
        <v>40</v>
      </c>
      <c r="V264" s="116">
        <v>0.433</v>
      </c>
      <c r="W264" s="116">
        <f t="shared" si="62"/>
        <v>0.433</v>
      </c>
      <c r="X264" s="116">
        <v>1.47E-3</v>
      </c>
      <c r="Y264" s="116">
        <f t="shared" si="63"/>
        <v>1.47E-3</v>
      </c>
      <c r="Z264" s="116">
        <v>0</v>
      </c>
      <c r="AA264" s="117">
        <f t="shared" si="64"/>
        <v>0</v>
      </c>
      <c r="AR264" s="18" t="s">
        <v>137</v>
      </c>
      <c r="AT264" s="18" t="s">
        <v>133</v>
      </c>
      <c r="AU264" s="18" t="s">
        <v>91</v>
      </c>
      <c r="AY264" s="18" t="s">
        <v>132</v>
      </c>
      <c r="BE264" s="118">
        <f t="shared" si="65"/>
        <v>0</v>
      </c>
      <c r="BF264" s="118">
        <f t="shared" si="66"/>
        <v>0</v>
      </c>
      <c r="BG264" s="118">
        <f t="shared" si="67"/>
        <v>0</v>
      </c>
      <c r="BH264" s="118">
        <f t="shared" si="68"/>
        <v>0</v>
      </c>
      <c r="BI264" s="118">
        <f t="shared" si="69"/>
        <v>0</v>
      </c>
      <c r="BJ264" s="18" t="s">
        <v>80</v>
      </c>
      <c r="BK264" s="118">
        <f t="shared" si="70"/>
        <v>0</v>
      </c>
      <c r="BL264" s="18" t="s">
        <v>137</v>
      </c>
      <c r="BM264" s="18" t="s">
        <v>576</v>
      </c>
    </row>
    <row r="265" spans="1:65" s="1" customFormat="1" ht="16.5" customHeight="1" x14ac:dyDescent="0.3">
      <c r="A265" s="130"/>
      <c r="B265" s="166"/>
      <c r="C265" s="171" t="s">
        <v>577</v>
      </c>
      <c r="D265" s="171" t="s">
        <v>139</v>
      </c>
      <c r="E265" s="172" t="s">
        <v>578</v>
      </c>
      <c r="F265" s="232" t="s">
        <v>579</v>
      </c>
      <c r="G265" s="232"/>
      <c r="H265" s="232"/>
      <c r="I265" s="232"/>
      <c r="J265" s="173" t="s">
        <v>136</v>
      </c>
      <c r="K265" s="128">
        <v>1</v>
      </c>
      <c r="L265" s="233"/>
      <c r="M265" s="233"/>
      <c r="N265" s="234">
        <f t="shared" si="61"/>
        <v>0</v>
      </c>
      <c r="O265" s="225"/>
      <c r="P265" s="225"/>
      <c r="Q265" s="225"/>
      <c r="R265" s="170"/>
      <c r="S265" s="130"/>
      <c r="T265" s="115" t="s">
        <v>5</v>
      </c>
      <c r="U265" s="40" t="s">
        <v>40</v>
      </c>
      <c r="V265" s="116">
        <v>0</v>
      </c>
      <c r="W265" s="116">
        <f t="shared" si="62"/>
        <v>0</v>
      </c>
      <c r="X265" s="116">
        <v>6.4999999999999997E-4</v>
      </c>
      <c r="Y265" s="116">
        <f t="shared" si="63"/>
        <v>6.4999999999999997E-4</v>
      </c>
      <c r="Z265" s="116">
        <v>0</v>
      </c>
      <c r="AA265" s="117">
        <f t="shared" si="64"/>
        <v>0</v>
      </c>
      <c r="AR265" s="18" t="s">
        <v>141</v>
      </c>
      <c r="AT265" s="18" t="s">
        <v>139</v>
      </c>
      <c r="AU265" s="18" t="s">
        <v>91</v>
      </c>
      <c r="AY265" s="18" t="s">
        <v>132</v>
      </c>
      <c r="BE265" s="118">
        <f t="shared" si="65"/>
        <v>0</v>
      </c>
      <c r="BF265" s="118">
        <f t="shared" si="66"/>
        <v>0</v>
      </c>
      <c r="BG265" s="118">
        <f t="shared" si="67"/>
        <v>0</v>
      </c>
      <c r="BH265" s="118">
        <f t="shared" si="68"/>
        <v>0</v>
      </c>
      <c r="BI265" s="118">
        <f t="shared" si="69"/>
        <v>0</v>
      </c>
      <c r="BJ265" s="18" t="s">
        <v>80</v>
      </c>
      <c r="BK265" s="118">
        <f t="shared" si="70"/>
        <v>0</v>
      </c>
      <c r="BL265" s="18" t="s">
        <v>137</v>
      </c>
      <c r="BM265" s="18" t="s">
        <v>580</v>
      </c>
    </row>
    <row r="266" spans="1:65" s="1" customFormat="1" ht="25.5" customHeight="1" x14ac:dyDescent="0.3">
      <c r="A266" s="130"/>
      <c r="B266" s="166"/>
      <c r="C266" s="171" t="s">
        <v>581</v>
      </c>
      <c r="D266" s="171" t="s">
        <v>139</v>
      </c>
      <c r="E266" s="172" t="s">
        <v>272</v>
      </c>
      <c r="F266" s="232" t="s">
        <v>273</v>
      </c>
      <c r="G266" s="232"/>
      <c r="H266" s="232"/>
      <c r="I266" s="232"/>
      <c r="J266" s="173" t="s">
        <v>136</v>
      </c>
      <c r="K266" s="128">
        <v>1</v>
      </c>
      <c r="L266" s="233"/>
      <c r="M266" s="233"/>
      <c r="N266" s="234">
        <f t="shared" si="61"/>
        <v>0</v>
      </c>
      <c r="O266" s="225"/>
      <c r="P266" s="225"/>
      <c r="Q266" s="225"/>
      <c r="R266" s="170"/>
      <c r="S266" s="130"/>
      <c r="T266" s="115" t="s">
        <v>5</v>
      </c>
      <c r="U266" s="40" t="s">
        <v>40</v>
      </c>
      <c r="V266" s="116">
        <v>0</v>
      </c>
      <c r="W266" s="116">
        <f t="shared" si="62"/>
        <v>0</v>
      </c>
      <c r="X266" s="116">
        <v>5.0000000000000001E-4</v>
      </c>
      <c r="Y266" s="116">
        <f t="shared" si="63"/>
        <v>5.0000000000000001E-4</v>
      </c>
      <c r="Z266" s="116">
        <v>0</v>
      </c>
      <c r="AA266" s="117">
        <f t="shared" si="64"/>
        <v>0</v>
      </c>
      <c r="AR266" s="18" t="s">
        <v>141</v>
      </c>
      <c r="AT266" s="18" t="s">
        <v>139</v>
      </c>
      <c r="AU266" s="18" t="s">
        <v>91</v>
      </c>
      <c r="AY266" s="18" t="s">
        <v>132</v>
      </c>
      <c r="BE266" s="118">
        <f t="shared" si="65"/>
        <v>0</v>
      </c>
      <c r="BF266" s="118">
        <f t="shared" si="66"/>
        <v>0</v>
      </c>
      <c r="BG266" s="118">
        <f t="shared" si="67"/>
        <v>0</v>
      </c>
      <c r="BH266" s="118">
        <f t="shared" si="68"/>
        <v>0</v>
      </c>
      <c r="BI266" s="118">
        <f t="shared" si="69"/>
        <v>0</v>
      </c>
      <c r="BJ266" s="18" t="s">
        <v>80</v>
      </c>
      <c r="BK266" s="118">
        <f t="shared" si="70"/>
        <v>0</v>
      </c>
      <c r="BL266" s="18" t="s">
        <v>137</v>
      </c>
      <c r="BM266" s="18" t="s">
        <v>582</v>
      </c>
    </row>
    <row r="267" spans="1:65" s="1" customFormat="1" ht="25.5" customHeight="1" x14ac:dyDescent="0.3">
      <c r="A267" s="130"/>
      <c r="B267" s="166"/>
      <c r="C267" s="171" t="s">
        <v>583</v>
      </c>
      <c r="D267" s="171" t="s">
        <v>139</v>
      </c>
      <c r="E267" s="172" t="s">
        <v>280</v>
      </c>
      <c r="F267" s="232" t="s">
        <v>281</v>
      </c>
      <c r="G267" s="232"/>
      <c r="H267" s="232"/>
      <c r="I267" s="232"/>
      <c r="J267" s="173" t="s">
        <v>136</v>
      </c>
      <c r="K267" s="128">
        <v>1</v>
      </c>
      <c r="L267" s="233"/>
      <c r="M267" s="233"/>
      <c r="N267" s="234">
        <f t="shared" si="61"/>
        <v>0</v>
      </c>
      <c r="O267" s="225"/>
      <c r="P267" s="225"/>
      <c r="Q267" s="225"/>
      <c r="R267" s="170"/>
      <c r="S267" s="130"/>
      <c r="T267" s="115" t="s">
        <v>5</v>
      </c>
      <c r="U267" s="40" t="s">
        <v>40</v>
      </c>
      <c r="V267" s="116">
        <v>0</v>
      </c>
      <c r="W267" s="116">
        <f t="shared" si="62"/>
        <v>0</v>
      </c>
      <c r="X267" s="116">
        <v>1.0000000000000001E-5</v>
      </c>
      <c r="Y267" s="116">
        <f t="shared" si="63"/>
        <v>1.0000000000000001E-5</v>
      </c>
      <c r="Z267" s="116">
        <v>0</v>
      </c>
      <c r="AA267" s="117">
        <f t="shared" si="64"/>
        <v>0</v>
      </c>
      <c r="AR267" s="18" t="s">
        <v>141</v>
      </c>
      <c r="AT267" s="18" t="s">
        <v>139</v>
      </c>
      <c r="AU267" s="18" t="s">
        <v>91</v>
      </c>
      <c r="AY267" s="18" t="s">
        <v>132</v>
      </c>
      <c r="BE267" s="118">
        <f t="shared" si="65"/>
        <v>0</v>
      </c>
      <c r="BF267" s="118">
        <f t="shared" si="66"/>
        <v>0</v>
      </c>
      <c r="BG267" s="118">
        <f t="shared" si="67"/>
        <v>0</v>
      </c>
      <c r="BH267" s="118">
        <f t="shared" si="68"/>
        <v>0</v>
      </c>
      <c r="BI267" s="118">
        <f t="shared" si="69"/>
        <v>0</v>
      </c>
      <c r="BJ267" s="18" t="s">
        <v>80</v>
      </c>
      <c r="BK267" s="118">
        <f t="shared" si="70"/>
        <v>0</v>
      </c>
      <c r="BL267" s="18" t="s">
        <v>137</v>
      </c>
      <c r="BM267" s="18" t="s">
        <v>584</v>
      </c>
    </row>
    <row r="268" spans="1:65" s="1" customFormat="1" ht="16.5" customHeight="1" x14ac:dyDescent="0.3">
      <c r="A268" s="130"/>
      <c r="B268" s="166"/>
      <c r="C268" s="167" t="s">
        <v>585</v>
      </c>
      <c r="D268" s="167" t="s">
        <v>133</v>
      </c>
      <c r="E268" s="168" t="s">
        <v>290</v>
      </c>
      <c r="F268" s="221" t="s">
        <v>291</v>
      </c>
      <c r="G268" s="221"/>
      <c r="H268" s="221"/>
      <c r="I268" s="221"/>
      <c r="J268" s="169" t="s">
        <v>136</v>
      </c>
      <c r="K268" s="127">
        <v>2</v>
      </c>
      <c r="L268" s="224"/>
      <c r="M268" s="224"/>
      <c r="N268" s="225">
        <f t="shared" si="61"/>
        <v>0</v>
      </c>
      <c r="O268" s="225"/>
      <c r="P268" s="225"/>
      <c r="Q268" s="225"/>
      <c r="R268" s="170"/>
      <c r="S268" s="130"/>
      <c r="T268" s="115" t="s">
        <v>5</v>
      </c>
      <c r="U268" s="40" t="s">
        <v>40</v>
      </c>
      <c r="V268" s="116">
        <v>0.27800000000000002</v>
      </c>
      <c r="W268" s="116">
        <f t="shared" si="62"/>
        <v>0.55600000000000005</v>
      </c>
      <c r="X268" s="116">
        <v>2.4000000000000001E-4</v>
      </c>
      <c r="Y268" s="116">
        <f t="shared" si="63"/>
        <v>4.8000000000000001E-4</v>
      </c>
      <c r="Z268" s="116">
        <v>0</v>
      </c>
      <c r="AA268" s="117">
        <f t="shared" si="64"/>
        <v>0</v>
      </c>
      <c r="AR268" s="18" t="s">
        <v>137</v>
      </c>
      <c r="AT268" s="18" t="s">
        <v>133</v>
      </c>
      <c r="AU268" s="18" t="s">
        <v>91</v>
      </c>
      <c r="AY268" s="18" t="s">
        <v>132</v>
      </c>
      <c r="BE268" s="118">
        <f t="shared" si="65"/>
        <v>0</v>
      </c>
      <c r="BF268" s="118">
        <f t="shared" si="66"/>
        <v>0</v>
      </c>
      <c r="BG268" s="118">
        <f t="shared" si="67"/>
        <v>0</v>
      </c>
      <c r="BH268" s="118">
        <f t="shared" si="68"/>
        <v>0</v>
      </c>
      <c r="BI268" s="118">
        <f t="shared" si="69"/>
        <v>0</v>
      </c>
      <c r="BJ268" s="18" t="s">
        <v>80</v>
      </c>
      <c r="BK268" s="118">
        <f t="shared" si="70"/>
        <v>0</v>
      </c>
      <c r="BL268" s="18" t="s">
        <v>137</v>
      </c>
      <c r="BM268" s="18" t="s">
        <v>586</v>
      </c>
    </row>
    <row r="269" spans="1:65" s="1" customFormat="1" ht="25.5" customHeight="1" x14ac:dyDescent="0.3">
      <c r="A269" s="130"/>
      <c r="B269" s="166"/>
      <c r="C269" s="167" t="s">
        <v>587</v>
      </c>
      <c r="D269" s="167" t="s">
        <v>133</v>
      </c>
      <c r="E269" s="168" t="s">
        <v>588</v>
      </c>
      <c r="F269" s="221" t="s">
        <v>589</v>
      </c>
      <c r="G269" s="221"/>
      <c r="H269" s="221"/>
      <c r="I269" s="221"/>
      <c r="J269" s="169" t="s">
        <v>175</v>
      </c>
      <c r="K269" s="127">
        <v>2</v>
      </c>
      <c r="L269" s="224"/>
      <c r="M269" s="224"/>
      <c r="N269" s="225">
        <f t="shared" si="61"/>
        <v>0</v>
      </c>
      <c r="O269" s="225"/>
      <c r="P269" s="225"/>
      <c r="Q269" s="225"/>
      <c r="R269" s="170"/>
      <c r="S269" s="130"/>
      <c r="T269" s="115" t="s">
        <v>5</v>
      </c>
      <c r="U269" s="40" t="s">
        <v>40</v>
      </c>
      <c r="V269" s="116">
        <v>2.423</v>
      </c>
      <c r="W269" s="116">
        <f t="shared" si="62"/>
        <v>4.8460000000000001</v>
      </c>
      <c r="X269" s="116">
        <v>4.4299999999999999E-2</v>
      </c>
      <c r="Y269" s="116">
        <f t="shared" si="63"/>
        <v>8.8599999999999998E-2</v>
      </c>
      <c r="Z269" s="116">
        <v>0</v>
      </c>
      <c r="AA269" s="117">
        <f t="shared" si="64"/>
        <v>0</v>
      </c>
      <c r="AR269" s="18" t="s">
        <v>137</v>
      </c>
      <c r="AT269" s="18" t="s">
        <v>133</v>
      </c>
      <c r="AU269" s="18" t="s">
        <v>91</v>
      </c>
      <c r="AY269" s="18" t="s">
        <v>132</v>
      </c>
      <c r="BE269" s="118">
        <f t="shared" si="65"/>
        <v>0</v>
      </c>
      <c r="BF269" s="118">
        <f t="shared" si="66"/>
        <v>0</v>
      </c>
      <c r="BG269" s="118">
        <f t="shared" si="67"/>
        <v>0</v>
      </c>
      <c r="BH269" s="118">
        <f t="shared" si="68"/>
        <v>0</v>
      </c>
      <c r="BI269" s="118">
        <f t="shared" si="69"/>
        <v>0</v>
      </c>
      <c r="BJ269" s="18" t="s">
        <v>80</v>
      </c>
      <c r="BK269" s="118">
        <f t="shared" si="70"/>
        <v>0</v>
      </c>
      <c r="BL269" s="18" t="s">
        <v>137</v>
      </c>
      <c r="BM269" s="18" t="s">
        <v>590</v>
      </c>
    </row>
    <row r="270" spans="1:65" s="1" customFormat="1" ht="16.5" customHeight="1" x14ac:dyDescent="0.3">
      <c r="A270" s="130"/>
      <c r="B270" s="166"/>
      <c r="C270" s="176"/>
      <c r="D270" s="176"/>
      <c r="E270" s="176"/>
      <c r="F270" s="235" t="s">
        <v>591</v>
      </c>
      <c r="G270" s="236"/>
      <c r="H270" s="236"/>
      <c r="I270" s="236"/>
      <c r="J270" s="176"/>
      <c r="K270" s="181"/>
      <c r="L270" s="181"/>
      <c r="M270" s="181"/>
      <c r="N270" s="176"/>
      <c r="O270" s="176"/>
      <c r="P270" s="176"/>
      <c r="Q270" s="176"/>
      <c r="R270" s="170"/>
      <c r="S270" s="130"/>
      <c r="T270" s="119"/>
      <c r="U270" s="32"/>
      <c r="V270" s="32"/>
      <c r="W270" s="32"/>
      <c r="X270" s="32"/>
      <c r="Y270" s="32"/>
      <c r="Z270" s="32"/>
      <c r="AA270" s="70"/>
      <c r="AT270" s="18" t="s">
        <v>413</v>
      </c>
      <c r="AU270" s="18" t="s">
        <v>91</v>
      </c>
    </row>
    <row r="271" spans="1:65" s="1" customFormat="1" ht="25.5" customHeight="1" x14ac:dyDescent="0.3">
      <c r="A271" s="130"/>
      <c r="B271" s="166"/>
      <c r="C271" s="167" t="s">
        <v>592</v>
      </c>
      <c r="D271" s="167" t="s">
        <v>133</v>
      </c>
      <c r="E271" s="168" t="s">
        <v>593</v>
      </c>
      <c r="F271" s="221" t="s">
        <v>594</v>
      </c>
      <c r="G271" s="221"/>
      <c r="H271" s="221"/>
      <c r="I271" s="221"/>
      <c r="J271" s="169" t="s">
        <v>136</v>
      </c>
      <c r="K271" s="127">
        <v>2</v>
      </c>
      <c r="L271" s="224"/>
      <c r="M271" s="224"/>
      <c r="N271" s="225">
        <f>ROUND(L271*K271,2)</f>
        <v>0</v>
      </c>
      <c r="O271" s="225"/>
      <c r="P271" s="225"/>
      <c r="Q271" s="225"/>
      <c r="R271" s="170"/>
      <c r="S271" s="130"/>
      <c r="T271" s="115" t="s">
        <v>5</v>
      </c>
      <c r="U271" s="40" t="s">
        <v>40</v>
      </c>
      <c r="V271" s="116">
        <v>1.494</v>
      </c>
      <c r="W271" s="116">
        <f>V271*K271</f>
        <v>2.988</v>
      </c>
      <c r="X271" s="116">
        <v>1.0160000000000001E-2</v>
      </c>
      <c r="Y271" s="116">
        <f>X271*K271</f>
        <v>2.0320000000000001E-2</v>
      </c>
      <c r="Z271" s="116">
        <v>0</v>
      </c>
      <c r="AA271" s="117">
        <f>Z271*K271</f>
        <v>0</v>
      </c>
      <c r="AR271" s="18" t="s">
        <v>137</v>
      </c>
      <c r="AT271" s="18" t="s">
        <v>133</v>
      </c>
      <c r="AU271" s="18" t="s">
        <v>91</v>
      </c>
      <c r="AY271" s="18" t="s">
        <v>132</v>
      </c>
      <c r="BE271" s="118">
        <f>IF(U271="základní",N271,0)</f>
        <v>0</v>
      </c>
      <c r="BF271" s="118">
        <f>IF(U271="snížená",N271,0)</f>
        <v>0</v>
      </c>
      <c r="BG271" s="118">
        <f>IF(U271="zákl. přenesená",N271,0)</f>
        <v>0</v>
      </c>
      <c r="BH271" s="118">
        <f>IF(U271="sníž. přenesená",N271,0)</f>
        <v>0</v>
      </c>
      <c r="BI271" s="118">
        <f>IF(U271="nulová",N271,0)</f>
        <v>0</v>
      </c>
      <c r="BJ271" s="18" t="s">
        <v>80</v>
      </c>
      <c r="BK271" s="118">
        <f>ROUND(L271*K271,2)</f>
        <v>0</v>
      </c>
      <c r="BL271" s="18" t="s">
        <v>137</v>
      </c>
      <c r="BM271" s="18" t="s">
        <v>595</v>
      </c>
    </row>
    <row r="272" spans="1:65" s="9" customFormat="1" ht="29.85" customHeight="1" x14ac:dyDescent="0.3">
      <c r="A272" s="129"/>
      <c r="B272" s="161"/>
      <c r="C272" s="162"/>
      <c r="D272" s="165" t="s">
        <v>113</v>
      </c>
      <c r="E272" s="165"/>
      <c r="F272" s="165"/>
      <c r="G272" s="165"/>
      <c r="H272" s="165"/>
      <c r="I272" s="165"/>
      <c r="J272" s="165"/>
      <c r="K272" s="180"/>
      <c r="L272" s="180"/>
      <c r="M272" s="180"/>
      <c r="N272" s="219">
        <f>SUM(N273:Q282)</f>
        <v>0</v>
      </c>
      <c r="O272" s="220"/>
      <c r="P272" s="220"/>
      <c r="Q272" s="220"/>
      <c r="R272" s="164"/>
      <c r="S272" s="129"/>
      <c r="T272" s="109"/>
      <c r="U272" s="108"/>
      <c r="V272" s="108"/>
      <c r="W272" s="110">
        <f>SUM(W273:W282)</f>
        <v>106.56</v>
      </c>
      <c r="X272" s="108"/>
      <c r="Y272" s="110">
        <f>SUM(Y273:Y282)</f>
        <v>0.73759999999999992</v>
      </c>
      <c r="Z272" s="108"/>
      <c r="AA272" s="111">
        <f>SUM(AA273:AA282)</f>
        <v>0.67280000000000006</v>
      </c>
      <c r="AR272" s="112" t="s">
        <v>91</v>
      </c>
      <c r="AT272" s="113" t="s">
        <v>74</v>
      </c>
      <c r="AU272" s="113" t="s">
        <v>80</v>
      </c>
      <c r="AY272" s="112" t="s">
        <v>132</v>
      </c>
      <c r="BK272" s="114">
        <f>SUM(BK273:BK282)</f>
        <v>0</v>
      </c>
    </row>
    <row r="273" spans="1:65" s="1" customFormat="1" ht="25.5" customHeight="1" x14ac:dyDescent="0.3">
      <c r="A273" s="130"/>
      <c r="B273" s="166"/>
      <c r="C273" s="167" t="s">
        <v>596</v>
      </c>
      <c r="D273" s="167" t="s">
        <v>133</v>
      </c>
      <c r="E273" s="175" t="s">
        <v>506</v>
      </c>
      <c r="F273" s="221" t="s">
        <v>507</v>
      </c>
      <c r="G273" s="221"/>
      <c r="H273" s="221"/>
      <c r="I273" s="221"/>
      <c r="J273" s="169" t="s">
        <v>175</v>
      </c>
      <c r="K273" s="127">
        <v>80</v>
      </c>
      <c r="L273" s="224"/>
      <c r="M273" s="224"/>
      <c r="N273" s="225">
        <f t="shared" ref="N273:N280" si="71">ROUND(L273*K273,2)</f>
        <v>0</v>
      </c>
      <c r="O273" s="225"/>
      <c r="P273" s="225"/>
      <c r="Q273" s="225"/>
      <c r="R273" s="170"/>
      <c r="S273" s="130"/>
      <c r="T273" s="115" t="s">
        <v>5</v>
      </c>
      <c r="U273" s="40" t="s">
        <v>40</v>
      </c>
      <c r="V273" s="116">
        <v>0.99099999999999999</v>
      </c>
      <c r="W273" s="116">
        <f>V273*K273</f>
        <v>79.28</v>
      </c>
      <c r="X273" s="116">
        <v>9.0799999999999995E-3</v>
      </c>
      <c r="Y273" s="116">
        <f>X273*K273</f>
        <v>0.72639999999999993</v>
      </c>
      <c r="Z273" s="116">
        <v>0</v>
      </c>
      <c r="AA273" s="117">
        <f>Z273*K273</f>
        <v>0</v>
      </c>
      <c r="AR273" s="18" t="s">
        <v>137</v>
      </c>
      <c r="AT273" s="18" t="s">
        <v>133</v>
      </c>
      <c r="AU273" s="18" t="s">
        <v>91</v>
      </c>
      <c r="AY273" s="18" t="s">
        <v>132</v>
      </c>
      <c r="BE273" s="118">
        <f>IF(U273="základní",N273,0)</f>
        <v>0</v>
      </c>
      <c r="BF273" s="118">
        <f>IF(U273="snížená",N273,0)</f>
        <v>0</v>
      </c>
      <c r="BG273" s="118">
        <f>IF(U273="zákl. přenesená",N273,0)</f>
        <v>0</v>
      </c>
      <c r="BH273" s="118">
        <f>IF(U273="sníž. přenesená",N273,0)</f>
        <v>0</v>
      </c>
      <c r="BI273" s="118">
        <f>IF(U273="nulová",N273,0)</f>
        <v>0</v>
      </c>
      <c r="BJ273" s="18" t="s">
        <v>80</v>
      </c>
      <c r="BK273" s="118">
        <f>ROUND(L273*K273,2)</f>
        <v>0</v>
      </c>
      <c r="BL273" s="18" t="s">
        <v>137</v>
      </c>
      <c r="BM273" s="18" t="s">
        <v>597</v>
      </c>
    </row>
    <row r="274" spans="1:65" s="1" customFormat="1" ht="48" customHeight="1" x14ac:dyDescent="0.3">
      <c r="A274" s="130"/>
      <c r="B274" s="166"/>
      <c r="C274" s="174" t="s">
        <v>789</v>
      </c>
      <c r="D274" s="167" t="s">
        <v>133</v>
      </c>
      <c r="E274" s="175" t="s">
        <v>793</v>
      </c>
      <c r="F274" s="223" t="s">
        <v>797</v>
      </c>
      <c r="G274" s="221"/>
      <c r="H274" s="221"/>
      <c r="I274" s="221"/>
      <c r="J274" s="169" t="s">
        <v>624</v>
      </c>
      <c r="K274" s="127">
        <v>14</v>
      </c>
      <c r="L274" s="224"/>
      <c r="M274" s="224"/>
      <c r="N274" s="225">
        <f t="shared" si="71"/>
        <v>0</v>
      </c>
      <c r="O274" s="225"/>
      <c r="P274" s="225"/>
      <c r="Q274" s="225"/>
      <c r="R274" s="170"/>
      <c r="S274" s="130"/>
      <c r="T274" s="115"/>
      <c r="U274" s="40"/>
      <c r="V274" s="116"/>
      <c r="W274" s="116"/>
      <c r="X274" s="116"/>
      <c r="Y274" s="116"/>
      <c r="Z274" s="116"/>
      <c r="AA274" s="117"/>
      <c r="AR274" s="18"/>
      <c r="AT274" s="18"/>
      <c r="AU274" s="18"/>
      <c r="AY274" s="18"/>
      <c r="BE274" s="118"/>
      <c r="BF274" s="118"/>
      <c r="BG274" s="118"/>
      <c r="BH274" s="118"/>
      <c r="BI274" s="118"/>
      <c r="BJ274" s="18"/>
      <c r="BK274" s="118"/>
      <c r="BL274" s="18"/>
      <c r="BM274" s="18"/>
    </row>
    <row r="275" spans="1:65" s="1" customFormat="1" ht="40.15" customHeight="1" x14ac:dyDescent="0.3">
      <c r="A275" s="130"/>
      <c r="B275" s="166"/>
      <c r="C275" s="174" t="s">
        <v>790</v>
      </c>
      <c r="D275" s="167" t="s">
        <v>133</v>
      </c>
      <c r="E275" s="175" t="s">
        <v>794</v>
      </c>
      <c r="F275" s="223" t="s">
        <v>798</v>
      </c>
      <c r="G275" s="221"/>
      <c r="H275" s="221"/>
      <c r="I275" s="221"/>
      <c r="J275" s="169" t="s">
        <v>175</v>
      </c>
      <c r="K275" s="127">
        <v>77</v>
      </c>
      <c r="L275" s="224"/>
      <c r="M275" s="224"/>
      <c r="N275" s="225">
        <f t="shared" si="71"/>
        <v>0</v>
      </c>
      <c r="O275" s="225"/>
      <c r="P275" s="225"/>
      <c r="Q275" s="225"/>
      <c r="R275" s="170"/>
      <c r="S275" s="130"/>
      <c r="T275" s="115"/>
      <c r="U275" s="40"/>
      <c r="V275" s="116"/>
      <c r="W275" s="116"/>
      <c r="X275" s="116"/>
      <c r="Y275" s="116"/>
      <c r="Z275" s="116"/>
      <c r="AA275" s="117"/>
      <c r="AR275" s="18"/>
      <c r="AT275" s="18"/>
      <c r="AU275" s="18"/>
      <c r="AY275" s="18"/>
      <c r="BE275" s="118"/>
      <c r="BF275" s="118"/>
      <c r="BG275" s="118"/>
      <c r="BH275" s="118"/>
      <c r="BI275" s="118"/>
      <c r="BJ275" s="18"/>
      <c r="BK275" s="118"/>
      <c r="BL275" s="18"/>
      <c r="BM275" s="18"/>
    </row>
    <row r="276" spans="1:65" s="1" customFormat="1" ht="25.5" customHeight="1" x14ac:dyDescent="0.3">
      <c r="A276" s="130"/>
      <c r="B276" s="166"/>
      <c r="C276" s="174" t="s">
        <v>791</v>
      </c>
      <c r="D276" s="167" t="s">
        <v>133</v>
      </c>
      <c r="E276" s="175" t="s">
        <v>795</v>
      </c>
      <c r="F276" s="223" t="s">
        <v>799</v>
      </c>
      <c r="G276" s="221"/>
      <c r="H276" s="221"/>
      <c r="I276" s="221"/>
      <c r="J276" s="169" t="s">
        <v>175</v>
      </c>
      <c r="K276" s="127">
        <v>80</v>
      </c>
      <c r="L276" s="224"/>
      <c r="M276" s="224"/>
      <c r="N276" s="225">
        <f t="shared" si="71"/>
        <v>0</v>
      </c>
      <c r="O276" s="225"/>
      <c r="P276" s="225"/>
      <c r="Q276" s="225"/>
      <c r="R276" s="170"/>
      <c r="S276" s="130"/>
      <c r="T276" s="115"/>
      <c r="U276" s="40"/>
      <c r="V276" s="116"/>
      <c r="W276" s="116"/>
      <c r="X276" s="116"/>
      <c r="Y276" s="116"/>
      <c r="Z276" s="116"/>
      <c r="AA276" s="117"/>
      <c r="AR276" s="18"/>
      <c r="AT276" s="18"/>
      <c r="AU276" s="18"/>
      <c r="AY276" s="18"/>
      <c r="BE276" s="118"/>
      <c r="BF276" s="118"/>
      <c r="BG276" s="118"/>
      <c r="BH276" s="118"/>
      <c r="BI276" s="118"/>
      <c r="BJ276" s="18"/>
      <c r="BK276" s="118"/>
      <c r="BL276" s="18"/>
      <c r="BM276" s="18"/>
    </row>
    <row r="277" spans="1:65" s="1" customFormat="1" ht="25.5" customHeight="1" x14ac:dyDescent="0.3">
      <c r="A277" s="130"/>
      <c r="B277" s="166"/>
      <c r="C277" s="174" t="s">
        <v>792</v>
      </c>
      <c r="D277" s="167" t="s">
        <v>133</v>
      </c>
      <c r="E277" s="175" t="s">
        <v>796</v>
      </c>
      <c r="F277" s="223" t="s">
        <v>800</v>
      </c>
      <c r="G277" s="221"/>
      <c r="H277" s="221"/>
      <c r="I277" s="221"/>
      <c r="J277" s="169" t="s">
        <v>175</v>
      </c>
      <c r="K277" s="127">
        <v>77</v>
      </c>
      <c r="L277" s="224"/>
      <c r="M277" s="224"/>
      <c r="N277" s="225">
        <f t="shared" si="71"/>
        <v>0</v>
      </c>
      <c r="O277" s="225"/>
      <c r="P277" s="225"/>
      <c r="Q277" s="225"/>
      <c r="R277" s="170"/>
      <c r="S277" s="130"/>
      <c r="T277" s="115"/>
      <c r="U277" s="40"/>
      <c r="V277" s="116"/>
      <c r="W277" s="116"/>
      <c r="X277" s="116"/>
      <c r="Y277" s="116"/>
      <c r="Z277" s="116"/>
      <c r="AA277" s="117"/>
      <c r="AR277" s="18"/>
      <c r="AT277" s="18"/>
      <c r="AU277" s="18"/>
      <c r="AY277" s="18"/>
      <c r="BE277" s="118"/>
      <c r="BF277" s="118"/>
      <c r="BG277" s="118"/>
      <c r="BH277" s="118"/>
      <c r="BI277" s="118"/>
      <c r="BJ277" s="18"/>
      <c r="BK277" s="118"/>
      <c r="BL277" s="18"/>
      <c r="BM277" s="18"/>
    </row>
    <row r="278" spans="1:65" s="1" customFormat="1" ht="25.5" customHeight="1" x14ac:dyDescent="0.3">
      <c r="A278" s="130"/>
      <c r="B278" s="166"/>
      <c r="C278" s="167" t="s">
        <v>598</v>
      </c>
      <c r="D278" s="167" t="s">
        <v>133</v>
      </c>
      <c r="E278" s="168" t="s">
        <v>302</v>
      </c>
      <c r="F278" s="221" t="s">
        <v>303</v>
      </c>
      <c r="G278" s="221"/>
      <c r="H278" s="221"/>
      <c r="I278" s="221"/>
      <c r="J278" s="169" t="s">
        <v>175</v>
      </c>
      <c r="K278" s="127">
        <v>80</v>
      </c>
      <c r="L278" s="224"/>
      <c r="M278" s="224"/>
      <c r="N278" s="225">
        <f t="shared" si="71"/>
        <v>0</v>
      </c>
      <c r="O278" s="225"/>
      <c r="P278" s="225"/>
      <c r="Q278" s="225"/>
      <c r="R278" s="170"/>
      <c r="S278" s="130"/>
      <c r="T278" s="115" t="s">
        <v>5</v>
      </c>
      <c r="U278" s="40" t="s">
        <v>40</v>
      </c>
      <c r="V278" s="116">
        <v>4.2000000000000003E-2</v>
      </c>
      <c r="W278" s="116">
        <f>V278*K278</f>
        <v>3.3600000000000003</v>
      </c>
      <c r="X278" s="116">
        <v>0</v>
      </c>
      <c r="Y278" s="116">
        <f>X278*K278</f>
        <v>0</v>
      </c>
      <c r="Z278" s="116">
        <v>0</v>
      </c>
      <c r="AA278" s="117">
        <f>Z278*K278</f>
        <v>0</v>
      </c>
      <c r="AR278" s="18" t="s">
        <v>137</v>
      </c>
      <c r="AT278" s="18" t="s">
        <v>133</v>
      </c>
      <c r="AU278" s="18" t="s">
        <v>91</v>
      </c>
      <c r="AY278" s="18" t="s">
        <v>132</v>
      </c>
      <c r="BE278" s="118">
        <f>IF(U278="základní",N278,0)</f>
        <v>0</v>
      </c>
      <c r="BF278" s="118">
        <f>IF(U278="snížená",N278,0)</f>
        <v>0</v>
      </c>
      <c r="BG278" s="118">
        <f>IF(U278="zákl. přenesená",N278,0)</f>
        <v>0</v>
      </c>
      <c r="BH278" s="118">
        <f>IF(U278="sníž. přenesená",N278,0)</f>
        <v>0</v>
      </c>
      <c r="BI278" s="118">
        <f>IF(U278="nulová",N278,0)</f>
        <v>0</v>
      </c>
      <c r="BJ278" s="18" t="s">
        <v>80</v>
      </c>
      <c r="BK278" s="118">
        <f>ROUND(L278*K278,2)</f>
        <v>0</v>
      </c>
      <c r="BL278" s="18" t="s">
        <v>137</v>
      </c>
      <c r="BM278" s="18" t="s">
        <v>599</v>
      </c>
    </row>
    <row r="279" spans="1:65" s="1" customFormat="1" ht="25.5" customHeight="1" x14ac:dyDescent="0.3">
      <c r="A279" s="130"/>
      <c r="B279" s="166"/>
      <c r="C279" s="167" t="s">
        <v>600</v>
      </c>
      <c r="D279" s="167" t="s">
        <v>133</v>
      </c>
      <c r="E279" s="168" t="s">
        <v>298</v>
      </c>
      <c r="F279" s="221" t="s">
        <v>299</v>
      </c>
      <c r="G279" s="221"/>
      <c r="H279" s="221"/>
      <c r="I279" s="221"/>
      <c r="J279" s="169" t="s">
        <v>175</v>
      </c>
      <c r="K279" s="127">
        <v>80</v>
      </c>
      <c r="L279" s="224"/>
      <c r="M279" s="224"/>
      <c r="N279" s="225">
        <f t="shared" si="71"/>
        <v>0</v>
      </c>
      <c r="O279" s="225"/>
      <c r="P279" s="225"/>
      <c r="Q279" s="225"/>
      <c r="R279" s="170"/>
      <c r="S279" s="130"/>
      <c r="T279" s="115" t="s">
        <v>5</v>
      </c>
      <c r="U279" s="40" t="s">
        <v>40</v>
      </c>
      <c r="V279" s="116">
        <v>5.2999999999999999E-2</v>
      </c>
      <c r="W279" s="116">
        <f>V279*K279</f>
        <v>4.24</v>
      </c>
      <c r="X279" s="116">
        <v>4.0000000000000003E-5</v>
      </c>
      <c r="Y279" s="116">
        <f>X279*K279</f>
        <v>3.2000000000000002E-3</v>
      </c>
      <c r="Z279" s="116">
        <v>0</v>
      </c>
      <c r="AA279" s="117">
        <f>Z279*K279</f>
        <v>0</v>
      </c>
      <c r="AR279" s="18" t="s">
        <v>137</v>
      </c>
      <c r="AT279" s="18" t="s">
        <v>133</v>
      </c>
      <c r="AU279" s="18" t="s">
        <v>91</v>
      </c>
      <c r="AY279" s="18" t="s">
        <v>132</v>
      </c>
      <c r="BE279" s="118">
        <f>IF(U279="základní",N279,0)</f>
        <v>0</v>
      </c>
      <c r="BF279" s="118">
        <f>IF(U279="snížená",N279,0)</f>
        <v>0</v>
      </c>
      <c r="BG279" s="118">
        <f>IF(U279="zákl. přenesená",N279,0)</f>
        <v>0</v>
      </c>
      <c r="BH279" s="118">
        <f>IF(U279="sníž. přenesená",N279,0)</f>
        <v>0</v>
      </c>
      <c r="BI279" s="118">
        <f>IF(U279="nulová",N279,0)</f>
        <v>0</v>
      </c>
      <c r="BJ279" s="18" t="s">
        <v>80</v>
      </c>
      <c r="BK279" s="118">
        <f>ROUND(L279*K279,2)</f>
        <v>0</v>
      </c>
      <c r="BL279" s="18" t="s">
        <v>137</v>
      </c>
      <c r="BM279" s="18" t="s">
        <v>601</v>
      </c>
    </row>
    <row r="280" spans="1:65" s="1" customFormat="1" ht="25.5" customHeight="1" x14ac:dyDescent="0.3">
      <c r="A280" s="130"/>
      <c r="B280" s="166"/>
      <c r="C280" s="167" t="s">
        <v>602</v>
      </c>
      <c r="D280" s="167" t="s">
        <v>133</v>
      </c>
      <c r="E280" s="168" t="s">
        <v>521</v>
      </c>
      <c r="F280" s="221" t="s">
        <v>522</v>
      </c>
      <c r="G280" s="221"/>
      <c r="H280" s="221"/>
      <c r="I280" s="221"/>
      <c r="J280" s="169" t="s">
        <v>175</v>
      </c>
      <c r="K280" s="127">
        <v>80</v>
      </c>
      <c r="L280" s="224"/>
      <c r="M280" s="224"/>
      <c r="N280" s="225">
        <f t="shared" si="71"/>
        <v>0</v>
      </c>
      <c r="O280" s="225"/>
      <c r="P280" s="225"/>
      <c r="Q280" s="225"/>
      <c r="R280" s="170"/>
      <c r="S280" s="130"/>
      <c r="T280" s="115" t="s">
        <v>5</v>
      </c>
      <c r="U280" s="40" t="s">
        <v>40</v>
      </c>
      <c r="V280" s="116">
        <v>5.8999999999999997E-2</v>
      </c>
      <c r="W280" s="116">
        <f>V280*K280</f>
        <v>4.72</v>
      </c>
      <c r="X280" s="116">
        <v>4.0000000000000003E-5</v>
      </c>
      <c r="Y280" s="116">
        <f>X280*K280</f>
        <v>3.2000000000000002E-3</v>
      </c>
      <c r="Z280" s="116">
        <v>0</v>
      </c>
      <c r="AA280" s="117">
        <f>Z280*K280</f>
        <v>0</v>
      </c>
      <c r="AR280" s="18" t="s">
        <v>137</v>
      </c>
      <c r="AT280" s="18" t="s">
        <v>133</v>
      </c>
      <c r="AU280" s="18" t="s">
        <v>91</v>
      </c>
      <c r="AY280" s="18" t="s">
        <v>132</v>
      </c>
      <c r="BE280" s="118">
        <f>IF(U280="základní",N280,0)</f>
        <v>0</v>
      </c>
      <c r="BF280" s="118">
        <f>IF(U280="snížená",N280,0)</f>
        <v>0</v>
      </c>
      <c r="BG280" s="118">
        <f>IF(U280="zákl. přenesená",N280,0)</f>
        <v>0</v>
      </c>
      <c r="BH280" s="118">
        <f>IF(U280="sníž. přenesená",N280,0)</f>
        <v>0</v>
      </c>
      <c r="BI280" s="118">
        <f>IF(U280="nulová",N280,0)</f>
        <v>0</v>
      </c>
      <c r="BJ280" s="18" t="s">
        <v>80</v>
      </c>
      <c r="BK280" s="118">
        <f>ROUND(L280*K280,2)</f>
        <v>0</v>
      </c>
      <c r="BL280" s="18" t="s">
        <v>137</v>
      </c>
      <c r="BM280" s="18" t="s">
        <v>603</v>
      </c>
    </row>
    <row r="281" spans="1:65" s="1" customFormat="1" ht="16.5" customHeight="1" x14ac:dyDescent="0.3">
      <c r="A281" s="130"/>
      <c r="B281" s="166"/>
      <c r="C281" s="176"/>
      <c r="D281" s="176"/>
      <c r="E281" s="176"/>
      <c r="F281" s="235" t="s">
        <v>524</v>
      </c>
      <c r="G281" s="236"/>
      <c r="H281" s="236"/>
      <c r="I281" s="236"/>
      <c r="J281" s="176"/>
      <c r="K281" s="181"/>
      <c r="L281" s="181"/>
      <c r="M281" s="181"/>
      <c r="N281" s="176"/>
      <c r="O281" s="176"/>
      <c r="P281" s="176"/>
      <c r="Q281" s="176"/>
      <c r="R281" s="170"/>
      <c r="S281" s="130"/>
      <c r="T281" s="119"/>
      <c r="U281" s="32"/>
      <c r="V281" s="32"/>
      <c r="W281" s="32"/>
      <c r="X281" s="32"/>
      <c r="Y281" s="32"/>
      <c r="Z281" s="32"/>
      <c r="AA281" s="70"/>
      <c r="AT281" s="18" t="s">
        <v>413</v>
      </c>
      <c r="AU281" s="18" t="s">
        <v>91</v>
      </c>
    </row>
    <row r="282" spans="1:65" s="1" customFormat="1" ht="25.5" customHeight="1" x14ac:dyDescent="0.3">
      <c r="A282" s="130"/>
      <c r="B282" s="166"/>
      <c r="C282" s="167" t="s">
        <v>604</v>
      </c>
      <c r="D282" s="167" t="s">
        <v>133</v>
      </c>
      <c r="E282" s="168" t="s">
        <v>480</v>
      </c>
      <c r="F282" s="221" t="s">
        <v>481</v>
      </c>
      <c r="G282" s="221"/>
      <c r="H282" s="221"/>
      <c r="I282" s="221"/>
      <c r="J282" s="169" t="s">
        <v>175</v>
      </c>
      <c r="K282" s="127">
        <v>80</v>
      </c>
      <c r="L282" s="224"/>
      <c r="M282" s="224"/>
      <c r="N282" s="225">
        <f>ROUND(L282*K282,2)</f>
        <v>0</v>
      </c>
      <c r="O282" s="225"/>
      <c r="P282" s="225"/>
      <c r="Q282" s="225"/>
      <c r="R282" s="170"/>
      <c r="S282" s="130"/>
      <c r="T282" s="115" t="s">
        <v>5</v>
      </c>
      <c r="U282" s="40" t="s">
        <v>40</v>
      </c>
      <c r="V282" s="116">
        <v>0.187</v>
      </c>
      <c r="W282" s="116">
        <f>V282*K282</f>
        <v>14.96</v>
      </c>
      <c r="X282" s="116">
        <v>6.0000000000000002E-5</v>
      </c>
      <c r="Y282" s="116">
        <f>X282*K282</f>
        <v>4.8000000000000004E-3</v>
      </c>
      <c r="Z282" s="116">
        <v>8.4100000000000008E-3</v>
      </c>
      <c r="AA282" s="117">
        <f>Z282*K282</f>
        <v>0.67280000000000006</v>
      </c>
      <c r="AR282" s="18" t="s">
        <v>137</v>
      </c>
      <c r="AT282" s="18" t="s">
        <v>133</v>
      </c>
      <c r="AU282" s="18" t="s">
        <v>91</v>
      </c>
      <c r="AY282" s="18" t="s">
        <v>132</v>
      </c>
      <c r="BE282" s="118">
        <f>IF(U282="základní",N282,0)</f>
        <v>0</v>
      </c>
      <c r="BF282" s="118">
        <f>IF(U282="snížená",N282,0)</f>
        <v>0</v>
      </c>
      <c r="BG282" s="118">
        <f>IF(U282="zákl. přenesená",N282,0)</f>
        <v>0</v>
      </c>
      <c r="BH282" s="118">
        <f>IF(U282="sníž. přenesená",N282,0)</f>
        <v>0</v>
      </c>
      <c r="BI282" s="118">
        <f>IF(U282="nulová",N282,0)</f>
        <v>0</v>
      </c>
      <c r="BJ282" s="18" t="s">
        <v>80</v>
      </c>
      <c r="BK282" s="118">
        <f>ROUND(L282*K282,2)</f>
        <v>0</v>
      </c>
      <c r="BL282" s="18" t="s">
        <v>137</v>
      </c>
      <c r="BM282" s="18" t="s">
        <v>605</v>
      </c>
    </row>
    <row r="283" spans="1:65" s="9" customFormat="1" ht="29.85" customHeight="1" x14ac:dyDescent="0.3">
      <c r="A283" s="129"/>
      <c r="B283" s="161"/>
      <c r="C283" s="162"/>
      <c r="D283" s="165" t="s">
        <v>114</v>
      </c>
      <c r="E283" s="165"/>
      <c r="F283" s="165"/>
      <c r="G283" s="165"/>
      <c r="H283" s="165"/>
      <c r="I283" s="165"/>
      <c r="J283" s="165"/>
      <c r="K283" s="180"/>
      <c r="L283" s="180"/>
      <c r="M283" s="180"/>
      <c r="N283" s="219">
        <f>SUM(N284:Q288)</f>
        <v>0</v>
      </c>
      <c r="O283" s="220"/>
      <c r="P283" s="220"/>
      <c r="Q283" s="220"/>
      <c r="R283" s="164"/>
      <c r="S283" s="129"/>
      <c r="T283" s="109"/>
      <c r="U283" s="108"/>
      <c r="V283" s="108"/>
      <c r="W283" s="110">
        <f>SUM(W284:W289)</f>
        <v>4.1850000000000005</v>
      </c>
      <c r="X283" s="108"/>
      <c r="Y283" s="110">
        <f>SUM(Y284:Y289)</f>
        <v>0</v>
      </c>
      <c r="Z283" s="108"/>
      <c r="AA283" s="111">
        <f>SUM(AA284:AA289)</f>
        <v>0.16</v>
      </c>
      <c r="AR283" s="112" t="s">
        <v>91</v>
      </c>
      <c r="AT283" s="113" t="s">
        <v>74</v>
      </c>
      <c r="AU283" s="113" t="s">
        <v>80</v>
      </c>
      <c r="AY283" s="112" t="s">
        <v>132</v>
      </c>
      <c r="BK283" s="114">
        <f>SUM(BK284:BK289)</f>
        <v>0</v>
      </c>
    </row>
    <row r="284" spans="1:65" s="1" customFormat="1" ht="16.5" customHeight="1" x14ac:dyDescent="0.3">
      <c r="A284" s="130"/>
      <c r="B284" s="166"/>
      <c r="C284" s="167" t="s">
        <v>606</v>
      </c>
      <c r="D284" s="167" t="s">
        <v>133</v>
      </c>
      <c r="E284" s="168" t="s">
        <v>607</v>
      </c>
      <c r="F284" s="221" t="s">
        <v>608</v>
      </c>
      <c r="G284" s="221"/>
      <c r="H284" s="221"/>
      <c r="I284" s="221"/>
      <c r="J284" s="169" t="s">
        <v>609</v>
      </c>
      <c r="K284" s="127">
        <v>1</v>
      </c>
      <c r="L284" s="224"/>
      <c r="M284" s="224"/>
      <c r="N284" s="225">
        <f>ROUND(L284*K284,2)</f>
        <v>0</v>
      </c>
      <c r="O284" s="225"/>
      <c r="P284" s="225"/>
      <c r="Q284" s="225"/>
      <c r="R284" s="170"/>
      <c r="S284" s="130"/>
      <c r="T284" s="115" t="s">
        <v>5</v>
      </c>
      <c r="U284" s="40" t="s">
        <v>40</v>
      </c>
      <c r="V284" s="116">
        <v>0.83699999999999997</v>
      </c>
      <c r="W284" s="116">
        <f>V284*K284</f>
        <v>0.83699999999999997</v>
      </c>
      <c r="X284" s="116">
        <v>0</v>
      </c>
      <c r="Y284" s="116">
        <f>X284*K284</f>
        <v>0</v>
      </c>
      <c r="Z284" s="116">
        <v>3.2000000000000001E-2</v>
      </c>
      <c r="AA284" s="117">
        <f>Z284*K284</f>
        <v>3.2000000000000001E-2</v>
      </c>
      <c r="AR284" s="18" t="s">
        <v>147</v>
      </c>
      <c r="AT284" s="18" t="s">
        <v>133</v>
      </c>
      <c r="AU284" s="18" t="s">
        <v>91</v>
      </c>
      <c r="AY284" s="18" t="s">
        <v>132</v>
      </c>
      <c r="BE284" s="118">
        <f>IF(U284="základní",N284,0)</f>
        <v>0</v>
      </c>
      <c r="BF284" s="118">
        <f>IF(U284="snížená",N284,0)</f>
        <v>0</v>
      </c>
      <c r="BG284" s="118">
        <f>IF(U284="zákl. přenesená",N284,0)</f>
        <v>0</v>
      </c>
      <c r="BH284" s="118">
        <f>IF(U284="sníž. přenesená",N284,0)</f>
        <v>0</v>
      </c>
      <c r="BI284" s="118">
        <f>IF(U284="nulová",N284,0)</f>
        <v>0</v>
      </c>
      <c r="BJ284" s="18" t="s">
        <v>80</v>
      </c>
      <c r="BK284" s="118">
        <f>ROUND(L284*K284,2)</f>
        <v>0</v>
      </c>
      <c r="BL284" s="18" t="s">
        <v>147</v>
      </c>
      <c r="BM284" s="18" t="s">
        <v>610</v>
      </c>
    </row>
    <row r="285" spans="1:65" s="1" customFormat="1" ht="16.5" customHeight="1" x14ac:dyDescent="0.3">
      <c r="A285" s="130"/>
      <c r="B285" s="166"/>
      <c r="C285" s="176"/>
      <c r="D285" s="176"/>
      <c r="E285" s="176"/>
      <c r="F285" s="235" t="s">
        <v>611</v>
      </c>
      <c r="G285" s="236"/>
      <c r="H285" s="236"/>
      <c r="I285" s="236"/>
      <c r="J285" s="176"/>
      <c r="K285" s="181"/>
      <c r="L285" s="181"/>
      <c r="M285" s="181"/>
      <c r="N285" s="176"/>
      <c r="O285" s="176"/>
      <c r="P285" s="176"/>
      <c r="Q285" s="176"/>
      <c r="R285" s="170"/>
      <c r="S285" s="130"/>
      <c r="T285" s="119"/>
      <c r="U285" s="32"/>
      <c r="V285" s="32"/>
      <c r="W285" s="32"/>
      <c r="X285" s="32"/>
      <c r="Y285" s="32"/>
      <c r="Z285" s="32"/>
      <c r="AA285" s="70"/>
      <c r="AT285" s="18" t="s">
        <v>413</v>
      </c>
      <c r="AU285" s="18" t="s">
        <v>91</v>
      </c>
    </row>
    <row r="286" spans="1:65" s="1" customFormat="1" ht="16.5" customHeight="1" x14ac:dyDescent="0.3">
      <c r="A286" s="130"/>
      <c r="B286" s="166"/>
      <c r="C286" s="167" t="s">
        <v>612</v>
      </c>
      <c r="D286" s="167" t="s">
        <v>133</v>
      </c>
      <c r="E286" s="168" t="s">
        <v>613</v>
      </c>
      <c r="F286" s="221" t="s">
        <v>614</v>
      </c>
      <c r="G286" s="221"/>
      <c r="H286" s="221"/>
      <c r="I286" s="221"/>
      <c r="J286" s="169" t="s">
        <v>609</v>
      </c>
      <c r="K286" s="127">
        <v>1</v>
      </c>
      <c r="L286" s="224"/>
      <c r="M286" s="224"/>
      <c r="N286" s="225">
        <f>ROUND(L286*K286,2)</f>
        <v>0</v>
      </c>
      <c r="O286" s="225"/>
      <c r="P286" s="225"/>
      <c r="Q286" s="225"/>
      <c r="R286" s="170"/>
      <c r="S286" s="130"/>
      <c r="T286" s="115" t="s">
        <v>5</v>
      </c>
      <c r="U286" s="40" t="s">
        <v>40</v>
      </c>
      <c r="V286" s="116">
        <v>0.83699999999999997</v>
      </c>
      <c r="W286" s="116">
        <f>V286*K286</f>
        <v>0.83699999999999997</v>
      </c>
      <c r="X286" s="116">
        <v>0</v>
      </c>
      <c r="Y286" s="116">
        <f>X286*K286</f>
        <v>0</v>
      </c>
      <c r="Z286" s="116">
        <v>3.2000000000000001E-2</v>
      </c>
      <c r="AA286" s="117">
        <f>Z286*K286</f>
        <v>3.2000000000000001E-2</v>
      </c>
      <c r="AR286" s="18" t="s">
        <v>147</v>
      </c>
      <c r="AT286" s="18" t="s">
        <v>133</v>
      </c>
      <c r="AU286" s="18" t="s">
        <v>91</v>
      </c>
      <c r="AY286" s="18" t="s">
        <v>132</v>
      </c>
      <c r="BE286" s="118">
        <f>IF(U286="základní",N286,0)</f>
        <v>0</v>
      </c>
      <c r="BF286" s="118">
        <f>IF(U286="snížená",N286,0)</f>
        <v>0</v>
      </c>
      <c r="BG286" s="118">
        <f>IF(U286="zákl. přenesená",N286,0)</f>
        <v>0</v>
      </c>
      <c r="BH286" s="118">
        <f>IF(U286="sníž. přenesená",N286,0)</f>
        <v>0</v>
      </c>
      <c r="BI286" s="118">
        <f>IF(U286="nulová",N286,0)</f>
        <v>0</v>
      </c>
      <c r="BJ286" s="18" t="s">
        <v>80</v>
      </c>
      <c r="BK286" s="118">
        <f>ROUND(L286*K286,2)</f>
        <v>0</v>
      </c>
      <c r="BL286" s="18" t="s">
        <v>147</v>
      </c>
      <c r="BM286" s="18" t="s">
        <v>615</v>
      </c>
    </row>
    <row r="287" spans="1:65" s="1" customFormat="1" ht="16.5" customHeight="1" x14ac:dyDescent="0.3">
      <c r="A287" s="130"/>
      <c r="B287" s="166"/>
      <c r="C287" s="176"/>
      <c r="D287" s="176"/>
      <c r="E287" s="176"/>
      <c r="F287" s="235" t="s">
        <v>616</v>
      </c>
      <c r="G287" s="236"/>
      <c r="H287" s="236"/>
      <c r="I287" s="236"/>
      <c r="J287" s="176"/>
      <c r="K287" s="181"/>
      <c r="L287" s="181"/>
      <c r="M287" s="181"/>
      <c r="N287" s="176"/>
      <c r="O287" s="176"/>
      <c r="P287" s="176"/>
      <c r="Q287" s="176"/>
      <c r="R287" s="170"/>
      <c r="S287" s="130"/>
      <c r="T287" s="119"/>
      <c r="U287" s="32"/>
      <c r="V287" s="32"/>
      <c r="W287" s="32"/>
      <c r="X287" s="32"/>
      <c r="Y287" s="32"/>
      <c r="Z287" s="32"/>
      <c r="AA287" s="70"/>
      <c r="AT287" s="18" t="s">
        <v>413</v>
      </c>
      <c r="AU287" s="18" t="s">
        <v>91</v>
      </c>
    </row>
    <row r="288" spans="1:65" s="1" customFormat="1" ht="16.5" customHeight="1" x14ac:dyDescent="0.3">
      <c r="A288" s="130"/>
      <c r="B288" s="166"/>
      <c r="C288" s="167" t="s">
        <v>617</v>
      </c>
      <c r="D288" s="167" t="s">
        <v>133</v>
      </c>
      <c r="E288" s="168" t="s">
        <v>618</v>
      </c>
      <c r="F288" s="221" t="s">
        <v>619</v>
      </c>
      <c r="G288" s="221"/>
      <c r="H288" s="221"/>
      <c r="I288" s="221"/>
      <c r="J288" s="169" t="s">
        <v>136</v>
      </c>
      <c r="K288" s="127">
        <v>3</v>
      </c>
      <c r="L288" s="224"/>
      <c r="M288" s="224"/>
      <c r="N288" s="225">
        <f>ROUND(L288*K288,2)</f>
        <v>0</v>
      </c>
      <c r="O288" s="225"/>
      <c r="P288" s="225"/>
      <c r="Q288" s="225"/>
      <c r="R288" s="170"/>
      <c r="S288" s="130"/>
      <c r="T288" s="115" t="s">
        <v>5</v>
      </c>
      <c r="U288" s="40" t="s">
        <v>40</v>
      </c>
      <c r="V288" s="116">
        <v>0.83699999999999997</v>
      </c>
      <c r="W288" s="116">
        <f>V288*K288</f>
        <v>2.5110000000000001</v>
      </c>
      <c r="X288" s="116">
        <v>0</v>
      </c>
      <c r="Y288" s="116">
        <f>X288*K288</f>
        <v>0</v>
      </c>
      <c r="Z288" s="116">
        <v>3.2000000000000001E-2</v>
      </c>
      <c r="AA288" s="117">
        <f>Z288*K288</f>
        <v>9.6000000000000002E-2</v>
      </c>
      <c r="AR288" s="18" t="s">
        <v>147</v>
      </c>
      <c r="AT288" s="18" t="s">
        <v>133</v>
      </c>
      <c r="AU288" s="18" t="s">
        <v>91</v>
      </c>
      <c r="AY288" s="18" t="s">
        <v>132</v>
      </c>
      <c r="BE288" s="118">
        <f>IF(U288="základní",N288,0)</f>
        <v>0</v>
      </c>
      <c r="BF288" s="118">
        <f>IF(U288="snížená",N288,0)</f>
        <v>0</v>
      </c>
      <c r="BG288" s="118">
        <f>IF(U288="zákl. přenesená",N288,0)</f>
        <v>0</v>
      </c>
      <c r="BH288" s="118">
        <f>IF(U288="sníž. přenesená",N288,0)</f>
        <v>0</v>
      </c>
      <c r="BI288" s="118">
        <f>IF(U288="nulová",N288,0)</f>
        <v>0</v>
      </c>
      <c r="BJ288" s="18" t="s">
        <v>80</v>
      </c>
      <c r="BK288" s="118">
        <f>ROUND(L288*K288,2)</f>
        <v>0</v>
      </c>
      <c r="BL288" s="18" t="s">
        <v>147</v>
      </c>
      <c r="BM288" s="18" t="s">
        <v>620</v>
      </c>
    </row>
    <row r="289" spans="1:65" s="1" customFormat="1" ht="16.5" customHeight="1" x14ac:dyDescent="0.3">
      <c r="A289" s="130"/>
      <c r="B289" s="166"/>
      <c r="C289" s="176"/>
      <c r="D289" s="176"/>
      <c r="E289" s="176"/>
      <c r="F289" s="235" t="s">
        <v>616</v>
      </c>
      <c r="G289" s="236"/>
      <c r="H289" s="236"/>
      <c r="I289" s="236"/>
      <c r="J289" s="176"/>
      <c r="K289" s="181"/>
      <c r="L289" s="181"/>
      <c r="M289" s="181"/>
      <c r="N289" s="176"/>
      <c r="O289" s="176"/>
      <c r="P289" s="176"/>
      <c r="Q289" s="176"/>
      <c r="R289" s="170"/>
      <c r="S289" s="130"/>
      <c r="T289" s="119"/>
      <c r="U289" s="32"/>
      <c r="V289" s="32"/>
      <c r="W289" s="32"/>
      <c r="X289" s="32"/>
      <c r="Y289" s="32"/>
      <c r="Z289" s="32"/>
      <c r="AA289" s="70"/>
      <c r="AT289" s="18" t="s">
        <v>413</v>
      </c>
      <c r="AU289" s="18" t="s">
        <v>91</v>
      </c>
    </row>
    <row r="290" spans="1:65" s="9" customFormat="1" ht="29.85" customHeight="1" x14ac:dyDescent="0.3">
      <c r="A290" s="129"/>
      <c r="B290" s="161"/>
      <c r="C290" s="162"/>
      <c r="D290" s="165" t="s">
        <v>115</v>
      </c>
      <c r="E290" s="165"/>
      <c r="F290" s="165"/>
      <c r="G290" s="165"/>
      <c r="H290" s="165"/>
      <c r="I290" s="165"/>
      <c r="J290" s="165"/>
      <c r="K290" s="180"/>
      <c r="L290" s="180"/>
      <c r="M290" s="180"/>
      <c r="N290" s="230">
        <f>SUM(N291:Q313)</f>
        <v>0</v>
      </c>
      <c r="O290" s="231"/>
      <c r="P290" s="231"/>
      <c r="Q290" s="231"/>
      <c r="R290" s="164"/>
      <c r="S290" s="129"/>
      <c r="T290" s="109"/>
      <c r="U290" s="108"/>
      <c r="V290" s="108"/>
      <c r="W290" s="110">
        <f>SUM(W291:W313)</f>
        <v>32.280999999999999</v>
      </c>
      <c r="X290" s="108"/>
      <c r="Y290" s="110">
        <f>SUM(Y291:Y313)</f>
        <v>0.24880738050000001</v>
      </c>
      <c r="Z290" s="108"/>
      <c r="AA290" s="111">
        <f>SUM(AA291:AA313)</f>
        <v>0</v>
      </c>
      <c r="AR290" s="112" t="s">
        <v>91</v>
      </c>
      <c r="AT290" s="113" t="s">
        <v>74</v>
      </c>
      <c r="AU290" s="113" t="s">
        <v>80</v>
      </c>
      <c r="AY290" s="112" t="s">
        <v>132</v>
      </c>
      <c r="BK290" s="114">
        <f>SUM(BK291:BK313)</f>
        <v>0</v>
      </c>
    </row>
    <row r="291" spans="1:65" s="1" customFormat="1" ht="16.5" customHeight="1" x14ac:dyDescent="0.3">
      <c r="A291" s="130"/>
      <c r="B291" s="166"/>
      <c r="C291" s="167" t="s">
        <v>621</v>
      </c>
      <c r="D291" s="167" t="s">
        <v>133</v>
      </c>
      <c r="E291" s="168" t="s">
        <v>622</v>
      </c>
      <c r="F291" s="221" t="s">
        <v>623</v>
      </c>
      <c r="G291" s="221"/>
      <c r="H291" s="221"/>
      <c r="I291" s="221"/>
      <c r="J291" s="169" t="s">
        <v>624</v>
      </c>
      <c r="K291" s="127">
        <v>1</v>
      </c>
      <c r="L291" s="224"/>
      <c r="M291" s="224"/>
      <c r="N291" s="225">
        <f t="shared" ref="N291:N313" si="72">ROUND(L291*K291,2)</f>
        <v>0</v>
      </c>
      <c r="O291" s="225"/>
      <c r="P291" s="225"/>
      <c r="Q291" s="225"/>
      <c r="R291" s="170"/>
      <c r="S291" s="130"/>
      <c r="T291" s="115" t="s">
        <v>5</v>
      </c>
      <c r="U291" s="40" t="s">
        <v>40</v>
      </c>
      <c r="V291" s="116">
        <v>3</v>
      </c>
      <c r="W291" s="116">
        <f t="shared" ref="W291:W313" si="73">V291*K291</f>
        <v>3</v>
      </c>
      <c r="X291" s="116">
        <v>5.0290000000000003E-4</v>
      </c>
      <c r="Y291" s="116">
        <f t="shared" ref="Y291:Y313" si="74">X291*K291</f>
        <v>5.0290000000000003E-4</v>
      </c>
      <c r="Z291" s="116">
        <v>0</v>
      </c>
      <c r="AA291" s="117">
        <f t="shared" ref="AA291:AA313" si="75">Z291*K291</f>
        <v>0</v>
      </c>
      <c r="AR291" s="18" t="s">
        <v>137</v>
      </c>
      <c r="AT291" s="18" t="s">
        <v>133</v>
      </c>
      <c r="AU291" s="18" t="s">
        <v>91</v>
      </c>
      <c r="AY291" s="18" t="s">
        <v>132</v>
      </c>
      <c r="BE291" s="118">
        <f t="shared" ref="BE291:BE313" si="76">IF(U291="základní",N291,0)</f>
        <v>0</v>
      </c>
      <c r="BF291" s="118">
        <f t="shared" ref="BF291:BF313" si="77">IF(U291="snížená",N291,0)</f>
        <v>0</v>
      </c>
      <c r="BG291" s="118">
        <f t="shared" ref="BG291:BG313" si="78">IF(U291="zákl. přenesená",N291,0)</f>
        <v>0</v>
      </c>
      <c r="BH291" s="118">
        <f t="shared" ref="BH291:BH313" si="79">IF(U291="sníž. přenesená",N291,0)</f>
        <v>0</v>
      </c>
      <c r="BI291" s="118">
        <f t="shared" ref="BI291:BI313" si="80">IF(U291="nulová",N291,0)</f>
        <v>0</v>
      </c>
      <c r="BJ291" s="18" t="s">
        <v>80</v>
      </c>
      <c r="BK291" s="118">
        <f t="shared" ref="BK291:BK313" si="81">ROUND(L291*K291,2)</f>
        <v>0</v>
      </c>
      <c r="BL291" s="18" t="s">
        <v>137</v>
      </c>
      <c r="BM291" s="18" t="s">
        <v>625</v>
      </c>
    </row>
    <row r="292" spans="1:65" s="1" customFormat="1" ht="16.5" customHeight="1" x14ac:dyDescent="0.3">
      <c r="A292" s="130"/>
      <c r="B292" s="166"/>
      <c r="C292" s="167" t="s">
        <v>626</v>
      </c>
      <c r="D292" s="167" t="s">
        <v>133</v>
      </c>
      <c r="E292" s="168" t="s">
        <v>627</v>
      </c>
      <c r="F292" s="221" t="s">
        <v>628</v>
      </c>
      <c r="G292" s="221"/>
      <c r="H292" s="221"/>
      <c r="I292" s="221"/>
      <c r="J292" s="169" t="s">
        <v>624</v>
      </c>
      <c r="K292" s="127">
        <v>1</v>
      </c>
      <c r="L292" s="224"/>
      <c r="M292" s="224"/>
      <c r="N292" s="225">
        <f t="shared" si="72"/>
        <v>0</v>
      </c>
      <c r="O292" s="225"/>
      <c r="P292" s="225"/>
      <c r="Q292" s="225"/>
      <c r="R292" s="170"/>
      <c r="S292" s="130"/>
      <c r="T292" s="115" t="s">
        <v>5</v>
      </c>
      <c r="U292" s="40" t="s">
        <v>40</v>
      </c>
      <c r="V292" s="116">
        <v>3.0179999999999998</v>
      </c>
      <c r="W292" s="116">
        <f t="shared" si="73"/>
        <v>3.0179999999999998</v>
      </c>
      <c r="X292" s="116">
        <v>1.051532E-3</v>
      </c>
      <c r="Y292" s="116">
        <f t="shared" si="74"/>
        <v>1.051532E-3</v>
      </c>
      <c r="Z292" s="116">
        <v>0</v>
      </c>
      <c r="AA292" s="117">
        <f t="shared" si="75"/>
        <v>0</v>
      </c>
      <c r="AR292" s="18" t="s">
        <v>137</v>
      </c>
      <c r="AT292" s="18" t="s">
        <v>133</v>
      </c>
      <c r="AU292" s="18" t="s">
        <v>91</v>
      </c>
      <c r="AY292" s="18" t="s">
        <v>132</v>
      </c>
      <c r="BE292" s="118">
        <f t="shared" si="76"/>
        <v>0</v>
      </c>
      <c r="BF292" s="118">
        <f t="shared" si="77"/>
        <v>0</v>
      </c>
      <c r="BG292" s="118">
        <f t="shared" si="78"/>
        <v>0</v>
      </c>
      <c r="BH292" s="118">
        <f t="shared" si="79"/>
        <v>0</v>
      </c>
      <c r="BI292" s="118">
        <f t="shared" si="80"/>
        <v>0</v>
      </c>
      <c r="BJ292" s="18" t="s">
        <v>80</v>
      </c>
      <c r="BK292" s="118">
        <f t="shared" si="81"/>
        <v>0</v>
      </c>
      <c r="BL292" s="18" t="s">
        <v>137</v>
      </c>
      <c r="BM292" s="18" t="s">
        <v>629</v>
      </c>
    </row>
    <row r="293" spans="1:65" s="1" customFormat="1" ht="16.5" customHeight="1" x14ac:dyDescent="0.3">
      <c r="A293" s="130"/>
      <c r="B293" s="166"/>
      <c r="C293" s="167" t="s">
        <v>630</v>
      </c>
      <c r="D293" s="167" t="s">
        <v>133</v>
      </c>
      <c r="E293" s="168" t="s">
        <v>631</v>
      </c>
      <c r="F293" s="221" t="s">
        <v>632</v>
      </c>
      <c r="G293" s="221"/>
      <c r="H293" s="221"/>
      <c r="I293" s="221"/>
      <c r="J293" s="169" t="s">
        <v>624</v>
      </c>
      <c r="K293" s="127">
        <v>1</v>
      </c>
      <c r="L293" s="224"/>
      <c r="M293" s="224"/>
      <c r="N293" s="225">
        <f t="shared" si="72"/>
        <v>0</v>
      </c>
      <c r="O293" s="225"/>
      <c r="P293" s="225"/>
      <c r="Q293" s="225"/>
      <c r="R293" s="170"/>
      <c r="S293" s="130"/>
      <c r="T293" s="115" t="s">
        <v>5</v>
      </c>
      <c r="U293" s="40" t="s">
        <v>40</v>
      </c>
      <c r="V293" s="116">
        <v>1.5</v>
      </c>
      <c r="W293" s="116">
        <f t="shared" si="73"/>
        <v>1.5</v>
      </c>
      <c r="X293" s="116">
        <v>5.0290000000000003E-4</v>
      </c>
      <c r="Y293" s="116">
        <f t="shared" si="74"/>
        <v>5.0290000000000003E-4</v>
      </c>
      <c r="Z293" s="116">
        <v>0</v>
      </c>
      <c r="AA293" s="117">
        <f t="shared" si="75"/>
        <v>0</v>
      </c>
      <c r="AR293" s="18" t="s">
        <v>137</v>
      </c>
      <c r="AT293" s="18" t="s">
        <v>133</v>
      </c>
      <c r="AU293" s="18" t="s">
        <v>91</v>
      </c>
      <c r="AY293" s="18" t="s">
        <v>132</v>
      </c>
      <c r="BE293" s="118">
        <f t="shared" si="76"/>
        <v>0</v>
      </c>
      <c r="BF293" s="118">
        <f t="shared" si="77"/>
        <v>0</v>
      </c>
      <c r="BG293" s="118">
        <f t="shared" si="78"/>
        <v>0</v>
      </c>
      <c r="BH293" s="118">
        <f t="shared" si="79"/>
        <v>0</v>
      </c>
      <c r="BI293" s="118">
        <f t="shared" si="80"/>
        <v>0</v>
      </c>
      <c r="BJ293" s="18" t="s">
        <v>80</v>
      </c>
      <c r="BK293" s="118">
        <f t="shared" si="81"/>
        <v>0</v>
      </c>
      <c r="BL293" s="18" t="s">
        <v>137</v>
      </c>
      <c r="BM293" s="18" t="s">
        <v>633</v>
      </c>
    </row>
    <row r="294" spans="1:65" s="1" customFormat="1" ht="38.25" customHeight="1" x14ac:dyDescent="0.3">
      <c r="A294" s="130"/>
      <c r="B294" s="166"/>
      <c r="C294" s="171" t="s">
        <v>634</v>
      </c>
      <c r="D294" s="171" t="s">
        <v>139</v>
      </c>
      <c r="E294" s="172" t="s">
        <v>635</v>
      </c>
      <c r="F294" s="232" t="s">
        <v>636</v>
      </c>
      <c r="G294" s="232"/>
      <c r="H294" s="232"/>
      <c r="I294" s="232"/>
      <c r="J294" s="173" t="s">
        <v>136</v>
      </c>
      <c r="K294" s="128">
        <v>1</v>
      </c>
      <c r="L294" s="233"/>
      <c r="M294" s="233"/>
      <c r="N294" s="234">
        <f t="shared" si="72"/>
        <v>0</v>
      </c>
      <c r="O294" s="225"/>
      <c r="P294" s="225"/>
      <c r="Q294" s="225"/>
      <c r="R294" s="170"/>
      <c r="S294" s="130"/>
      <c r="T294" s="115" t="s">
        <v>5</v>
      </c>
      <c r="U294" s="40" t="s">
        <v>40</v>
      </c>
      <c r="V294" s="116">
        <v>0</v>
      </c>
      <c r="W294" s="116">
        <f t="shared" si="73"/>
        <v>0</v>
      </c>
      <c r="X294" s="116">
        <v>4.7E-2</v>
      </c>
      <c r="Y294" s="116">
        <f t="shared" si="74"/>
        <v>4.7E-2</v>
      </c>
      <c r="Z294" s="116">
        <v>0</v>
      </c>
      <c r="AA294" s="117">
        <f t="shared" si="75"/>
        <v>0</v>
      </c>
      <c r="AR294" s="18" t="s">
        <v>141</v>
      </c>
      <c r="AT294" s="18" t="s">
        <v>139</v>
      </c>
      <c r="AU294" s="18" t="s">
        <v>91</v>
      </c>
      <c r="AY294" s="18" t="s">
        <v>132</v>
      </c>
      <c r="BE294" s="118">
        <f t="shared" si="76"/>
        <v>0</v>
      </c>
      <c r="BF294" s="118">
        <f t="shared" si="77"/>
        <v>0</v>
      </c>
      <c r="BG294" s="118">
        <f t="shared" si="78"/>
        <v>0</v>
      </c>
      <c r="BH294" s="118">
        <f t="shared" si="79"/>
        <v>0</v>
      </c>
      <c r="BI294" s="118">
        <f t="shared" si="80"/>
        <v>0</v>
      </c>
      <c r="BJ294" s="18" t="s">
        <v>80</v>
      </c>
      <c r="BK294" s="118">
        <f t="shared" si="81"/>
        <v>0</v>
      </c>
      <c r="BL294" s="18" t="s">
        <v>137</v>
      </c>
      <c r="BM294" s="18" t="s">
        <v>637</v>
      </c>
    </row>
    <row r="295" spans="1:65" s="1" customFormat="1" ht="16.5" customHeight="1" x14ac:dyDescent="0.3">
      <c r="A295" s="130"/>
      <c r="B295" s="166"/>
      <c r="C295" s="167" t="s">
        <v>638</v>
      </c>
      <c r="D295" s="167" t="s">
        <v>133</v>
      </c>
      <c r="E295" s="168" t="s">
        <v>639</v>
      </c>
      <c r="F295" s="221" t="s">
        <v>640</v>
      </c>
      <c r="G295" s="221"/>
      <c r="H295" s="221"/>
      <c r="I295" s="221"/>
      <c r="J295" s="169" t="s">
        <v>136</v>
      </c>
      <c r="K295" s="127">
        <v>1</v>
      </c>
      <c r="L295" s="224"/>
      <c r="M295" s="224"/>
      <c r="N295" s="225">
        <f t="shared" si="72"/>
        <v>0</v>
      </c>
      <c r="O295" s="225"/>
      <c r="P295" s="225"/>
      <c r="Q295" s="225"/>
      <c r="R295" s="170"/>
      <c r="S295" s="130"/>
      <c r="T295" s="115" t="s">
        <v>5</v>
      </c>
      <c r="U295" s="40" t="s">
        <v>40</v>
      </c>
      <c r="V295" s="116">
        <v>2.3570000000000002</v>
      </c>
      <c r="W295" s="116">
        <f t="shared" si="73"/>
        <v>2.3570000000000002</v>
      </c>
      <c r="X295" s="116">
        <v>3.0000000000000001E-5</v>
      </c>
      <c r="Y295" s="116">
        <f t="shared" si="74"/>
        <v>3.0000000000000001E-5</v>
      </c>
      <c r="Z295" s="116">
        <v>0</v>
      </c>
      <c r="AA295" s="117">
        <f t="shared" si="75"/>
        <v>0</v>
      </c>
      <c r="AR295" s="18" t="s">
        <v>137</v>
      </c>
      <c r="AT295" s="18" t="s">
        <v>133</v>
      </c>
      <c r="AU295" s="18" t="s">
        <v>91</v>
      </c>
      <c r="AY295" s="18" t="s">
        <v>132</v>
      </c>
      <c r="BE295" s="118">
        <f t="shared" si="76"/>
        <v>0</v>
      </c>
      <c r="BF295" s="118">
        <f t="shared" si="77"/>
        <v>0</v>
      </c>
      <c r="BG295" s="118">
        <f t="shared" si="78"/>
        <v>0</v>
      </c>
      <c r="BH295" s="118">
        <f t="shared" si="79"/>
        <v>0</v>
      </c>
      <c r="BI295" s="118">
        <f t="shared" si="80"/>
        <v>0</v>
      </c>
      <c r="BJ295" s="18" t="s">
        <v>80</v>
      </c>
      <c r="BK295" s="118">
        <f t="shared" si="81"/>
        <v>0</v>
      </c>
      <c r="BL295" s="18" t="s">
        <v>137</v>
      </c>
      <c r="BM295" s="18" t="s">
        <v>641</v>
      </c>
    </row>
    <row r="296" spans="1:65" s="1" customFormat="1" ht="16.5" customHeight="1" x14ac:dyDescent="0.3">
      <c r="A296" s="130"/>
      <c r="B296" s="166"/>
      <c r="C296" s="171" t="s">
        <v>642</v>
      </c>
      <c r="D296" s="171" t="s">
        <v>139</v>
      </c>
      <c r="E296" s="172" t="s">
        <v>643</v>
      </c>
      <c r="F296" s="232" t="s">
        <v>644</v>
      </c>
      <c r="G296" s="232"/>
      <c r="H296" s="232"/>
      <c r="I296" s="232"/>
      <c r="J296" s="173" t="s">
        <v>136</v>
      </c>
      <c r="K296" s="128">
        <v>1</v>
      </c>
      <c r="L296" s="233"/>
      <c r="M296" s="233"/>
      <c r="N296" s="234">
        <f t="shared" si="72"/>
        <v>0</v>
      </c>
      <c r="O296" s="225"/>
      <c r="P296" s="225"/>
      <c r="Q296" s="225"/>
      <c r="R296" s="170"/>
      <c r="S296" s="130"/>
      <c r="T296" s="115" t="s">
        <v>5</v>
      </c>
      <c r="U296" s="40" t="s">
        <v>40</v>
      </c>
      <c r="V296" s="116">
        <v>0</v>
      </c>
      <c r="W296" s="116">
        <f t="shared" si="73"/>
        <v>0</v>
      </c>
      <c r="X296" s="116">
        <v>2.9000000000000001E-2</v>
      </c>
      <c r="Y296" s="116">
        <f t="shared" si="74"/>
        <v>2.9000000000000001E-2</v>
      </c>
      <c r="Z296" s="116">
        <v>0</v>
      </c>
      <c r="AA296" s="117">
        <f t="shared" si="75"/>
        <v>0</v>
      </c>
      <c r="AR296" s="18" t="s">
        <v>141</v>
      </c>
      <c r="AT296" s="18" t="s">
        <v>139</v>
      </c>
      <c r="AU296" s="18" t="s">
        <v>91</v>
      </c>
      <c r="AY296" s="18" t="s">
        <v>132</v>
      </c>
      <c r="BE296" s="118">
        <f t="shared" si="76"/>
        <v>0</v>
      </c>
      <c r="BF296" s="118">
        <f t="shared" si="77"/>
        <v>0</v>
      </c>
      <c r="BG296" s="118">
        <f t="shared" si="78"/>
        <v>0</v>
      </c>
      <c r="BH296" s="118">
        <f t="shared" si="79"/>
        <v>0</v>
      </c>
      <c r="BI296" s="118">
        <f t="shared" si="80"/>
        <v>0</v>
      </c>
      <c r="BJ296" s="18" t="s">
        <v>80</v>
      </c>
      <c r="BK296" s="118">
        <f t="shared" si="81"/>
        <v>0</v>
      </c>
      <c r="BL296" s="18" t="s">
        <v>137</v>
      </c>
      <c r="BM296" s="18" t="s">
        <v>645</v>
      </c>
    </row>
    <row r="297" spans="1:65" s="1" customFormat="1" ht="16.5" customHeight="1" x14ac:dyDescent="0.3">
      <c r="A297" s="130"/>
      <c r="B297" s="166"/>
      <c r="C297" s="167" t="s">
        <v>646</v>
      </c>
      <c r="D297" s="167" t="s">
        <v>133</v>
      </c>
      <c r="E297" s="168" t="s">
        <v>647</v>
      </c>
      <c r="F297" s="221" t="s">
        <v>648</v>
      </c>
      <c r="G297" s="221"/>
      <c r="H297" s="221"/>
      <c r="I297" s="221"/>
      <c r="J297" s="169" t="s">
        <v>609</v>
      </c>
      <c r="K297" s="127">
        <v>1</v>
      </c>
      <c r="L297" s="224"/>
      <c r="M297" s="224"/>
      <c r="N297" s="225">
        <f t="shared" si="72"/>
        <v>0</v>
      </c>
      <c r="O297" s="225"/>
      <c r="P297" s="225"/>
      <c r="Q297" s="225"/>
      <c r="R297" s="170"/>
      <c r="S297" s="130"/>
      <c r="T297" s="115" t="s">
        <v>5</v>
      </c>
      <c r="U297" s="40" t="s">
        <v>40</v>
      </c>
      <c r="V297" s="116">
        <v>3</v>
      </c>
      <c r="W297" s="116">
        <f t="shared" si="73"/>
        <v>3</v>
      </c>
      <c r="X297" s="116">
        <v>2.00485E-5</v>
      </c>
      <c r="Y297" s="116">
        <f t="shared" si="74"/>
        <v>2.00485E-5</v>
      </c>
      <c r="Z297" s="116">
        <v>0</v>
      </c>
      <c r="AA297" s="117">
        <f t="shared" si="75"/>
        <v>0</v>
      </c>
      <c r="AR297" s="18" t="s">
        <v>137</v>
      </c>
      <c r="AT297" s="18" t="s">
        <v>133</v>
      </c>
      <c r="AU297" s="18" t="s">
        <v>91</v>
      </c>
      <c r="AY297" s="18" t="s">
        <v>132</v>
      </c>
      <c r="BE297" s="118">
        <f t="shared" si="76"/>
        <v>0</v>
      </c>
      <c r="BF297" s="118">
        <f t="shared" si="77"/>
        <v>0</v>
      </c>
      <c r="BG297" s="118">
        <f t="shared" si="78"/>
        <v>0</v>
      </c>
      <c r="BH297" s="118">
        <f t="shared" si="79"/>
        <v>0</v>
      </c>
      <c r="BI297" s="118">
        <f t="shared" si="80"/>
        <v>0</v>
      </c>
      <c r="BJ297" s="18" t="s">
        <v>80</v>
      </c>
      <c r="BK297" s="118">
        <f t="shared" si="81"/>
        <v>0</v>
      </c>
      <c r="BL297" s="18" t="s">
        <v>137</v>
      </c>
      <c r="BM297" s="18" t="s">
        <v>649</v>
      </c>
    </row>
    <row r="298" spans="1:65" s="1" customFormat="1" ht="16.5" customHeight="1" x14ac:dyDescent="0.3">
      <c r="A298" s="130"/>
      <c r="B298" s="166"/>
      <c r="C298" s="171" t="s">
        <v>650</v>
      </c>
      <c r="D298" s="171" t="s">
        <v>139</v>
      </c>
      <c r="E298" s="172" t="s">
        <v>651</v>
      </c>
      <c r="F298" s="232" t="s">
        <v>652</v>
      </c>
      <c r="G298" s="232"/>
      <c r="H298" s="232"/>
      <c r="I298" s="232"/>
      <c r="J298" s="173" t="s">
        <v>136</v>
      </c>
      <c r="K298" s="128">
        <v>1</v>
      </c>
      <c r="L298" s="233"/>
      <c r="M298" s="233"/>
      <c r="N298" s="234">
        <f t="shared" si="72"/>
        <v>0</v>
      </c>
      <c r="O298" s="225"/>
      <c r="P298" s="225"/>
      <c r="Q298" s="225"/>
      <c r="R298" s="170"/>
      <c r="S298" s="130"/>
      <c r="T298" s="115" t="s">
        <v>5</v>
      </c>
      <c r="U298" s="40" t="s">
        <v>40</v>
      </c>
      <c r="V298" s="116">
        <v>0</v>
      </c>
      <c r="W298" s="116">
        <f t="shared" si="73"/>
        <v>0</v>
      </c>
      <c r="X298" s="116">
        <v>4.7E-2</v>
      </c>
      <c r="Y298" s="116">
        <f t="shared" si="74"/>
        <v>4.7E-2</v>
      </c>
      <c r="Z298" s="116">
        <v>0</v>
      </c>
      <c r="AA298" s="117">
        <f t="shared" si="75"/>
        <v>0</v>
      </c>
      <c r="AR298" s="18" t="s">
        <v>141</v>
      </c>
      <c r="AT298" s="18" t="s">
        <v>139</v>
      </c>
      <c r="AU298" s="18" t="s">
        <v>91</v>
      </c>
      <c r="AY298" s="18" t="s">
        <v>132</v>
      </c>
      <c r="BE298" s="118">
        <f t="shared" si="76"/>
        <v>0</v>
      </c>
      <c r="BF298" s="118">
        <f t="shared" si="77"/>
        <v>0</v>
      </c>
      <c r="BG298" s="118">
        <f t="shared" si="78"/>
        <v>0</v>
      </c>
      <c r="BH298" s="118">
        <f t="shared" si="79"/>
        <v>0</v>
      </c>
      <c r="BI298" s="118">
        <f t="shared" si="80"/>
        <v>0</v>
      </c>
      <c r="BJ298" s="18" t="s">
        <v>80</v>
      </c>
      <c r="BK298" s="118">
        <f t="shared" si="81"/>
        <v>0</v>
      </c>
      <c r="BL298" s="18" t="s">
        <v>137</v>
      </c>
      <c r="BM298" s="18" t="s">
        <v>653</v>
      </c>
    </row>
    <row r="299" spans="1:65" s="1" customFormat="1" ht="16.5" customHeight="1" x14ac:dyDescent="0.3">
      <c r="A299" s="130"/>
      <c r="B299" s="166"/>
      <c r="C299" s="171" t="s">
        <v>654</v>
      </c>
      <c r="D299" s="171" t="s">
        <v>139</v>
      </c>
      <c r="E299" s="172" t="s">
        <v>655</v>
      </c>
      <c r="F299" s="232" t="s">
        <v>656</v>
      </c>
      <c r="G299" s="232"/>
      <c r="H299" s="232"/>
      <c r="I299" s="232"/>
      <c r="J299" s="173" t="s">
        <v>136</v>
      </c>
      <c r="K299" s="128">
        <v>1</v>
      </c>
      <c r="L299" s="233"/>
      <c r="M299" s="233"/>
      <c r="N299" s="234">
        <f t="shared" si="72"/>
        <v>0</v>
      </c>
      <c r="O299" s="225"/>
      <c r="P299" s="225"/>
      <c r="Q299" s="225"/>
      <c r="R299" s="170"/>
      <c r="S299" s="130"/>
      <c r="T299" s="115" t="s">
        <v>5</v>
      </c>
      <c r="U299" s="40" t="s">
        <v>40</v>
      </c>
      <c r="V299" s="116">
        <v>0</v>
      </c>
      <c r="W299" s="116">
        <f t="shared" si="73"/>
        <v>0</v>
      </c>
      <c r="X299" s="116">
        <v>4.7E-2</v>
      </c>
      <c r="Y299" s="116">
        <f t="shared" si="74"/>
        <v>4.7E-2</v>
      </c>
      <c r="Z299" s="116">
        <v>0</v>
      </c>
      <c r="AA299" s="117">
        <f t="shared" si="75"/>
        <v>0</v>
      </c>
      <c r="AR299" s="18" t="s">
        <v>141</v>
      </c>
      <c r="AT299" s="18" t="s">
        <v>139</v>
      </c>
      <c r="AU299" s="18" t="s">
        <v>91</v>
      </c>
      <c r="AY299" s="18" t="s">
        <v>132</v>
      </c>
      <c r="BE299" s="118">
        <f t="shared" si="76"/>
        <v>0</v>
      </c>
      <c r="BF299" s="118">
        <f t="shared" si="77"/>
        <v>0</v>
      </c>
      <c r="BG299" s="118">
        <f t="shared" si="78"/>
        <v>0</v>
      </c>
      <c r="BH299" s="118">
        <f t="shared" si="79"/>
        <v>0</v>
      </c>
      <c r="BI299" s="118">
        <f t="shared" si="80"/>
        <v>0</v>
      </c>
      <c r="BJ299" s="18" t="s">
        <v>80</v>
      </c>
      <c r="BK299" s="118">
        <f t="shared" si="81"/>
        <v>0</v>
      </c>
      <c r="BL299" s="18" t="s">
        <v>137</v>
      </c>
      <c r="BM299" s="18" t="s">
        <v>657</v>
      </c>
    </row>
    <row r="300" spans="1:65" s="1" customFormat="1" ht="16.5" customHeight="1" x14ac:dyDescent="0.3">
      <c r="A300" s="130"/>
      <c r="B300" s="166"/>
      <c r="C300" s="171" t="s">
        <v>658</v>
      </c>
      <c r="D300" s="171" t="s">
        <v>139</v>
      </c>
      <c r="E300" s="172" t="s">
        <v>659</v>
      </c>
      <c r="F300" s="232" t="s">
        <v>660</v>
      </c>
      <c r="G300" s="232"/>
      <c r="H300" s="232"/>
      <c r="I300" s="232"/>
      <c r="J300" s="173" t="s">
        <v>136</v>
      </c>
      <c r="K300" s="128">
        <v>1</v>
      </c>
      <c r="L300" s="233"/>
      <c r="M300" s="233"/>
      <c r="N300" s="234">
        <f t="shared" si="72"/>
        <v>0</v>
      </c>
      <c r="O300" s="225"/>
      <c r="P300" s="225"/>
      <c r="Q300" s="225"/>
      <c r="R300" s="170"/>
      <c r="S300" s="130"/>
      <c r="T300" s="115" t="s">
        <v>5</v>
      </c>
      <c r="U300" s="40" t="s">
        <v>40</v>
      </c>
      <c r="V300" s="116">
        <v>0</v>
      </c>
      <c r="W300" s="116">
        <f t="shared" si="73"/>
        <v>0</v>
      </c>
      <c r="X300" s="116">
        <v>4.7E-2</v>
      </c>
      <c r="Y300" s="116">
        <f t="shared" si="74"/>
        <v>4.7E-2</v>
      </c>
      <c r="Z300" s="116">
        <v>0</v>
      </c>
      <c r="AA300" s="117">
        <f t="shared" si="75"/>
        <v>0</v>
      </c>
      <c r="AR300" s="18" t="s">
        <v>141</v>
      </c>
      <c r="AT300" s="18" t="s">
        <v>139</v>
      </c>
      <c r="AU300" s="18" t="s">
        <v>91</v>
      </c>
      <c r="AY300" s="18" t="s">
        <v>132</v>
      </c>
      <c r="BE300" s="118">
        <f t="shared" si="76"/>
        <v>0</v>
      </c>
      <c r="BF300" s="118">
        <f t="shared" si="77"/>
        <v>0</v>
      </c>
      <c r="BG300" s="118">
        <f t="shared" si="78"/>
        <v>0</v>
      </c>
      <c r="BH300" s="118">
        <f t="shared" si="79"/>
        <v>0</v>
      </c>
      <c r="BI300" s="118">
        <f t="shared" si="80"/>
        <v>0</v>
      </c>
      <c r="BJ300" s="18" t="s">
        <v>80</v>
      </c>
      <c r="BK300" s="118">
        <f t="shared" si="81"/>
        <v>0</v>
      </c>
      <c r="BL300" s="18" t="s">
        <v>137</v>
      </c>
      <c r="BM300" s="18" t="s">
        <v>661</v>
      </c>
    </row>
    <row r="301" spans="1:65" s="1" customFormat="1" ht="25.5" customHeight="1" x14ac:dyDescent="0.3">
      <c r="A301" s="130"/>
      <c r="B301" s="166"/>
      <c r="C301" s="167" t="s">
        <v>662</v>
      </c>
      <c r="D301" s="167" t="s">
        <v>133</v>
      </c>
      <c r="E301" s="168" t="s">
        <v>663</v>
      </c>
      <c r="F301" s="221" t="s">
        <v>664</v>
      </c>
      <c r="G301" s="221"/>
      <c r="H301" s="221"/>
      <c r="I301" s="221"/>
      <c r="J301" s="169" t="s">
        <v>136</v>
      </c>
      <c r="K301" s="127">
        <v>1</v>
      </c>
      <c r="L301" s="224"/>
      <c r="M301" s="224"/>
      <c r="N301" s="225">
        <f t="shared" si="72"/>
        <v>0</v>
      </c>
      <c r="O301" s="225"/>
      <c r="P301" s="225"/>
      <c r="Q301" s="225"/>
      <c r="R301" s="170"/>
      <c r="S301" s="130"/>
      <c r="T301" s="115" t="s">
        <v>5</v>
      </c>
      <c r="U301" s="40" t="s">
        <v>40</v>
      </c>
      <c r="V301" s="116">
        <v>0.20699999999999999</v>
      </c>
      <c r="W301" s="116">
        <f t="shared" si="73"/>
        <v>0.20699999999999999</v>
      </c>
      <c r="X301" s="116">
        <v>2.0000000000000002E-5</v>
      </c>
      <c r="Y301" s="116">
        <f t="shared" si="74"/>
        <v>2.0000000000000002E-5</v>
      </c>
      <c r="Z301" s="116">
        <v>0</v>
      </c>
      <c r="AA301" s="117">
        <f t="shared" si="75"/>
        <v>0</v>
      </c>
      <c r="AR301" s="18" t="s">
        <v>137</v>
      </c>
      <c r="AT301" s="18" t="s">
        <v>133</v>
      </c>
      <c r="AU301" s="18" t="s">
        <v>91</v>
      </c>
      <c r="AY301" s="18" t="s">
        <v>132</v>
      </c>
      <c r="BE301" s="118">
        <f t="shared" si="76"/>
        <v>0</v>
      </c>
      <c r="BF301" s="118">
        <f t="shared" si="77"/>
        <v>0</v>
      </c>
      <c r="BG301" s="118">
        <f t="shared" si="78"/>
        <v>0</v>
      </c>
      <c r="BH301" s="118">
        <f t="shared" si="79"/>
        <v>0</v>
      </c>
      <c r="BI301" s="118">
        <f t="shared" si="80"/>
        <v>0</v>
      </c>
      <c r="BJ301" s="18" t="s">
        <v>80</v>
      </c>
      <c r="BK301" s="118">
        <f t="shared" si="81"/>
        <v>0</v>
      </c>
      <c r="BL301" s="18" t="s">
        <v>137</v>
      </c>
      <c r="BM301" s="18" t="s">
        <v>665</v>
      </c>
    </row>
    <row r="302" spans="1:65" s="1" customFormat="1" ht="25.5" customHeight="1" x14ac:dyDescent="0.3">
      <c r="A302" s="130"/>
      <c r="B302" s="166"/>
      <c r="C302" s="171" t="s">
        <v>666</v>
      </c>
      <c r="D302" s="171" t="s">
        <v>139</v>
      </c>
      <c r="E302" s="172" t="s">
        <v>667</v>
      </c>
      <c r="F302" s="232" t="s">
        <v>668</v>
      </c>
      <c r="G302" s="232"/>
      <c r="H302" s="232"/>
      <c r="I302" s="232"/>
      <c r="J302" s="173" t="s">
        <v>136</v>
      </c>
      <c r="K302" s="128">
        <v>1</v>
      </c>
      <c r="L302" s="233"/>
      <c r="M302" s="233"/>
      <c r="N302" s="234">
        <f t="shared" si="72"/>
        <v>0</v>
      </c>
      <c r="O302" s="225"/>
      <c r="P302" s="225"/>
      <c r="Q302" s="225"/>
      <c r="R302" s="170"/>
      <c r="S302" s="130"/>
      <c r="T302" s="115" t="s">
        <v>5</v>
      </c>
      <c r="U302" s="40" t="s">
        <v>40</v>
      </c>
      <c r="V302" s="116">
        <v>0</v>
      </c>
      <c r="W302" s="116">
        <f t="shared" si="73"/>
        <v>0</v>
      </c>
      <c r="X302" s="116">
        <v>1.3999999999999999E-4</v>
      </c>
      <c r="Y302" s="116">
        <f t="shared" si="74"/>
        <v>1.3999999999999999E-4</v>
      </c>
      <c r="Z302" s="116">
        <v>0</v>
      </c>
      <c r="AA302" s="117">
        <f t="shared" si="75"/>
        <v>0</v>
      </c>
      <c r="AR302" s="18" t="s">
        <v>141</v>
      </c>
      <c r="AT302" s="18" t="s">
        <v>139</v>
      </c>
      <c r="AU302" s="18" t="s">
        <v>91</v>
      </c>
      <c r="AY302" s="18" t="s">
        <v>132</v>
      </c>
      <c r="BE302" s="118">
        <f t="shared" si="76"/>
        <v>0</v>
      </c>
      <c r="BF302" s="118">
        <f t="shared" si="77"/>
        <v>0</v>
      </c>
      <c r="BG302" s="118">
        <f t="shared" si="78"/>
        <v>0</v>
      </c>
      <c r="BH302" s="118">
        <f t="shared" si="79"/>
        <v>0</v>
      </c>
      <c r="BI302" s="118">
        <f t="shared" si="80"/>
        <v>0</v>
      </c>
      <c r="BJ302" s="18" t="s">
        <v>80</v>
      </c>
      <c r="BK302" s="118">
        <f t="shared" si="81"/>
        <v>0</v>
      </c>
      <c r="BL302" s="18" t="s">
        <v>137</v>
      </c>
      <c r="BM302" s="18" t="s">
        <v>669</v>
      </c>
    </row>
    <row r="303" spans="1:65" s="1" customFormat="1" ht="25.5" customHeight="1" x14ac:dyDescent="0.3">
      <c r="A303" s="130"/>
      <c r="B303" s="166"/>
      <c r="C303" s="167" t="s">
        <v>670</v>
      </c>
      <c r="D303" s="167" t="s">
        <v>133</v>
      </c>
      <c r="E303" s="168" t="s">
        <v>671</v>
      </c>
      <c r="F303" s="221" t="s">
        <v>672</v>
      </c>
      <c r="G303" s="221"/>
      <c r="H303" s="221"/>
      <c r="I303" s="221"/>
      <c r="J303" s="169" t="s">
        <v>175</v>
      </c>
      <c r="K303" s="127">
        <v>20</v>
      </c>
      <c r="L303" s="224"/>
      <c r="M303" s="224"/>
      <c r="N303" s="225">
        <f t="shared" si="72"/>
        <v>0</v>
      </c>
      <c r="O303" s="225"/>
      <c r="P303" s="225"/>
      <c r="Q303" s="225"/>
      <c r="R303" s="170"/>
      <c r="S303" s="130"/>
      <c r="T303" s="115" t="s">
        <v>5</v>
      </c>
      <c r="U303" s="40" t="s">
        <v>40</v>
      </c>
      <c r="V303" s="116">
        <v>0.61599999999999999</v>
      </c>
      <c r="W303" s="116">
        <f t="shared" si="73"/>
        <v>12.32</v>
      </c>
      <c r="X303" s="116">
        <v>9.1E-4</v>
      </c>
      <c r="Y303" s="116">
        <f t="shared" si="74"/>
        <v>1.8200000000000001E-2</v>
      </c>
      <c r="Z303" s="116">
        <v>0</v>
      </c>
      <c r="AA303" s="117">
        <f t="shared" si="75"/>
        <v>0</v>
      </c>
      <c r="AR303" s="18" t="s">
        <v>137</v>
      </c>
      <c r="AT303" s="18" t="s">
        <v>133</v>
      </c>
      <c r="AU303" s="18" t="s">
        <v>91</v>
      </c>
      <c r="AY303" s="18" t="s">
        <v>132</v>
      </c>
      <c r="BE303" s="118">
        <f t="shared" si="76"/>
        <v>0</v>
      </c>
      <c r="BF303" s="118">
        <f t="shared" si="77"/>
        <v>0</v>
      </c>
      <c r="BG303" s="118">
        <f t="shared" si="78"/>
        <v>0</v>
      </c>
      <c r="BH303" s="118">
        <f t="shared" si="79"/>
        <v>0</v>
      </c>
      <c r="BI303" s="118">
        <f t="shared" si="80"/>
        <v>0</v>
      </c>
      <c r="BJ303" s="18" t="s">
        <v>80</v>
      </c>
      <c r="BK303" s="118">
        <f t="shared" si="81"/>
        <v>0</v>
      </c>
      <c r="BL303" s="18" t="s">
        <v>137</v>
      </c>
      <c r="BM303" s="18" t="s">
        <v>673</v>
      </c>
    </row>
    <row r="304" spans="1:65" s="1" customFormat="1" ht="25.5" customHeight="1" x14ac:dyDescent="0.3">
      <c r="A304" s="130"/>
      <c r="B304" s="166"/>
      <c r="C304" s="167" t="s">
        <v>674</v>
      </c>
      <c r="D304" s="167" t="s">
        <v>133</v>
      </c>
      <c r="E304" s="168" t="s">
        <v>675</v>
      </c>
      <c r="F304" s="221" t="s">
        <v>676</v>
      </c>
      <c r="G304" s="221"/>
      <c r="H304" s="221"/>
      <c r="I304" s="221"/>
      <c r="J304" s="169" t="s">
        <v>175</v>
      </c>
      <c r="K304" s="127">
        <v>20</v>
      </c>
      <c r="L304" s="224"/>
      <c r="M304" s="224"/>
      <c r="N304" s="225">
        <f t="shared" si="72"/>
        <v>0</v>
      </c>
      <c r="O304" s="225"/>
      <c r="P304" s="225"/>
      <c r="Q304" s="225"/>
      <c r="R304" s="170"/>
      <c r="S304" s="130"/>
      <c r="T304" s="115" t="s">
        <v>5</v>
      </c>
      <c r="U304" s="40" t="s">
        <v>40</v>
      </c>
      <c r="V304" s="116">
        <v>6.7000000000000004E-2</v>
      </c>
      <c r="W304" s="116">
        <f t="shared" si="73"/>
        <v>1.34</v>
      </c>
      <c r="X304" s="116">
        <v>1.9000000000000001E-4</v>
      </c>
      <c r="Y304" s="116">
        <f t="shared" si="74"/>
        <v>3.8000000000000004E-3</v>
      </c>
      <c r="Z304" s="116">
        <v>0</v>
      </c>
      <c r="AA304" s="117">
        <f t="shared" si="75"/>
        <v>0</v>
      </c>
      <c r="AR304" s="18" t="s">
        <v>137</v>
      </c>
      <c r="AT304" s="18" t="s">
        <v>133</v>
      </c>
      <c r="AU304" s="18" t="s">
        <v>91</v>
      </c>
      <c r="AY304" s="18" t="s">
        <v>132</v>
      </c>
      <c r="BE304" s="118">
        <f t="shared" si="76"/>
        <v>0</v>
      </c>
      <c r="BF304" s="118">
        <f t="shared" si="77"/>
        <v>0</v>
      </c>
      <c r="BG304" s="118">
        <f t="shared" si="78"/>
        <v>0</v>
      </c>
      <c r="BH304" s="118">
        <f t="shared" si="79"/>
        <v>0</v>
      </c>
      <c r="BI304" s="118">
        <f t="shared" si="80"/>
        <v>0</v>
      </c>
      <c r="BJ304" s="18" t="s">
        <v>80</v>
      </c>
      <c r="BK304" s="118">
        <f t="shared" si="81"/>
        <v>0</v>
      </c>
      <c r="BL304" s="18" t="s">
        <v>137</v>
      </c>
      <c r="BM304" s="18" t="s">
        <v>677</v>
      </c>
    </row>
    <row r="305" spans="1:65" s="1" customFormat="1" ht="25.5" customHeight="1" x14ac:dyDescent="0.3">
      <c r="A305" s="130"/>
      <c r="B305" s="166"/>
      <c r="C305" s="167" t="s">
        <v>678</v>
      </c>
      <c r="D305" s="167" t="s">
        <v>133</v>
      </c>
      <c r="E305" s="168" t="s">
        <v>679</v>
      </c>
      <c r="F305" s="221" t="s">
        <v>680</v>
      </c>
      <c r="G305" s="221"/>
      <c r="H305" s="221"/>
      <c r="I305" s="221"/>
      <c r="J305" s="169" t="s">
        <v>175</v>
      </c>
      <c r="K305" s="127">
        <v>5</v>
      </c>
      <c r="L305" s="224"/>
      <c r="M305" s="224"/>
      <c r="N305" s="225">
        <f t="shared" si="72"/>
        <v>0</v>
      </c>
      <c r="O305" s="225"/>
      <c r="P305" s="225"/>
      <c r="Q305" s="225"/>
      <c r="R305" s="170"/>
      <c r="S305" s="130"/>
      <c r="T305" s="115" t="s">
        <v>5</v>
      </c>
      <c r="U305" s="40" t="s">
        <v>40</v>
      </c>
      <c r="V305" s="116">
        <v>0.65900000000000003</v>
      </c>
      <c r="W305" s="116">
        <f t="shared" si="73"/>
        <v>3.2949999999999999</v>
      </c>
      <c r="X305" s="116">
        <v>2.9E-4</v>
      </c>
      <c r="Y305" s="116">
        <f t="shared" si="74"/>
        <v>1.4499999999999999E-3</v>
      </c>
      <c r="Z305" s="116">
        <v>0</v>
      </c>
      <c r="AA305" s="117">
        <f t="shared" si="75"/>
        <v>0</v>
      </c>
      <c r="AR305" s="18" t="s">
        <v>137</v>
      </c>
      <c r="AT305" s="18" t="s">
        <v>133</v>
      </c>
      <c r="AU305" s="18" t="s">
        <v>91</v>
      </c>
      <c r="AY305" s="18" t="s">
        <v>132</v>
      </c>
      <c r="BE305" s="118">
        <f t="shared" si="76"/>
        <v>0</v>
      </c>
      <c r="BF305" s="118">
        <f t="shared" si="77"/>
        <v>0</v>
      </c>
      <c r="BG305" s="118">
        <f t="shared" si="78"/>
        <v>0</v>
      </c>
      <c r="BH305" s="118">
        <f t="shared" si="79"/>
        <v>0</v>
      </c>
      <c r="BI305" s="118">
        <f t="shared" si="80"/>
        <v>0</v>
      </c>
      <c r="BJ305" s="18" t="s">
        <v>80</v>
      </c>
      <c r="BK305" s="118">
        <f t="shared" si="81"/>
        <v>0</v>
      </c>
      <c r="BL305" s="18" t="s">
        <v>137</v>
      </c>
      <c r="BM305" s="18" t="s">
        <v>681</v>
      </c>
    </row>
    <row r="306" spans="1:65" s="1" customFormat="1" ht="16.5" customHeight="1" x14ac:dyDescent="0.3">
      <c r="A306" s="130"/>
      <c r="B306" s="166"/>
      <c r="C306" s="167" t="s">
        <v>682</v>
      </c>
      <c r="D306" s="167" t="s">
        <v>133</v>
      </c>
      <c r="E306" s="168" t="s">
        <v>683</v>
      </c>
      <c r="F306" s="221" t="s">
        <v>684</v>
      </c>
      <c r="G306" s="221"/>
      <c r="H306" s="221"/>
      <c r="I306" s="221"/>
      <c r="J306" s="169" t="s">
        <v>136</v>
      </c>
      <c r="K306" s="127">
        <v>1</v>
      </c>
      <c r="L306" s="224"/>
      <c r="M306" s="224"/>
      <c r="N306" s="225">
        <f t="shared" si="72"/>
        <v>0</v>
      </c>
      <c r="O306" s="225"/>
      <c r="P306" s="225"/>
      <c r="Q306" s="225"/>
      <c r="R306" s="170"/>
      <c r="S306" s="130"/>
      <c r="T306" s="115" t="s">
        <v>5</v>
      </c>
      <c r="U306" s="40" t="s">
        <v>40</v>
      </c>
      <c r="V306" s="116">
        <v>0.29799999999999999</v>
      </c>
      <c r="W306" s="116">
        <f t="shared" si="73"/>
        <v>0.29799999999999999</v>
      </c>
      <c r="X306" s="116">
        <v>5.6999999999999998E-4</v>
      </c>
      <c r="Y306" s="116">
        <f t="shared" si="74"/>
        <v>5.6999999999999998E-4</v>
      </c>
      <c r="Z306" s="116">
        <v>0</v>
      </c>
      <c r="AA306" s="117">
        <f t="shared" si="75"/>
        <v>0</v>
      </c>
      <c r="AR306" s="18" t="s">
        <v>137</v>
      </c>
      <c r="AT306" s="18" t="s">
        <v>133</v>
      </c>
      <c r="AU306" s="18" t="s">
        <v>91</v>
      </c>
      <c r="AY306" s="18" t="s">
        <v>132</v>
      </c>
      <c r="BE306" s="118">
        <f t="shared" si="76"/>
        <v>0</v>
      </c>
      <c r="BF306" s="118">
        <f t="shared" si="77"/>
        <v>0</v>
      </c>
      <c r="BG306" s="118">
        <f t="shared" si="78"/>
        <v>0</v>
      </c>
      <c r="BH306" s="118">
        <f t="shared" si="79"/>
        <v>0</v>
      </c>
      <c r="BI306" s="118">
        <f t="shared" si="80"/>
        <v>0</v>
      </c>
      <c r="BJ306" s="18" t="s">
        <v>80</v>
      </c>
      <c r="BK306" s="118">
        <f t="shared" si="81"/>
        <v>0</v>
      </c>
      <c r="BL306" s="18" t="s">
        <v>137</v>
      </c>
      <c r="BM306" s="18" t="s">
        <v>685</v>
      </c>
    </row>
    <row r="307" spans="1:65" s="1" customFormat="1" ht="25.5" customHeight="1" x14ac:dyDescent="0.3">
      <c r="A307" s="130"/>
      <c r="B307" s="166"/>
      <c r="C307" s="171" t="s">
        <v>686</v>
      </c>
      <c r="D307" s="171" t="s">
        <v>139</v>
      </c>
      <c r="E307" s="172" t="s">
        <v>687</v>
      </c>
      <c r="F307" s="232" t="s">
        <v>688</v>
      </c>
      <c r="G307" s="232"/>
      <c r="H307" s="232"/>
      <c r="I307" s="232"/>
      <c r="J307" s="173" t="s">
        <v>136</v>
      </c>
      <c r="K307" s="128">
        <v>1</v>
      </c>
      <c r="L307" s="233"/>
      <c r="M307" s="233"/>
      <c r="N307" s="234">
        <f t="shared" si="72"/>
        <v>0</v>
      </c>
      <c r="O307" s="225"/>
      <c r="P307" s="225"/>
      <c r="Q307" s="225"/>
      <c r="R307" s="170"/>
      <c r="S307" s="130"/>
      <c r="T307" s="115" t="s">
        <v>5</v>
      </c>
      <c r="U307" s="40" t="s">
        <v>40</v>
      </c>
      <c r="V307" s="116">
        <v>0</v>
      </c>
      <c r="W307" s="116">
        <f t="shared" si="73"/>
        <v>0</v>
      </c>
      <c r="X307" s="116">
        <v>5.2999999999999998E-4</v>
      </c>
      <c r="Y307" s="116">
        <f t="shared" si="74"/>
        <v>5.2999999999999998E-4</v>
      </c>
      <c r="Z307" s="116">
        <v>0</v>
      </c>
      <c r="AA307" s="117">
        <f t="shared" si="75"/>
        <v>0</v>
      </c>
      <c r="AR307" s="18" t="s">
        <v>141</v>
      </c>
      <c r="AT307" s="18" t="s">
        <v>139</v>
      </c>
      <c r="AU307" s="18" t="s">
        <v>91</v>
      </c>
      <c r="AY307" s="18" t="s">
        <v>132</v>
      </c>
      <c r="BE307" s="118">
        <f t="shared" si="76"/>
        <v>0</v>
      </c>
      <c r="BF307" s="118">
        <f t="shared" si="77"/>
        <v>0</v>
      </c>
      <c r="BG307" s="118">
        <f t="shared" si="78"/>
        <v>0</v>
      </c>
      <c r="BH307" s="118">
        <f t="shared" si="79"/>
        <v>0</v>
      </c>
      <c r="BI307" s="118">
        <f t="shared" si="80"/>
        <v>0</v>
      </c>
      <c r="BJ307" s="18" t="s">
        <v>80</v>
      </c>
      <c r="BK307" s="118">
        <f t="shared" si="81"/>
        <v>0</v>
      </c>
      <c r="BL307" s="18" t="s">
        <v>137</v>
      </c>
      <c r="BM307" s="18" t="s">
        <v>689</v>
      </c>
    </row>
    <row r="308" spans="1:65" s="1" customFormat="1" ht="25.5" customHeight="1" x14ac:dyDescent="0.3">
      <c r="A308" s="130"/>
      <c r="B308" s="166"/>
      <c r="C308" s="167" t="s">
        <v>690</v>
      </c>
      <c r="D308" s="167" t="s">
        <v>133</v>
      </c>
      <c r="E308" s="168" t="s">
        <v>663</v>
      </c>
      <c r="F308" s="221" t="s">
        <v>664</v>
      </c>
      <c r="G308" s="221"/>
      <c r="H308" s="221"/>
      <c r="I308" s="221"/>
      <c r="J308" s="169" t="s">
        <v>136</v>
      </c>
      <c r="K308" s="127">
        <v>8</v>
      </c>
      <c r="L308" s="224"/>
      <c r="M308" s="224"/>
      <c r="N308" s="225">
        <f t="shared" si="72"/>
        <v>0</v>
      </c>
      <c r="O308" s="225"/>
      <c r="P308" s="225"/>
      <c r="Q308" s="225"/>
      <c r="R308" s="170"/>
      <c r="S308" s="130"/>
      <c r="T308" s="115" t="s">
        <v>5</v>
      </c>
      <c r="U308" s="40" t="s">
        <v>40</v>
      </c>
      <c r="V308" s="116">
        <v>0.20699999999999999</v>
      </c>
      <c r="W308" s="116">
        <f t="shared" si="73"/>
        <v>1.6559999999999999</v>
      </c>
      <c r="X308" s="116">
        <v>2.0000000000000002E-5</v>
      </c>
      <c r="Y308" s="116">
        <f t="shared" si="74"/>
        <v>1.6000000000000001E-4</v>
      </c>
      <c r="Z308" s="116">
        <v>0</v>
      </c>
      <c r="AA308" s="117">
        <f t="shared" si="75"/>
        <v>0</v>
      </c>
      <c r="AR308" s="18" t="s">
        <v>137</v>
      </c>
      <c r="AT308" s="18" t="s">
        <v>133</v>
      </c>
      <c r="AU308" s="18" t="s">
        <v>91</v>
      </c>
      <c r="AY308" s="18" t="s">
        <v>132</v>
      </c>
      <c r="BE308" s="118">
        <f t="shared" si="76"/>
        <v>0</v>
      </c>
      <c r="BF308" s="118">
        <f t="shared" si="77"/>
        <v>0</v>
      </c>
      <c r="BG308" s="118">
        <f t="shared" si="78"/>
        <v>0</v>
      </c>
      <c r="BH308" s="118">
        <f t="shared" si="79"/>
        <v>0</v>
      </c>
      <c r="BI308" s="118">
        <f t="shared" si="80"/>
        <v>0</v>
      </c>
      <c r="BJ308" s="18" t="s">
        <v>80</v>
      </c>
      <c r="BK308" s="118">
        <f t="shared" si="81"/>
        <v>0</v>
      </c>
      <c r="BL308" s="18" t="s">
        <v>137</v>
      </c>
      <c r="BM308" s="18" t="s">
        <v>691</v>
      </c>
    </row>
    <row r="309" spans="1:65" s="1" customFormat="1" ht="25.5" customHeight="1" x14ac:dyDescent="0.3">
      <c r="A309" s="130"/>
      <c r="B309" s="166"/>
      <c r="C309" s="171" t="s">
        <v>692</v>
      </c>
      <c r="D309" s="171" t="s">
        <v>139</v>
      </c>
      <c r="E309" s="172" t="s">
        <v>693</v>
      </c>
      <c r="F309" s="232" t="s">
        <v>694</v>
      </c>
      <c r="G309" s="232"/>
      <c r="H309" s="232"/>
      <c r="I309" s="232"/>
      <c r="J309" s="173" t="s">
        <v>136</v>
      </c>
      <c r="K309" s="128">
        <v>6</v>
      </c>
      <c r="L309" s="233"/>
      <c r="M309" s="233"/>
      <c r="N309" s="234">
        <f t="shared" si="72"/>
        <v>0</v>
      </c>
      <c r="O309" s="225"/>
      <c r="P309" s="225"/>
      <c r="Q309" s="225"/>
      <c r="R309" s="170"/>
      <c r="S309" s="130"/>
      <c r="T309" s="115" t="s">
        <v>5</v>
      </c>
      <c r="U309" s="40" t="s">
        <v>40</v>
      </c>
      <c r="V309" s="116">
        <v>0</v>
      </c>
      <c r="W309" s="116">
        <f t="shared" si="73"/>
        <v>0</v>
      </c>
      <c r="X309" s="116">
        <v>3.8000000000000002E-4</v>
      </c>
      <c r="Y309" s="116">
        <f t="shared" si="74"/>
        <v>2.2799999999999999E-3</v>
      </c>
      <c r="Z309" s="116">
        <v>0</v>
      </c>
      <c r="AA309" s="117">
        <f t="shared" si="75"/>
        <v>0</v>
      </c>
      <c r="AR309" s="18" t="s">
        <v>141</v>
      </c>
      <c r="AT309" s="18" t="s">
        <v>139</v>
      </c>
      <c r="AU309" s="18" t="s">
        <v>91</v>
      </c>
      <c r="AY309" s="18" t="s">
        <v>132</v>
      </c>
      <c r="BE309" s="118">
        <f t="shared" si="76"/>
        <v>0</v>
      </c>
      <c r="BF309" s="118">
        <f t="shared" si="77"/>
        <v>0</v>
      </c>
      <c r="BG309" s="118">
        <f t="shared" si="78"/>
        <v>0</v>
      </c>
      <c r="BH309" s="118">
        <f t="shared" si="79"/>
        <v>0</v>
      </c>
      <c r="BI309" s="118">
        <f t="shared" si="80"/>
        <v>0</v>
      </c>
      <c r="BJ309" s="18" t="s">
        <v>80</v>
      </c>
      <c r="BK309" s="118">
        <f t="shared" si="81"/>
        <v>0</v>
      </c>
      <c r="BL309" s="18" t="s">
        <v>137</v>
      </c>
      <c r="BM309" s="18" t="s">
        <v>695</v>
      </c>
    </row>
    <row r="310" spans="1:65" s="1" customFormat="1" ht="16.5" customHeight="1" x14ac:dyDescent="0.3">
      <c r="A310" s="130"/>
      <c r="B310" s="166"/>
      <c r="C310" s="171" t="s">
        <v>696</v>
      </c>
      <c r="D310" s="171" t="s">
        <v>139</v>
      </c>
      <c r="E310" s="172" t="s">
        <v>697</v>
      </c>
      <c r="F310" s="232" t="s">
        <v>698</v>
      </c>
      <c r="G310" s="232"/>
      <c r="H310" s="232"/>
      <c r="I310" s="232"/>
      <c r="J310" s="173" t="s">
        <v>136</v>
      </c>
      <c r="K310" s="128">
        <v>1</v>
      </c>
      <c r="L310" s="233"/>
      <c r="M310" s="233"/>
      <c r="N310" s="234">
        <f t="shared" si="72"/>
        <v>0</v>
      </c>
      <c r="O310" s="225"/>
      <c r="P310" s="225"/>
      <c r="Q310" s="225"/>
      <c r="R310" s="170"/>
      <c r="S310" s="130"/>
      <c r="T310" s="115" t="s">
        <v>5</v>
      </c>
      <c r="U310" s="40" t="s">
        <v>40</v>
      </c>
      <c r="V310" s="116">
        <v>0</v>
      </c>
      <c r="W310" s="116">
        <f t="shared" si="73"/>
        <v>0</v>
      </c>
      <c r="X310" s="116">
        <v>1.4999999999999999E-4</v>
      </c>
      <c r="Y310" s="116">
        <f t="shared" si="74"/>
        <v>1.4999999999999999E-4</v>
      </c>
      <c r="Z310" s="116">
        <v>0</v>
      </c>
      <c r="AA310" s="117">
        <f t="shared" si="75"/>
        <v>0</v>
      </c>
      <c r="AR310" s="18" t="s">
        <v>141</v>
      </c>
      <c r="AT310" s="18" t="s">
        <v>139</v>
      </c>
      <c r="AU310" s="18" t="s">
        <v>91</v>
      </c>
      <c r="AY310" s="18" t="s">
        <v>132</v>
      </c>
      <c r="BE310" s="118">
        <f t="shared" si="76"/>
        <v>0</v>
      </c>
      <c r="BF310" s="118">
        <f t="shared" si="77"/>
        <v>0</v>
      </c>
      <c r="BG310" s="118">
        <f t="shared" si="78"/>
        <v>0</v>
      </c>
      <c r="BH310" s="118">
        <f t="shared" si="79"/>
        <v>0</v>
      </c>
      <c r="BI310" s="118">
        <f t="shared" si="80"/>
        <v>0</v>
      </c>
      <c r="BJ310" s="18" t="s">
        <v>80</v>
      </c>
      <c r="BK310" s="118">
        <f t="shared" si="81"/>
        <v>0</v>
      </c>
      <c r="BL310" s="18" t="s">
        <v>137</v>
      </c>
      <c r="BM310" s="18" t="s">
        <v>699</v>
      </c>
    </row>
    <row r="311" spans="1:65" s="1" customFormat="1" ht="25.5" customHeight="1" x14ac:dyDescent="0.3">
      <c r="A311" s="130"/>
      <c r="B311" s="166"/>
      <c r="C311" s="171" t="s">
        <v>700</v>
      </c>
      <c r="D311" s="171" t="s">
        <v>139</v>
      </c>
      <c r="E311" s="172" t="s">
        <v>701</v>
      </c>
      <c r="F311" s="232" t="s">
        <v>702</v>
      </c>
      <c r="G311" s="232"/>
      <c r="H311" s="232"/>
      <c r="I311" s="232"/>
      <c r="J311" s="173" t="s">
        <v>136</v>
      </c>
      <c r="K311" s="128">
        <v>1</v>
      </c>
      <c r="L311" s="233"/>
      <c r="M311" s="233"/>
      <c r="N311" s="234">
        <f t="shared" si="72"/>
        <v>0</v>
      </c>
      <c r="O311" s="225"/>
      <c r="P311" s="225"/>
      <c r="Q311" s="225"/>
      <c r="R311" s="170"/>
      <c r="S311" s="130"/>
      <c r="T311" s="115" t="s">
        <v>5</v>
      </c>
      <c r="U311" s="40" t="s">
        <v>40</v>
      </c>
      <c r="V311" s="116">
        <v>0</v>
      </c>
      <c r="W311" s="116">
        <f t="shared" si="73"/>
        <v>0</v>
      </c>
      <c r="X311" s="116">
        <v>1.98E-3</v>
      </c>
      <c r="Y311" s="116">
        <f t="shared" si="74"/>
        <v>1.98E-3</v>
      </c>
      <c r="Z311" s="116">
        <v>0</v>
      </c>
      <c r="AA311" s="117">
        <f t="shared" si="75"/>
        <v>0</v>
      </c>
      <c r="AR311" s="18" t="s">
        <v>141</v>
      </c>
      <c r="AT311" s="18" t="s">
        <v>139</v>
      </c>
      <c r="AU311" s="18" t="s">
        <v>91</v>
      </c>
      <c r="AY311" s="18" t="s">
        <v>132</v>
      </c>
      <c r="BE311" s="118">
        <f t="shared" si="76"/>
        <v>0</v>
      </c>
      <c r="BF311" s="118">
        <f t="shared" si="77"/>
        <v>0</v>
      </c>
      <c r="BG311" s="118">
        <f t="shared" si="78"/>
        <v>0</v>
      </c>
      <c r="BH311" s="118">
        <f t="shared" si="79"/>
        <v>0</v>
      </c>
      <c r="BI311" s="118">
        <f t="shared" si="80"/>
        <v>0</v>
      </c>
      <c r="BJ311" s="18" t="s">
        <v>80</v>
      </c>
      <c r="BK311" s="118">
        <f t="shared" si="81"/>
        <v>0</v>
      </c>
      <c r="BL311" s="18" t="s">
        <v>137</v>
      </c>
      <c r="BM311" s="18" t="s">
        <v>703</v>
      </c>
    </row>
    <row r="312" spans="1:65" s="1" customFormat="1" ht="25.5" customHeight="1" x14ac:dyDescent="0.3">
      <c r="A312" s="130"/>
      <c r="B312" s="166"/>
      <c r="C312" s="167" t="s">
        <v>704</v>
      </c>
      <c r="D312" s="167" t="s">
        <v>133</v>
      </c>
      <c r="E312" s="168" t="s">
        <v>705</v>
      </c>
      <c r="F312" s="221" t="s">
        <v>706</v>
      </c>
      <c r="G312" s="221"/>
      <c r="H312" s="221"/>
      <c r="I312" s="221"/>
      <c r="J312" s="169" t="s">
        <v>136</v>
      </c>
      <c r="K312" s="127">
        <v>2</v>
      </c>
      <c r="L312" s="224"/>
      <c r="M312" s="224"/>
      <c r="N312" s="225">
        <f t="shared" si="72"/>
        <v>0</v>
      </c>
      <c r="O312" s="225"/>
      <c r="P312" s="225"/>
      <c r="Q312" s="225"/>
      <c r="R312" s="170"/>
      <c r="S312" s="130"/>
      <c r="T312" s="115" t="s">
        <v>5</v>
      </c>
      <c r="U312" s="40" t="s">
        <v>40</v>
      </c>
      <c r="V312" s="116">
        <v>0.14499999999999999</v>
      </c>
      <c r="W312" s="116">
        <f t="shared" si="73"/>
        <v>0.28999999999999998</v>
      </c>
      <c r="X312" s="116">
        <v>2.0000000000000002E-5</v>
      </c>
      <c r="Y312" s="116">
        <f t="shared" si="74"/>
        <v>4.0000000000000003E-5</v>
      </c>
      <c r="Z312" s="116">
        <v>0</v>
      </c>
      <c r="AA312" s="117">
        <f t="shared" si="75"/>
        <v>0</v>
      </c>
      <c r="AR312" s="18" t="s">
        <v>137</v>
      </c>
      <c r="AT312" s="18" t="s">
        <v>133</v>
      </c>
      <c r="AU312" s="18" t="s">
        <v>91</v>
      </c>
      <c r="AY312" s="18" t="s">
        <v>132</v>
      </c>
      <c r="BE312" s="118">
        <f t="shared" si="76"/>
        <v>0</v>
      </c>
      <c r="BF312" s="118">
        <f t="shared" si="77"/>
        <v>0</v>
      </c>
      <c r="BG312" s="118">
        <f t="shared" si="78"/>
        <v>0</v>
      </c>
      <c r="BH312" s="118">
        <f t="shared" si="79"/>
        <v>0</v>
      </c>
      <c r="BI312" s="118">
        <f t="shared" si="80"/>
        <v>0</v>
      </c>
      <c r="BJ312" s="18" t="s">
        <v>80</v>
      </c>
      <c r="BK312" s="118">
        <f t="shared" si="81"/>
        <v>0</v>
      </c>
      <c r="BL312" s="18" t="s">
        <v>137</v>
      </c>
      <c r="BM312" s="18" t="s">
        <v>707</v>
      </c>
    </row>
    <row r="313" spans="1:65" s="1" customFormat="1" ht="25.5" customHeight="1" x14ac:dyDescent="0.3">
      <c r="A313" s="130"/>
      <c r="B313" s="166"/>
      <c r="C313" s="171" t="s">
        <v>708</v>
      </c>
      <c r="D313" s="171" t="s">
        <v>139</v>
      </c>
      <c r="E313" s="172" t="s">
        <v>225</v>
      </c>
      <c r="F313" s="232" t="s">
        <v>226</v>
      </c>
      <c r="G313" s="232"/>
      <c r="H313" s="232"/>
      <c r="I313" s="232"/>
      <c r="J313" s="173" t="s">
        <v>136</v>
      </c>
      <c r="K313" s="128">
        <v>2</v>
      </c>
      <c r="L313" s="233"/>
      <c r="M313" s="233"/>
      <c r="N313" s="234">
        <f t="shared" si="72"/>
        <v>0</v>
      </c>
      <c r="O313" s="225"/>
      <c r="P313" s="225"/>
      <c r="Q313" s="225"/>
      <c r="R313" s="170"/>
      <c r="S313" s="130"/>
      <c r="T313" s="115" t="s">
        <v>5</v>
      </c>
      <c r="U313" s="40" t="s">
        <v>40</v>
      </c>
      <c r="V313" s="116">
        <v>0</v>
      </c>
      <c r="W313" s="116">
        <f t="shared" si="73"/>
        <v>0</v>
      </c>
      <c r="X313" s="116">
        <v>1.9000000000000001E-4</v>
      </c>
      <c r="Y313" s="116">
        <f t="shared" si="74"/>
        <v>3.8000000000000002E-4</v>
      </c>
      <c r="Z313" s="116">
        <v>0</v>
      </c>
      <c r="AA313" s="117">
        <f t="shared" si="75"/>
        <v>0</v>
      </c>
      <c r="AR313" s="18" t="s">
        <v>141</v>
      </c>
      <c r="AT313" s="18" t="s">
        <v>139</v>
      </c>
      <c r="AU313" s="18" t="s">
        <v>91</v>
      </c>
      <c r="AY313" s="18" t="s">
        <v>132</v>
      </c>
      <c r="BE313" s="118">
        <f t="shared" si="76"/>
        <v>0</v>
      </c>
      <c r="BF313" s="118">
        <f t="shared" si="77"/>
        <v>0</v>
      </c>
      <c r="BG313" s="118">
        <f t="shared" si="78"/>
        <v>0</v>
      </c>
      <c r="BH313" s="118">
        <f t="shared" si="79"/>
        <v>0</v>
      </c>
      <c r="BI313" s="118">
        <f t="shared" si="80"/>
        <v>0</v>
      </c>
      <c r="BJ313" s="18" t="s">
        <v>80</v>
      </c>
      <c r="BK313" s="118">
        <f t="shared" si="81"/>
        <v>0</v>
      </c>
      <c r="BL313" s="18" t="s">
        <v>137</v>
      </c>
      <c r="BM313" s="18" t="s">
        <v>709</v>
      </c>
    </row>
    <row r="314" spans="1:65" s="9" customFormat="1" ht="29.85" customHeight="1" x14ac:dyDescent="0.3">
      <c r="A314" s="129"/>
      <c r="B314" s="161"/>
      <c r="C314" s="162"/>
      <c r="D314" s="165" t="s">
        <v>116</v>
      </c>
      <c r="E314" s="165"/>
      <c r="F314" s="165"/>
      <c r="G314" s="165"/>
      <c r="H314" s="165"/>
      <c r="I314" s="165"/>
      <c r="J314" s="165"/>
      <c r="K314" s="180"/>
      <c r="L314" s="180"/>
      <c r="M314" s="180"/>
      <c r="N314" s="219">
        <f>SUM(N315:Q331)</f>
        <v>0</v>
      </c>
      <c r="O314" s="220"/>
      <c r="P314" s="220"/>
      <c r="Q314" s="220"/>
      <c r="R314" s="164"/>
      <c r="S314" s="129"/>
      <c r="T314" s="109"/>
      <c r="U314" s="108"/>
      <c r="V314" s="108"/>
      <c r="W314" s="110">
        <f>SUM(W315:W331)</f>
        <v>126.32950000000005</v>
      </c>
      <c r="X314" s="108"/>
      <c r="Y314" s="110">
        <f>SUM(Y315:Y331)</f>
        <v>6.7239999999999994E-2</v>
      </c>
      <c r="Z314" s="108"/>
      <c r="AA314" s="111">
        <f>SUM(AA315:AA331)</f>
        <v>0</v>
      </c>
      <c r="AR314" s="112" t="s">
        <v>91</v>
      </c>
      <c r="AT314" s="113" t="s">
        <v>74</v>
      </c>
      <c r="AU314" s="113" t="s">
        <v>80</v>
      </c>
      <c r="AY314" s="112" t="s">
        <v>132</v>
      </c>
      <c r="BK314" s="114">
        <f>SUM(BK315:BK331)</f>
        <v>0</v>
      </c>
    </row>
    <row r="315" spans="1:65" s="1" customFormat="1" ht="25.5" customHeight="1" x14ac:dyDescent="0.3">
      <c r="A315" s="130"/>
      <c r="B315" s="166"/>
      <c r="C315" s="167" t="s">
        <v>710</v>
      </c>
      <c r="D315" s="167" t="s">
        <v>133</v>
      </c>
      <c r="E315" s="168" t="s">
        <v>711</v>
      </c>
      <c r="F315" s="221" t="s">
        <v>712</v>
      </c>
      <c r="G315" s="221"/>
      <c r="H315" s="221"/>
      <c r="I315" s="221"/>
      <c r="J315" s="169" t="s">
        <v>136</v>
      </c>
      <c r="K315" s="127">
        <v>1</v>
      </c>
      <c r="L315" s="224"/>
      <c r="M315" s="224"/>
      <c r="N315" s="225">
        <f t="shared" ref="N315:N327" si="82">ROUND(L315*K315,2)</f>
        <v>0</v>
      </c>
      <c r="O315" s="225"/>
      <c r="P315" s="225"/>
      <c r="Q315" s="225"/>
      <c r="R315" s="170"/>
      <c r="S315" s="130"/>
      <c r="T315" s="115" t="s">
        <v>5</v>
      </c>
      <c r="U315" s="40" t="s">
        <v>40</v>
      </c>
      <c r="V315" s="116">
        <v>0</v>
      </c>
      <c r="W315" s="116">
        <f t="shared" ref="W315:W327" si="83">V315*K315</f>
        <v>0</v>
      </c>
      <c r="X315" s="116">
        <v>0</v>
      </c>
      <c r="Y315" s="116">
        <f t="shared" ref="Y315:Y327" si="84">X315*K315</f>
        <v>0</v>
      </c>
      <c r="Z315" s="116">
        <v>0</v>
      </c>
      <c r="AA315" s="117">
        <f t="shared" ref="AA315:AA327" si="85">Z315*K315</f>
        <v>0</v>
      </c>
      <c r="AR315" s="18" t="s">
        <v>713</v>
      </c>
      <c r="AT315" s="18" t="s">
        <v>133</v>
      </c>
      <c r="AU315" s="18" t="s">
        <v>91</v>
      </c>
      <c r="AY315" s="18" t="s">
        <v>132</v>
      </c>
      <c r="BE315" s="118">
        <f t="shared" ref="BE315:BE327" si="86">IF(U315="základní",N315,0)</f>
        <v>0</v>
      </c>
      <c r="BF315" s="118">
        <f t="shared" ref="BF315:BF327" si="87">IF(U315="snížená",N315,0)</f>
        <v>0</v>
      </c>
      <c r="BG315" s="118">
        <f t="shared" ref="BG315:BG327" si="88">IF(U315="zákl. přenesená",N315,0)</f>
        <v>0</v>
      </c>
      <c r="BH315" s="118">
        <f t="shared" ref="BH315:BH327" si="89">IF(U315="sníž. přenesená",N315,0)</f>
        <v>0</v>
      </c>
      <c r="BI315" s="118">
        <f t="shared" ref="BI315:BI327" si="90">IF(U315="nulová",N315,0)</f>
        <v>0</v>
      </c>
      <c r="BJ315" s="18" t="s">
        <v>80</v>
      </c>
      <c r="BK315" s="118">
        <f t="shared" ref="BK315:BK327" si="91">ROUND(L315*K315,2)</f>
        <v>0</v>
      </c>
      <c r="BL315" s="18" t="s">
        <v>713</v>
      </c>
      <c r="BM315" s="18" t="s">
        <v>714</v>
      </c>
    </row>
    <row r="316" spans="1:65" s="1" customFormat="1" ht="25.5" customHeight="1" x14ac:dyDescent="0.3">
      <c r="A316" s="130"/>
      <c r="B316" s="166"/>
      <c r="C316" s="167" t="s">
        <v>715</v>
      </c>
      <c r="D316" s="167" t="s">
        <v>133</v>
      </c>
      <c r="E316" s="168" t="s">
        <v>716</v>
      </c>
      <c r="F316" s="221" t="s">
        <v>717</v>
      </c>
      <c r="G316" s="221"/>
      <c r="H316" s="221"/>
      <c r="I316" s="221"/>
      <c r="J316" s="169" t="s">
        <v>718</v>
      </c>
      <c r="K316" s="127">
        <v>15</v>
      </c>
      <c r="L316" s="224"/>
      <c r="M316" s="224"/>
      <c r="N316" s="225">
        <f t="shared" si="82"/>
        <v>0</v>
      </c>
      <c r="O316" s="225"/>
      <c r="P316" s="225"/>
      <c r="Q316" s="225"/>
      <c r="R316" s="170"/>
      <c r="S316" s="130"/>
      <c r="T316" s="115" t="s">
        <v>5</v>
      </c>
      <c r="U316" s="40" t="s">
        <v>40</v>
      </c>
      <c r="V316" s="116">
        <v>0.184</v>
      </c>
      <c r="W316" s="116">
        <f t="shared" si="83"/>
        <v>2.76</v>
      </c>
      <c r="X316" s="116">
        <v>1.7000000000000001E-4</v>
      </c>
      <c r="Y316" s="116">
        <f t="shared" si="84"/>
        <v>2.5500000000000002E-3</v>
      </c>
      <c r="Z316" s="116">
        <v>0</v>
      </c>
      <c r="AA316" s="117">
        <f t="shared" si="85"/>
        <v>0</v>
      </c>
      <c r="AR316" s="18" t="s">
        <v>713</v>
      </c>
      <c r="AT316" s="18" t="s">
        <v>133</v>
      </c>
      <c r="AU316" s="18" t="s">
        <v>91</v>
      </c>
      <c r="AY316" s="18" t="s">
        <v>132</v>
      </c>
      <c r="BE316" s="118">
        <f t="shared" si="86"/>
        <v>0</v>
      </c>
      <c r="BF316" s="118">
        <f t="shared" si="87"/>
        <v>0</v>
      </c>
      <c r="BG316" s="118">
        <f t="shared" si="88"/>
        <v>0</v>
      </c>
      <c r="BH316" s="118">
        <f t="shared" si="89"/>
        <v>0</v>
      </c>
      <c r="BI316" s="118">
        <f t="shared" si="90"/>
        <v>0</v>
      </c>
      <c r="BJ316" s="18" t="s">
        <v>80</v>
      </c>
      <c r="BK316" s="118">
        <f t="shared" si="91"/>
        <v>0</v>
      </c>
      <c r="BL316" s="18" t="s">
        <v>713</v>
      </c>
      <c r="BM316" s="18" t="s">
        <v>719</v>
      </c>
    </row>
    <row r="317" spans="1:65" s="1" customFormat="1" ht="16.5" customHeight="1" x14ac:dyDescent="0.3">
      <c r="A317" s="130"/>
      <c r="B317" s="166"/>
      <c r="C317" s="167" t="s">
        <v>720</v>
      </c>
      <c r="D317" s="167" t="s">
        <v>133</v>
      </c>
      <c r="E317" s="168" t="s">
        <v>721</v>
      </c>
      <c r="F317" s="221" t="s">
        <v>722</v>
      </c>
      <c r="G317" s="221"/>
      <c r="H317" s="221"/>
      <c r="I317" s="221"/>
      <c r="J317" s="169" t="s">
        <v>154</v>
      </c>
      <c r="K317" s="127">
        <v>1</v>
      </c>
      <c r="L317" s="224"/>
      <c r="M317" s="224"/>
      <c r="N317" s="225">
        <f t="shared" si="82"/>
        <v>0</v>
      </c>
      <c r="O317" s="225"/>
      <c r="P317" s="225"/>
      <c r="Q317" s="225"/>
      <c r="R317" s="170"/>
      <c r="S317" s="130"/>
      <c r="T317" s="115" t="s">
        <v>5</v>
      </c>
      <c r="U317" s="40" t="s">
        <v>40</v>
      </c>
      <c r="V317" s="116">
        <v>0.114</v>
      </c>
      <c r="W317" s="116">
        <f t="shared" si="83"/>
        <v>0.114</v>
      </c>
      <c r="X317" s="116">
        <v>1.1299999999999999E-3</v>
      </c>
      <c r="Y317" s="116">
        <f t="shared" si="84"/>
        <v>1.1299999999999999E-3</v>
      </c>
      <c r="Z317" s="116">
        <v>0</v>
      </c>
      <c r="AA317" s="117">
        <f t="shared" si="85"/>
        <v>0</v>
      </c>
      <c r="AR317" s="18" t="s">
        <v>137</v>
      </c>
      <c r="AT317" s="18" t="s">
        <v>133</v>
      </c>
      <c r="AU317" s="18" t="s">
        <v>91</v>
      </c>
      <c r="AY317" s="18" t="s">
        <v>132</v>
      </c>
      <c r="BE317" s="118">
        <f t="shared" si="86"/>
        <v>0</v>
      </c>
      <c r="BF317" s="118">
        <f t="shared" si="87"/>
        <v>0</v>
      </c>
      <c r="BG317" s="118">
        <f t="shared" si="88"/>
        <v>0</v>
      </c>
      <c r="BH317" s="118">
        <f t="shared" si="89"/>
        <v>0</v>
      </c>
      <c r="BI317" s="118">
        <f t="shared" si="90"/>
        <v>0</v>
      </c>
      <c r="BJ317" s="18" t="s">
        <v>80</v>
      </c>
      <c r="BK317" s="118">
        <f t="shared" si="91"/>
        <v>0</v>
      </c>
      <c r="BL317" s="18" t="s">
        <v>137</v>
      </c>
      <c r="BM317" s="18" t="s">
        <v>723</v>
      </c>
    </row>
    <row r="318" spans="1:65" s="1" customFormat="1" ht="25.5" customHeight="1" x14ac:dyDescent="0.3">
      <c r="A318" s="130"/>
      <c r="B318" s="166"/>
      <c r="C318" s="167" t="s">
        <v>724</v>
      </c>
      <c r="D318" s="167" t="s">
        <v>133</v>
      </c>
      <c r="E318" s="168" t="s">
        <v>725</v>
      </c>
      <c r="F318" s="221" t="s">
        <v>726</v>
      </c>
      <c r="G318" s="221"/>
      <c r="H318" s="221"/>
      <c r="I318" s="221"/>
      <c r="J318" s="169" t="s">
        <v>154</v>
      </c>
      <c r="K318" s="127">
        <v>7</v>
      </c>
      <c r="L318" s="224"/>
      <c r="M318" s="224"/>
      <c r="N318" s="225">
        <f t="shared" si="82"/>
        <v>0</v>
      </c>
      <c r="O318" s="225"/>
      <c r="P318" s="225"/>
      <c r="Q318" s="225"/>
      <c r="R318" s="170"/>
      <c r="S318" s="130"/>
      <c r="T318" s="115" t="s">
        <v>5</v>
      </c>
      <c r="U318" s="40" t="s">
        <v>40</v>
      </c>
      <c r="V318" s="116">
        <v>0.99099999999999999</v>
      </c>
      <c r="W318" s="116">
        <f t="shared" si="83"/>
        <v>6.9370000000000003</v>
      </c>
      <c r="X318" s="116">
        <v>9.0799999999999995E-3</v>
      </c>
      <c r="Y318" s="116">
        <f t="shared" si="84"/>
        <v>6.3559999999999992E-2</v>
      </c>
      <c r="Z318" s="116">
        <v>0</v>
      </c>
      <c r="AA318" s="117">
        <f t="shared" si="85"/>
        <v>0</v>
      </c>
      <c r="AR318" s="18" t="s">
        <v>137</v>
      </c>
      <c r="AT318" s="18" t="s">
        <v>133</v>
      </c>
      <c r="AU318" s="18" t="s">
        <v>91</v>
      </c>
      <c r="AY318" s="18" t="s">
        <v>132</v>
      </c>
      <c r="BE318" s="118">
        <f t="shared" si="86"/>
        <v>0</v>
      </c>
      <c r="BF318" s="118">
        <f t="shared" si="87"/>
        <v>0</v>
      </c>
      <c r="BG318" s="118">
        <f t="shared" si="88"/>
        <v>0</v>
      </c>
      <c r="BH318" s="118">
        <f t="shared" si="89"/>
        <v>0</v>
      </c>
      <c r="BI318" s="118">
        <f t="shared" si="90"/>
        <v>0</v>
      </c>
      <c r="BJ318" s="18" t="s">
        <v>80</v>
      </c>
      <c r="BK318" s="118">
        <f t="shared" si="91"/>
        <v>0</v>
      </c>
      <c r="BL318" s="18" t="s">
        <v>137</v>
      </c>
      <c r="BM318" s="18" t="s">
        <v>727</v>
      </c>
    </row>
    <row r="319" spans="1:65" s="1" customFormat="1" ht="25.5" customHeight="1" x14ac:dyDescent="0.3">
      <c r="A319" s="130"/>
      <c r="B319" s="166"/>
      <c r="C319" s="167" t="s">
        <v>728</v>
      </c>
      <c r="D319" s="167" t="s">
        <v>133</v>
      </c>
      <c r="E319" s="168" t="s">
        <v>729</v>
      </c>
      <c r="F319" s="221" t="s">
        <v>730</v>
      </c>
      <c r="G319" s="221"/>
      <c r="H319" s="221"/>
      <c r="I319" s="221"/>
      <c r="J319" s="169" t="s">
        <v>731</v>
      </c>
      <c r="K319" s="127">
        <v>9.5</v>
      </c>
      <c r="L319" s="224"/>
      <c r="M319" s="224"/>
      <c r="N319" s="225">
        <f t="shared" si="82"/>
        <v>0</v>
      </c>
      <c r="O319" s="225"/>
      <c r="P319" s="225"/>
      <c r="Q319" s="225"/>
      <c r="R319" s="170"/>
      <c r="S319" s="130"/>
      <c r="T319" s="115" t="s">
        <v>5</v>
      </c>
      <c r="U319" s="40" t="s">
        <v>40</v>
      </c>
      <c r="V319" s="116">
        <v>12.207000000000001</v>
      </c>
      <c r="W319" s="116">
        <f t="shared" si="83"/>
        <v>115.96650000000001</v>
      </c>
      <c r="X319" s="116">
        <v>0</v>
      </c>
      <c r="Y319" s="116">
        <f t="shared" si="84"/>
        <v>0</v>
      </c>
      <c r="Z319" s="116">
        <v>0</v>
      </c>
      <c r="AA319" s="117">
        <f t="shared" si="85"/>
        <v>0</v>
      </c>
      <c r="AR319" s="18" t="s">
        <v>713</v>
      </c>
      <c r="AT319" s="18" t="s">
        <v>133</v>
      </c>
      <c r="AU319" s="18" t="s">
        <v>91</v>
      </c>
      <c r="AY319" s="18" t="s">
        <v>132</v>
      </c>
      <c r="BE319" s="118">
        <f t="shared" si="86"/>
        <v>0</v>
      </c>
      <c r="BF319" s="118">
        <f t="shared" si="87"/>
        <v>0</v>
      </c>
      <c r="BG319" s="118">
        <f t="shared" si="88"/>
        <v>0</v>
      </c>
      <c r="BH319" s="118">
        <f t="shared" si="89"/>
        <v>0</v>
      </c>
      <c r="BI319" s="118">
        <f t="shared" si="90"/>
        <v>0</v>
      </c>
      <c r="BJ319" s="18" t="s">
        <v>80</v>
      </c>
      <c r="BK319" s="118">
        <f t="shared" si="91"/>
        <v>0</v>
      </c>
      <c r="BL319" s="18" t="s">
        <v>713</v>
      </c>
      <c r="BM319" s="18" t="s">
        <v>732</v>
      </c>
    </row>
    <row r="320" spans="1:65" s="1" customFormat="1" ht="25.5" customHeight="1" x14ac:dyDescent="0.3">
      <c r="A320" s="130"/>
      <c r="B320" s="166"/>
      <c r="C320" s="167" t="s">
        <v>733</v>
      </c>
      <c r="D320" s="167" t="s">
        <v>133</v>
      </c>
      <c r="E320" s="168" t="s">
        <v>734</v>
      </c>
      <c r="F320" s="221" t="s">
        <v>735</v>
      </c>
      <c r="G320" s="221"/>
      <c r="H320" s="221"/>
      <c r="I320" s="221"/>
      <c r="J320" s="169" t="s">
        <v>136</v>
      </c>
      <c r="K320" s="127">
        <v>1</v>
      </c>
      <c r="L320" s="224"/>
      <c r="M320" s="224"/>
      <c r="N320" s="225">
        <f t="shared" si="82"/>
        <v>0</v>
      </c>
      <c r="O320" s="225"/>
      <c r="P320" s="225"/>
      <c r="Q320" s="225"/>
      <c r="R320" s="170"/>
      <c r="S320" s="130"/>
      <c r="T320" s="115" t="s">
        <v>5</v>
      </c>
      <c r="U320" s="40" t="s">
        <v>40</v>
      </c>
      <c r="V320" s="116">
        <v>0</v>
      </c>
      <c r="W320" s="116">
        <f t="shared" si="83"/>
        <v>0</v>
      </c>
      <c r="X320" s="116">
        <v>0</v>
      </c>
      <c r="Y320" s="116">
        <f t="shared" si="84"/>
        <v>0</v>
      </c>
      <c r="Z320" s="116">
        <v>0</v>
      </c>
      <c r="AA320" s="117">
        <f t="shared" si="85"/>
        <v>0</v>
      </c>
      <c r="AR320" s="18" t="s">
        <v>713</v>
      </c>
      <c r="AT320" s="18" t="s">
        <v>133</v>
      </c>
      <c r="AU320" s="18" t="s">
        <v>91</v>
      </c>
      <c r="AY320" s="18" t="s">
        <v>132</v>
      </c>
      <c r="BE320" s="118">
        <f t="shared" si="86"/>
        <v>0</v>
      </c>
      <c r="BF320" s="118">
        <f t="shared" si="87"/>
        <v>0</v>
      </c>
      <c r="BG320" s="118">
        <f t="shared" si="88"/>
        <v>0</v>
      </c>
      <c r="BH320" s="118">
        <f t="shared" si="89"/>
        <v>0</v>
      </c>
      <c r="BI320" s="118">
        <f t="shared" si="90"/>
        <v>0</v>
      </c>
      <c r="BJ320" s="18" t="s">
        <v>80</v>
      </c>
      <c r="BK320" s="118">
        <f t="shared" si="91"/>
        <v>0</v>
      </c>
      <c r="BL320" s="18" t="s">
        <v>713</v>
      </c>
      <c r="BM320" s="18" t="s">
        <v>736</v>
      </c>
    </row>
    <row r="321" spans="1:65" s="1" customFormat="1" ht="43.9" customHeight="1" x14ac:dyDescent="0.3">
      <c r="A321" s="130"/>
      <c r="B321" s="166"/>
      <c r="C321" s="167" t="s">
        <v>737</v>
      </c>
      <c r="D321" s="167" t="s">
        <v>133</v>
      </c>
      <c r="E321" s="168" t="s">
        <v>738</v>
      </c>
      <c r="F321" s="221" t="s">
        <v>775</v>
      </c>
      <c r="G321" s="221"/>
      <c r="H321" s="221"/>
      <c r="I321" s="221"/>
      <c r="J321" s="169" t="s">
        <v>136</v>
      </c>
      <c r="K321" s="127">
        <v>1</v>
      </c>
      <c r="L321" s="224"/>
      <c r="M321" s="224"/>
      <c r="N321" s="225">
        <f t="shared" si="82"/>
        <v>0</v>
      </c>
      <c r="O321" s="225"/>
      <c r="P321" s="225"/>
      <c r="Q321" s="225"/>
      <c r="R321" s="170"/>
      <c r="S321" s="130"/>
      <c r="T321" s="115" t="s">
        <v>5</v>
      </c>
      <c r="U321" s="40" t="s">
        <v>40</v>
      </c>
      <c r="V321" s="116">
        <v>4.5999999999999999E-2</v>
      </c>
      <c r="W321" s="116">
        <f t="shared" si="83"/>
        <v>4.5999999999999999E-2</v>
      </c>
      <c r="X321" s="116">
        <v>0</v>
      </c>
      <c r="Y321" s="116">
        <f t="shared" si="84"/>
        <v>0</v>
      </c>
      <c r="Z321" s="116">
        <v>0</v>
      </c>
      <c r="AA321" s="117">
        <f t="shared" si="85"/>
        <v>0</v>
      </c>
      <c r="AR321" s="18" t="s">
        <v>137</v>
      </c>
      <c r="AT321" s="18" t="s">
        <v>133</v>
      </c>
      <c r="AU321" s="18" t="s">
        <v>91</v>
      </c>
      <c r="AY321" s="18" t="s">
        <v>132</v>
      </c>
      <c r="BE321" s="118">
        <f t="shared" si="86"/>
        <v>0</v>
      </c>
      <c r="BF321" s="118">
        <f t="shared" si="87"/>
        <v>0</v>
      </c>
      <c r="BG321" s="118">
        <f t="shared" si="88"/>
        <v>0</v>
      </c>
      <c r="BH321" s="118">
        <f t="shared" si="89"/>
        <v>0</v>
      </c>
      <c r="BI321" s="118">
        <f t="shared" si="90"/>
        <v>0</v>
      </c>
      <c r="BJ321" s="18" t="s">
        <v>80</v>
      </c>
      <c r="BK321" s="118">
        <f t="shared" si="91"/>
        <v>0</v>
      </c>
      <c r="BL321" s="18" t="s">
        <v>137</v>
      </c>
      <c r="BM321" s="18" t="s">
        <v>739</v>
      </c>
    </row>
    <row r="322" spans="1:65" s="1" customFormat="1" ht="16.5" customHeight="1" x14ac:dyDescent="0.3">
      <c r="A322" s="130"/>
      <c r="B322" s="166"/>
      <c r="C322" s="167" t="s">
        <v>740</v>
      </c>
      <c r="D322" s="167" t="s">
        <v>133</v>
      </c>
      <c r="E322" s="168" t="s">
        <v>741</v>
      </c>
      <c r="F322" s="221" t="s">
        <v>742</v>
      </c>
      <c r="G322" s="221"/>
      <c r="H322" s="221"/>
      <c r="I322" s="221"/>
      <c r="J322" s="169" t="s">
        <v>136</v>
      </c>
      <c r="K322" s="127">
        <v>1</v>
      </c>
      <c r="L322" s="224"/>
      <c r="M322" s="224"/>
      <c r="N322" s="225">
        <f t="shared" si="82"/>
        <v>0</v>
      </c>
      <c r="O322" s="225"/>
      <c r="P322" s="225"/>
      <c r="Q322" s="225"/>
      <c r="R322" s="170"/>
      <c r="S322" s="130"/>
      <c r="T322" s="115" t="s">
        <v>5</v>
      </c>
      <c r="U322" s="40" t="s">
        <v>40</v>
      </c>
      <c r="V322" s="116">
        <v>4.5999999999999999E-2</v>
      </c>
      <c r="W322" s="116">
        <f t="shared" si="83"/>
        <v>4.5999999999999999E-2</v>
      </c>
      <c r="X322" s="116">
        <v>0</v>
      </c>
      <c r="Y322" s="116">
        <f t="shared" si="84"/>
        <v>0</v>
      </c>
      <c r="Z322" s="116">
        <v>0</v>
      </c>
      <c r="AA322" s="117">
        <f t="shared" si="85"/>
        <v>0</v>
      </c>
      <c r="AR322" s="18" t="s">
        <v>137</v>
      </c>
      <c r="AT322" s="18" t="s">
        <v>133</v>
      </c>
      <c r="AU322" s="18" t="s">
        <v>91</v>
      </c>
      <c r="AY322" s="18" t="s">
        <v>132</v>
      </c>
      <c r="BE322" s="118">
        <f t="shared" si="86"/>
        <v>0</v>
      </c>
      <c r="BF322" s="118">
        <f t="shared" si="87"/>
        <v>0</v>
      </c>
      <c r="BG322" s="118">
        <f t="shared" si="88"/>
        <v>0</v>
      </c>
      <c r="BH322" s="118">
        <f t="shared" si="89"/>
        <v>0</v>
      </c>
      <c r="BI322" s="118">
        <f t="shared" si="90"/>
        <v>0</v>
      </c>
      <c r="BJ322" s="18" t="s">
        <v>80</v>
      </c>
      <c r="BK322" s="118">
        <f t="shared" si="91"/>
        <v>0</v>
      </c>
      <c r="BL322" s="18" t="s">
        <v>137</v>
      </c>
      <c r="BM322" s="18" t="s">
        <v>743</v>
      </c>
    </row>
    <row r="323" spans="1:65" s="1" customFormat="1" ht="16.5" customHeight="1" x14ac:dyDescent="0.3">
      <c r="A323" s="130"/>
      <c r="B323" s="166"/>
      <c r="C323" s="167" t="s">
        <v>744</v>
      </c>
      <c r="D323" s="167" t="s">
        <v>133</v>
      </c>
      <c r="E323" s="168" t="s">
        <v>745</v>
      </c>
      <c r="F323" s="221" t="s">
        <v>746</v>
      </c>
      <c r="G323" s="221"/>
      <c r="H323" s="221"/>
      <c r="I323" s="221"/>
      <c r="J323" s="169" t="s">
        <v>136</v>
      </c>
      <c r="K323" s="127">
        <v>5</v>
      </c>
      <c r="L323" s="224"/>
      <c r="M323" s="224"/>
      <c r="N323" s="225">
        <f t="shared" si="82"/>
        <v>0</v>
      </c>
      <c r="O323" s="225"/>
      <c r="P323" s="225"/>
      <c r="Q323" s="225"/>
      <c r="R323" s="170"/>
      <c r="S323" s="130"/>
      <c r="T323" s="115" t="s">
        <v>5</v>
      </c>
      <c r="U323" s="40" t="s">
        <v>40</v>
      </c>
      <c r="V323" s="116">
        <v>4.5999999999999999E-2</v>
      </c>
      <c r="W323" s="116">
        <f t="shared" si="83"/>
        <v>0.22999999999999998</v>
      </c>
      <c r="X323" s="116">
        <v>0</v>
      </c>
      <c r="Y323" s="116">
        <f t="shared" si="84"/>
        <v>0</v>
      </c>
      <c r="Z323" s="116">
        <v>0</v>
      </c>
      <c r="AA323" s="117">
        <f t="shared" si="85"/>
        <v>0</v>
      </c>
      <c r="AR323" s="18" t="s">
        <v>137</v>
      </c>
      <c r="AT323" s="18" t="s">
        <v>133</v>
      </c>
      <c r="AU323" s="18" t="s">
        <v>91</v>
      </c>
      <c r="AY323" s="18" t="s">
        <v>132</v>
      </c>
      <c r="BE323" s="118">
        <f t="shared" si="86"/>
        <v>0</v>
      </c>
      <c r="BF323" s="118">
        <f t="shared" si="87"/>
        <v>0</v>
      </c>
      <c r="BG323" s="118">
        <f t="shared" si="88"/>
        <v>0</v>
      </c>
      <c r="BH323" s="118">
        <f t="shared" si="89"/>
        <v>0</v>
      </c>
      <c r="BI323" s="118">
        <f t="shared" si="90"/>
        <v>0</v>
      </c>
      <c r="BJ323" s="18" t="s">
        <v>80</v>
      </c>
      <c r="BK323" s="118">
        <f t="shared" si="91"/>
        <v>0</v>
      </c>
      <c r="BL323" s="18" t="s">
        <v>137</v>
      </c>
      <c r="BM323" s="18" t="s">
        <v>747</v>
      </c>
    </row>
    <row r="324" spans="1:65" s="1" customFormat="1" ht="16.5" customHeight="1" x14ac:dyDescent="0.3">
      <c r="A324" s="130"/>
      <c r="B324" s="166"/>
      <c r="C324" s="167" t="s">
        <v>748</v>
      </c>
      <c r="D324" s="167" t="s">
        <v>133</v>
      </c>
      <c r="E324" s="168" t="s">
        <v>749</v>
      </c>
      <c r="F324" s="221" t="s">
        <v>750</v>
      </c>
      <c r="G324" s="221"/>
      <c r="H324" s="221"/>
      <c r="I324" s="221"/>
      <c r="J324" s="169" t="s">
        <v>136</v>
      </c>
      <c r="K324" s="127">
        <v>1</v>
      </c>
      <c r="L324" s="224"/>
      <c r="M324" s="224"/>
      <c r="N324" s="225">
        <f t="shared" si="82"/>
        <v>0</v>
      </c>
      <c r="O324" s="225"/>
      <c r="P324" s="225"/>
      <c r="Q324" s="225"/>
      <c r="R324" s="170"/>
      <c r="S324" s="130"/>
      <c r="T324" s="115" t="s">
        <v>5</v>
      </c>
      <c r="U324" s="40" t="s">
        <v>40</v>
      </c>
      <c r="V324" s="116">
        <v>4.5999999999999999E-2</v>
      </c>
      <c r="W324" s="116">
        <f t="shared" si="83"/>
        <v>4.5999999999999999E-2</v>
      </c>
      <c r="X324" s="116">
        <v>0</v>
      </c>
      <c r="Y324" s="116">
        <f t="shared" si="84"/>
        <v>0</v>
      </c>
      <c r="Z324" s="116">
        <v>0</v>
      </c>
      <c r="AA324" s="117">
        <f t="shared" si="85"/>
        <v>0</v>
      </c>
      <c r="AR324" s="18" t="s">
        <v>137</v>
      </c>
      <c r="AT324" s="18" t="s">
        <v>133</v>
      </c>
      <c r="AU324" s="18" t="s">
        <v>91</v>
      </c>
      <c r="AY324" s="18" t="s">
        <v>132</v>
      </c>
      <c r="BE324" s="118">
        <f t="shared" si="86"/>
        <v>0</v>
      </c>
      <c r="BF324" s="118">
        <f t="shared" si="87"/>
        <v>0</v>
      </c>
      <c r="BG324" s="118">
        <f t="shared" si="88"/>
        <v>0</v>
      </c>
      <c r="BH324" s="118">
        <f t="shared" si="89"/>
        <v>0</v>
      </c>
      <c r="BI324" s="118">
        <f t="shared" si="90"/>
        <v>0</v>
      </c>
      <c r="BJ324" s="18" t="s">
        <v>80</v>
      </c>
      <c r="BK324" s="118">
        <f t="shared" si="91"/>
        <v>0</v>
      </c>
      <c r="BL324" s="18" t="s">
        <v>137</v>
      </c>
      <c r="BM324" s="18" t="s">
        <v>751</v>
      </c>
    </row>
    <row r="325" spans="1:65" s="1" customFormat="1" ht="50.45" customHeight="1" x14ac:dyDescent="0.3">
      <c r="A325" s="130"/>
      <c r="B325" s="166"/>
      <c r="C325" s="167" t="s">
        <v>752</v>
      </c>
      <c r="D325" s="167" t="s">
        <v>133</v>
      </c>
      <c r="E325" s="168" t="s">
        <v>753</v>
      </c>
      <c r="F325" s="221" t="s">
        <v>776</v>
      </c>
      <c r="G325" s="221"/>
      <c r="H325" s="221"/>
      <c r="I325" s="221"/>
      <c r="J325" s="169" t="s">
        <v>136</v>
      </c>
      <c r="K325" s="127">
        <v>1</v>
      </c>
      <c r="L325" s="224"/>
      <c r="M325" s="224"/>
      <c r="N325" s="225">
        <f t="shared" si="82"/>
        <v>0</v>
      </c>
      <c r="O325" s="225"/>
      <c r="P325" s="225"/>
      <c r="Q325" s="225"/>
      <c r="R325" s="170"/>
      <c r="S325" s="130"/>
      <c r="T325" s="115" t="s">
        <v>5</v>
      </c>
      <c r="U325" s="40" t="s">
        <v>40</v>
      </c>
      <c r="V325" s="116">
        <v>4.5999999999999999E-2</v>
      </c>
      <c r="W325" s="116">
        <f t="shared" si="83"/>
        <v>4.5999999999999999E-2</v>
      </c>
      <c r="X325" s="116">
        <v>0</v>
      </c>
      <c r="Y325" s="116">
        <f t="shared" si="84"/>
        <v>0</v>
      </c>
      <c r="Z325" s="116">
        <v>0</v>
      </c>
      <c r="AA325" s="117">
        <f t="shared" si="85"/>
        <v>0</v>
      </c>
      <c r="AR325" s="18" t="s">
        <v>137</v>
      </c>
      <c r="AT325" s="18" t="s">
        <v>133</v>
      </c>
      <c r="AU325" s="18" t="s">
        <v>91</v>
      </c>
      <c r="AY325" s="18" t="s">
        <v>132</v>
      </c>
      <c r="BE325" s="118">
        <f t="shared" si="86"/>
        <v>0</v>
      </c>
      <c r="BF325" s="118">
        <f t="shared" si="87"/>
        <v>0</v>
      </c>
      <c r="BG325" s="118">
        <f t="shared" si="88"/>
        <v>0</v>
      </c>
      <c r="BH325" s="118">
        <f t="shared" si="89"/>
        <v>0</v>
      </c>
      <c r="BI325" s="118">
        <f t="shared" si="90"/>
        <v>0</v>
      </c>
      <c r="BJ325" s="18" t="s">
        <v>80</v>
      </c>
      <c r="BK325" s="118">
        <f t="shared" si="91"/>
        <v>0</v>
      </c>
      <c r="BL325" s="18" t="s">
        <v>137</v>
      </c>
      <c r="BM325" s="18" t="s">
        <v>754</v>
      </c>
    </row>
    <row r="326" spans="1:65" s="1" customFormat="1" ht="16.5" customHeight="1" x14ac:dyDescent="0.3">
      <c r="A326" s="130"/>
      <c r="B326" s="166"/>
      <c r="C326" s="167" t="s">
        <v>755</v>
      </c>
      <c r="D326" s="167" t="s">
        <v>133</v>
      </c>
      <c r="E326" s="168" t="s">
        <v>756</v>
      </c>
      <c r="F326" s="221" t="s">
        <v>757</v>
      </c>
      <c r="G326" s="221"/>
      <c r="H326" s="221"/>
      <c r="I326" s="221"/>
      <c r="J326" s="169" t="s">
        <v>136</v>
      </c>
      <c r="K326" s="127">
        <v>1</v>
      </c>
      <c r="L326" s="224"/>
      <c r="M326" s="224"/>
      <c r="N326" s="225">
        <f t="shared" si="82"/>
        <v>0</v>
      </c>
      <c r="O326" s="225"/>
      <c r="P326" s="225"/>
      <c r="Q326" s="225"/>
      <c r="R326" s="170"/>
      <c r="S326" s="130"/>
      <c r="T326" s="115" t="s">
        <v>5</v>
      </c>
      <c r="U326" s="40" t="s">
        <v>40</v>
      </c>
      <c r="V326" s="116">
        <v>4.5999999999999999E-2</v>
      </c>
      <c r="W326" s="116">
        <f t="shared" si="83"/>
        <v>4.5999999999999999E-2</v>
      </c>
      <c r="X326" s="116">
        <v>0</v>
      </c>
      <c r="Y326" s="116">
        <f t="shared" si="84"/>
        <v>0</v>
      </c>
      <c r="Z326" s="116">
        <v>0</v>
      </c>
      <c r="AA326" s="117">
        <f t="shared" si="85"/>
        <v>0</v>
      </c>
      <c r="AR326" s="18" t="s">
        <v>137</v>
      </c>
      <c r="AT326" s="18" t="s">
        <v>133</v>
      </c>
      <c r="AU326" s="18" t="s">
        <v>91</v>
      </c>
      <c r="AY326" s="18" t="s">
        <v>132</v>
      </c>
      <c r="BE326" s="118">
        <f t="shared" si="86"/>
        <v>0</v>
      </c>
      <c r="BF326" s="118">
        <f t="shared" si="87"/>
        <v>0</v>
      </c>
      <c r="BG326" s="118">
        <f t="shared" si="88"/>
        <v>0</v>
      </c>
      <c r="BH326" s="118">
        <f t="shared" si="89"/>
        <v>0</v>
      </c>
      <c r="BI326" s="118">
        <f t="shared" si="90"/>
        <v>0</v>
      </c>
      <c r="BJ326" s="18" t="s">
        <v>80</v>
      </c>
      <c r="BK326" s="118">
        <f t="shared" si="91"/>
        <v>0</v>
      </c>
      <c r="BL326" s="18" t="s">
        <v>137</v>
      </c>
      <c r="BM326" s="18" t="s">
        <v>758</v>
      </c>
    </row>
    <row r="327" spans="1:65" s="1" customFormat="1" ht="16.5" customHeight="1" x14ac:dyDescent="0.3">
      <c r="A327" s="130"/>
      <c r="B327" s="166"/>
      <c r="C327" s="167" t="s">
        <v>759</v>
      </c>
      <c r="D327" s="167" t="s">
        <v>133</v>
      </c>
      <c r="E327" s="168" t="s">
        <v>760</v>
      </c>
      <c r="F327" s="221" t="s">
        <v>761</v>
      </c>
      <c r="G327" s="221"/>
      <c r="H327" s="221"/>
      <c r="I327" s="221"/>
      <c r="J327" s="169" t="s">
        <v>136</v>
      </c>
      <c r="K327" s="127">
        <v>1</v>
      </c>
      <c r="L327" s="224"/>
      <c r="M327" s="224"/>
      <c r="N327" s="225">
        <f t="shared" si="82"/>
        <v>0</v>
      </c>
      <c r="O327" s="225"/>
      <c r="P327" s="225"/>
      <c r="Q327" s="225"/>
      <c r="R327" s="170"/>
      <c r="S327" s="130"/>
      <c r="T327" s="115" t="s">
        <v>5</v>
      </c>
      <c r="U327" s="40" t="s">
        <v>40</v>
      </c>
      <c r="V327" s="116">
        <v>4.5999999999999999E-2</v>
      </c>
      <c r="W327" s="116">
        <f t="shared" si="83"/>
        <v>4.5999999999999999E-2</v>
      </c>
      <c r="X327" s="116">
        <v>0</v>
      </c>
      <c r="Y327" s="116">
        <f t="shared" si="84"/>
        <v>0</v>
      </c>
      <c r="Z327" s="116">
        <v>0</v>
      </c>
      <c r="AA327" s="117">
        <f t="shared" si="85"/>
        <v>0</v>
      </c>
      <c r="AR327" s="18" t="s">
        <v>137</v>
      </c>
      <c r="AT327" s="18" t="s">
        <v>133</v>
      </c>
      <c r="AU327" s="18" t="s">
        <v>91</v>
      </c>
      <c r="AY327" s="18" t="s">
        <v>132</v>
      </c>
      <c r="BE327" s="118">
        <f t="shared" si="86"/>
        <v>0</v>
      </c>
      <c r="BF327" s="118">
        <f t="shared" si="87"/>
        <v>0</v>
      </c>
      <c r="BG327" s="118">
        <f t="shared" si="88"/>
        <v>0</v>
      </c>
      <c r="BH327" s="118">
        <f t="shared" si="89"/>
        <v>0</v>
      </c>
      <c r="BI327" s="118">
        <f t="shared" si="90"/>
        <v>0</v>
      </c>
      <c r="BJ327" s="18" t="s">
        <v>80</v>
      </c>
      <c r="BK327" s="118">
        <f t="shared" si="91"/>
        <v>0</v>
      </c>
      <c r="BL327" s="18" t="s">
        <v>137</v>
      </c>
      <c r="BM327" s="18" t="s">
        <v>762</v>
      </c>
    </row>
    <row r="328" spans="1:65" s="1" customFormat="1" ht="24" customHeight="1" x14ac:dyDescent="0.3">
      <c r="A328" s="130"/>
      <c r="B328" s="166"/>
      <c r="C328" s="176"/>
      <c r="D328" s="176"/>
      <c r="E328" s="176"/>
      <c r="F328" s="235" t="s">
        <v>763</v>
      </c>
      <c r="G328" s="236"/>
      <c r="H328" s="236"/>
      <c r="I328" s="236"/>
      <c r="J328" s="176"/>
      <c r="K328" s="181"/>
      <c r="L328" s="181"/>
      <c r="M328" s="181"/>
      <c r="N328" s="176"/>
      <c r="O328" s="176"/>
      <c r="P328" s="176"/>
      <c r="Q328" s="176"/>
      <c r="R328" s="170"/>
      <c r="S328" s="130"/>
      <c r="T328" s="119"/>
      <c r="U328" s="32"/>
      <c r="V328" s="32"/>
      <c r="W328" s="32"/>
      <c r="X328" s="32"/>
      <c r="Y328" s="32"/>
      <c r="Z328" s="32"/>
      <c r="AA328" s="70"/>
      <c r="AT328" s="18" t="s">
        <v>413</v>
      </c>
      <c r="AU328" s="18" t="s">
        <v>91</v>
      </c>
    </row>
    <row r="329" spans="1:65" s="1" customFormat="1" ht="16.5" customHeight="1" x14ac:dyDescent="0.3">
      <c r="A329" s="130"/>
      <c r="B329" s="166"/>
      <c r="C329" s="167" t="s">
        <v>764</v>
      </c>
      <c r="D329" s="167" t="s">
        <v>133</v>
      </c>
      <c r="E329" s="168" t="s">
        <v>765</v>
      </c>
      <c r="F329" s="221" t="s">
        <v>766</v>
      </c>
      <c r="G329" s="221"/>
      <c r="H329" s="221"/>
      <c r="I329" s="221"/>
      <c r="J329" s="169" t="s">
        <v>136</v>
      </c>
      <c r="K329" s="127">
        <v>1</v>
      </c>
      <c r="L329" s="224"/>
      <c r="M329" s="224"/>
      <c r="N329" s="225">
        <f>ROUND(L329*K329,2)</f>
        <v>0</v>
      </c>
      <c r="O329" s="225"/>
      <c r="P329" s="225"/>
      <c r="Q329" s="225"/>
      <c r="R329" s="170"/>
      <c r="S329" s="130"/>
      <c r="T329" s="115" t="s">
        <v>5</v>
      </c>
      <c r="U329" s="40" t="s">
        <v>40</v>
      </c>
      <c r="V329" s="116">
        <v>4.5999999999999999E-2</v>
      </c>
      <c r="W329" s="116">
        <f>V329*K329</f>
        <v>4.5999999999999999E-2</v>
      </c>
      <c r="X329" s="116">
        <v>0</v>
      </c>
      <c r="Y329" s="116">
        <f>X329*K329</f>
        <v>0</v>
      </c>
      <c r="Z329" s="116">
        <v>0</v>
      </c>
      <c r="AA329" s="117">
        <f>Z329*K329</f>
        <v>0</v>
      </c>
      <c r="AR329" s="18" t="s">
        <v>137</v>
      </c>
      <c r="AT329" s="18" t="s">
        <v>133</v>
      </c>
      <c r="AU329" s="18" t="s">
        <v>91</v>
      </c>
      <c r="AY329" s="18" t="s">
        <v>132</v>
      </c>
      <c r="BE329" s="118">
        <f>IF(U329="základní",N329,0)</f>
        <v>0</v>
      </c>
      <c r="BF329" s="118">
        <f>IF(U329="snížená",N329,0)</f>
        <v>0</v>
      </c>
      <c r="BG329" s="118">
        <f>IF(U329="zákl. přenesená",N329,0)</f>
        <v>0</v>
      </c>
      <c r="BH329" s="118">
        <f>IF(U329="sníž. přenesená",N329,0)</f>
        <v>0</v>
      </c>
      <c r="BI329" s="118">
        <f>IF(U329="nulová",N329,0)</f>
        <v>0</v>
      </c>
      <c r="BJ329" s="18" t="s">
        <v>80</v>
      </c>
      <c r="BK329" s="118">
        <f>ROUND(L329*K329,2)</f>
        <v>0</v>
      </c>
      <c r="BL329" s="18" t="s">
        <v>137</v>
      </c>
      <c r="BM329" s="18" t="s">
        <v>767</v>
      </c>
    </row>
    <row r="330" spans="1:65" s="1" customFormat="1" ht="32.450000000000003" customHeight="1" x14ac:dyDescent="0.3">
      <c r="A330" s="130"/>
      <c r="B330" s="166"/>
      <c r="C330" s="167" t="s">
        <v>768</v>
      </c>
      <c r="D330" s="167" t="s">
        <v>133</v>
      </c>
      <c r="E330" s="168" t="s">
        <v>769</v>
      </c>
      <c r="F330" s="223" t="s">
        <v>777</v>
      </c>
      <c r="G330" s="221"/>
      <c r="H330" s="221"/>
      <c r="I330" s="221"/>
      <c r="J330" s="169" t="s">
        <v>136</v>
      </c>
      <c r="K330" s="127">
        <v>1</v>
      </c>
      <c r="L330" s="224"/>
      <c r="M330" s="224"/>
      <c r="N330" s="225">
        <f>ROUND(L330*K330,2)</f>
        <v>0</v>
      </c>
      <c r="O330" s="225"/>
      <c r="P330" s="225"/>
      <c r="Q330" s="225"/>
      <c r="R330" s="170"/>
      <c r="S330" s="130"/>
      <c r="T330" s="115" t="s">
        <v>5</v>
      </c>
      <c r="U330" s="40" t="s">
        <v>40</v>
      </c>
      <c r="V330" s="116">
        <v>0</v>
      </c>
      <c r="W330" s="116">
        <f>V330*K330</f>
        <v>0</v>
      </c>
      <c r="X330" s="116">
        <v>0</v>
      </c>
      <c r="Y330" s="116">
        <f>X330*K330</f>
        <v>0</v>
      </c>
      <c r="Z330" s="116">
        <v>0</v>
      </c>
      <c r="AA330" s="117">
        <f>Z330*K330</f>
        <v>0</v>
      </c>
      <c r="AR330" s="18" t="s">
        <v>137</v>
      </c>
      <c r="AT330" s="18" t="s">
        <v>133</v>
      </c>
      <c r="AU330" s="18" t="s">
        <v>91</v>
      </c>
      <c r="AY330" s="18" t="s">
        <v>132</v>
      </c>
      <c r="BE330" s="118">
        <f>IF(U330="základní",N330,0)</f>
        <v>0</v>
      </c>
      <c r="BF330" s="118">
        <f>IF(U330="snížená",N330,0)</f>
        <v>0</v>
      </c>
      <c r="BG330" s="118">
        <f>IF(U330="zákl. přenesená",N330,0)</f>
        <v>0</v>
      </c>
      <c r="BH330" s="118">
        <f>IF(U330="sníž. přenesená",N330,0)</f>
        <v>0</v>
      </c>
      <c r="BI330" s="118">
        <f>IF(U330="nulová",N330,0)</f>
        <v>0</v>
      </c>
      <c r="BJ330" s="18" t="s">
        <v>80</v>
      </c>
      <c r="BK330" s="118">
        <f>ROUND(L330*K330,2)</f>
        <v>0</v>
      </c>
      <c r="BL330" s="18" t="s">
        <v>137</v>
      </c>
      <c r="BM330" s="18" t="s">
        <v>770</v>
      </c>
    </row>
    <row r="331" spans="1:65" s="1" customFormat="1" ht="16.5" customHeight="1" x14ac:dyDescent="0.3">
      <c r="A331" s="130"/>
      <c r="B331" s="166"/>
      <c r="C331" s="167" t="s">
        <v>771</v>
      </c>
      <c r="D331" s="167" t="s">
        <v>133</v>
      </c>
      <c r="E331" s="168" t="s">
        <v>772</v>
      </c>
      <c r="F331" s="221" t="s">
        <v>773</v>
      </c>
      <c r="G331" s="221"/>
      <c r="H331" s="221"/>
      <c r="I331" s="221"/>
      <c r="J331" s="169" t="s">
        <v>136</v>
      </c>
      <c r="K331" s="127">
        <v>1</v>
      </c>
      <c r="L331" s="224"/>
      <c r="M331" s="224"/>
      <c r="N331" s="225">
        <f>ROUND(L331*K331,2)</f>
        <v>0</v>
      </c>
      <c r="O331" s="225"/>
      <c r="P331" s="225"/>
      <c r="Q331" s="225"/>
      <c r="R331" s="170"/>
      <c r="S331" s="130"/>
      <c r="T331" s="115" t="s">
        <v>5</v>
      </c>
      <c r="U331" s="120" t="s">
        <v>40</v>
      </c>
      <c r="V331" s="121">
        <v>0</v>
      </c>
      <c r="W331" s="121">
        <f>V331*K331</f>
        <v>0</v>
      </c>
      <c r="X331" s="121">
        <v>0</v>
      </c>
      <c r="Y331" s="121">
        <f>X331*K331</f>
        <v>0</v>
      </c>
      <c r="Z331" s="121">
        <v>0</v>
      </c>
      <c r="AA331" s="122">
        <f>Z331*K331</f>
        <v>0</v>
      </c>
      <c r="AR331" s="18" t="s">
        <v>137</v>
      </c>
      <c r="AT331" s="18" t="s">
        <v>133</v>
      </c>
      <c r="AU331" s="18" t="s">
        <v>91</v>
      </c>
      <c r="AY331" s="18" t="s">
        <v>132</v>
      </c>
      <c r="BE331" s="118">
        <f>IF(U331="základní",N331,0)</f>
        <v>0</v>
      </c>
      <c r="BF331" s="118">
        <f>IF(U331="snížená",N331,0)</f>
        <v>0</v>
      </c>
      <c r="BG331" s="118">
        <f>IF(U331="zákl. přenesená",N331,0)</f>
        <v>0</v>
      </c>
      <c r="BH331" s="118">
        <f>IF(U331="sníž. přenesená",N331,0)</f>
        <v>0</v>
      </c>
      <c r="BI331" s="118">
        <f>IF(U331="nulová",N331,0)</f>
        <v>0</v>
      </c>
      <c r="BJ331" s="18" t="s">
        <v>80</v>
      </c>
      <c r="BK331" s="118">
        <f>ROUND(L331*K331,2)</f>
        <v>0</v>
      </c>
      <c r="BL331" s="18" t="s">
        <v>137</v>
      </c>
      <c r="BM331" s="18" t="s">
        <v>774</v>
      </c>
    </row>
    <row r="332" spans="1:65" s="1" customFormat="1" ht="6.95" customHeight="1" x14ac:dyDescent="0.3">
      <c r="A332" s="130"/>
      <c r="B332" s="177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9"/>
      <c r="S332" s="130"/>
    </row>
    <row r="333" spans="1:65" x14ac:dyDescent="0.3">
      <c r="A333" s="131"/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</row>
    <row r="334" spans="1:65" x14ac:dyDescent="0.3">
      <c r="A334" s="131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</row>
    <row r="335" spans="1:65" x14ac:dyDescent="0.3">
      <c r="A335" s="131"/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</row>
    <row r="336" spans="1:65" x14ac:dyDescent="0.3">
      <c r="A336" s="131"/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</row>
    <row r="337" spans="1:19" x14ac:dyDescent="0.3">
      <c r="A337" s="131"/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</row>
    <row r="338" spans="1:19" x14ac:dyDescent="0.3">
      <c r="A338" s="131"/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</row>
    <row r="339" spans="1:19" x14ac:dyDescent="0.3">
      <c r="A339" s="131"/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31"/>
      <c r="Q339" s="131"/>
      <c r="R339" s="131"/>
      <c r="S339" s="131"/>
    </row>
  </sheetData>
  <mergeCells count="628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C114:Q114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9:I189"/>
    <mergeCell ref="L189:M189"/>
    <mergeCell ref="N189:Q189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F210:I210"/>
    <mergeCell ref="L210:M210"/>
    <mergeCell ref="N210:Q210"/>
    <mergeCell ref="F211:I211"/>
    <mergeCell ref="L211:M211"/>
    <mergeCell ref="N211:Q211"/>
    <mergeCell ref="F212:I212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F233:I233"/>
    <mergeCell ref="L233:M233"/>
    <mergeCell ref="N233:Q233"/>
    <mergeCell ref="F234:I234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3:I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6:I266"/>
    <mergeCell ref="L266:M266"/>
    <mergeCell ref="N266:Q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0:I270"/>
    <mergeCell ref="F271:I271"/>
    <mergeCell ref="L271:M271"/>
    <mergeCell ref="N271:Q271"/>
    <mergeCell ref="F273:I273"/>
    <mergeCell ref="L273:M273"/>
    <mergeCell ref="N273:Q273"/>
    <mergeCell ref="F278:I278"/>
    <mergeCell ref="L278:M278"/>
    <mergeCell ref="N278:Q278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N276:Q276"/>
    <mergeCell ref="F277:I277"/>
    <mergeCell ref="L277:M277"/>
    <mergeCell ref="N277:Q277"/>
    <mergeCell ref="F279:I279"/>
    <mergeCell ref="L279:M279"/>
    <mergeCell ref="N279:Q279"/>
    <mergeCell ref="F280:I280"/>
    <mergeCell ref="L280:M280"/>
    <mergeCell ref="N280:Q280"/>
    <mergeCell ref="F281:I281"/>
    <mergeCell ref="F282:I282"/>
    <mergeCell ref="L282:M282"/>
    <mergeCell ref="N282:Q282"/>
    <mergeCell ref="F284:I284"/>
    <mergeCell ref="L284:M284"/>
    <mergeCell ref="N284:Q284"/>
    <mergeCell ref="F285:I285"/>
    <mergeCell ref="F286:I286"/>
    <mergeCell ref="L286:M286"/>
    <mergeCell ref="N286:Q286"/>
    <mergeCell ref="F287:I287"/>
    <mergeCell ref="F288:I288"/>
    <mergeCell ref="L288:M288"/>
    <mergeCell ref="N288:Q288"/>
    <mergeCell ref="F289:I289"/>
    <mergeCell ref="F291:I291"/>
    <mergeCell ref="L291:M291"/>
    <mergeCell ref="N291:Q291"/>
    <mergeCell ref="F292:I292"/>
    <mergeCell ref="L292:M292"/>
    <mergeCell ref="N292:Q292"/>
    <mergeCell ref="N290:Q290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301:I301"/>
    <mergeCell ref="L301:M301"/>
    <mergeCell ref="N301:Q301"/>
    <mergeCell ref="F302:I302"/>
    <mergeCell ref="L302:M302"/>
    <mergeCell ref="N302:Q302"/>
    <mergeCell ref="F303:I303"/>
    <mergeCell ref="L303:M303"/>
    <mergeCell ref="N303:Q303"/>
    <mergeCell ref="F304:I304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7:I317"/>
    <mergeCell ref="L317:M317"/>
    <mergeCell ref="N317:Q317"/>
    <mergeCell ref="N314:Q314"/>
    <mergeCell ref="F318:I318"/>
    <mergeCell ref="L318:M318"/>
    <mergeCell ref="N318:Q318"/>
    <mergeCell ref="F319:I319"/>
    <mergeCell ref="L319:M319"/>
    <mergeCell ref="N319:Q319"/>
    <mergeCell ref="F329:I329"/>
    <mergeCell ref="L329:M329"/>
    <mergeCell ref="N329:Q329"/>
    <mergeCell ref="F324:I324"/>
    <mergeCell ref="L324:M324"/>
    <mergeCell ref="N324:Q324"/>
    <mergeCell ref="F325:I325"/>
    <mergeCell ref="L325:M325"/>
    <mergeCell ref="N325:Q325"/>
    <mergeCell ref="F326:I326"/>
    <mergeCell ref="L326:M326"/>
    <mergeCell ref="N326:Q326"/>
    <mergeCell ref="F327:I327"/>
    <mergeCell ref="L327:M327"/>
    <mergeCell ref="N327:Q327"/>
    <mergeCell ref="F328:I328"/>
    <mergeCell ref="N272:Q272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12:I312"/>
    <mergeCell ref="L312:M312"/>
    <mergeCell ref="N312:Q312"/>
    <mergeCell ref="F313:I313"/>
    <mergeCell ref="L313:M313"/>
    <mergeCell ref="N313:Q313"/>
    <mergeCell ref="L320:M320"/>
    <mergeCell ref="N320:Q320"/>
    <mergeCell ref="F315:I315"/>
    <mergeCell ref="L315:M315"/>
    <mergeCell ref="N315:Q315"/>
    <mergeCell ref="F316:I316"/>
    <mergeCell ref="L316:M316"/>
    <mergeCell ref="N316:Q316"/>
    <mergeCell ref="N283:Q283"/>
    <mergeCell ref="F320:I320"/>
    <mergeCell ref="H1:K1"/>
    <mergeCell ref="S2:AC2"/>
    <mergeCell ref="F330:I330"/>
    <mergeCell ref="L330:M330"/>
    <mergeCell ref="N330:Q330"/>
    <mergeCell ref="F331:I331"/>
    <mergeCell ref="L331:M331"/>
    <mergeCell ref="N331:Q331"/>
    <mergeCell ref="N124:Q124"/>
    <mergeCell ref="N125:Q125"/>
    <mergeCell ref="N126:Q126"/>
    <mergeCell ref="N137:Q137"/>
    <mergeCell ref="N142:Q142"/>
    <mergeCell ref="N171:Q171"/>
    <mergeCell ref="N177:Q177"/>
    <mergeCell ref="N180:Q180"/>
    <mergeCell ref="N191:Q191"/>
    <mergeCell ref="N213:Q213"/>
    <mergeCell ref="N220:Q220"/>
    <mergeCell ref="N228:Q228"/>
    <mergeCell ref="N239:Q239"/>
    <mergeCell ref="N252:Q252"/>
  </mergeCells>
  <hyperlinks>
    <hyperlink ref="F1:G1" location="C2" display="1) Krycí list rozpočtu" xr:uid="{00000000-0004-0000-0100-000000000000}"/>
    <hyperlink ref="H1:K1" location="C85" display="2) Rekapitulace rozpočtu" xr:uid="{00000000-0004-0000-0100-000001000000}"/>
    <hyperlink ref="L1" location="C123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18313 - Rekonstrukce plyn...</vt:lpstr>
      <vt:lpstr>'18313 - Rekonstrukce plyn...'!Názvy_tisku</vt:lpstr>
      <vt:lpstr>'Rekapitulace stavby'!Názvy_tisku</vt:lpstr>
      <vt:lpstr>'18313 - Rekonstrukce plyn...'!Oblast_tisku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Lucka-PC\Lucka</dc:creator>
  <cp:lastModifiedBy>Lukáš Kohout</cp:lastModifiedBy>
  <dcterms:created xsi:type="dcterms:W3CDTF">2019-01-16T22:24:38Z</dcterms:created>
  <dcterms:modified xsi:type="dcterms:W3CDTF">2019-06-25T14:01:59Z</dcterms:modified>
</cp:coreProperties>
</file>