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kozisek\Desktop\"/>
    </mc:Choice>
  </mc:AlternateContent>
  <xr:revisionPtr revIDLastSave="0" documentId="13_ncr:1_{F5B8AD1C-A5E0-4EBF-8B7B-75A679D0C9D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kapitulace stavby" sheetId="1" r:id="rId1"/>
    <sheet name="001 - Skatepark" sheetId="2" r:id="rId2"/>
    <sheet name="002 - Veřejné osvětlení" sheetId="3" r:id="rId3"/>
    <sheet name="Pokyny pro vyplnění" sheetId="4" r:id="rId4"/>
  </sheets>
  <definedNames>
    <definedName name="_xlnm._FilterDatabase" localSheetId="1" hidden="1">'001 - Skatepark'!$C$91:$K$267</definedName>
    <definedName name="_xlnm._FilterDatabase" localSheetId="2" hidden="1">'002 - Veřejné osvětlení'!$C$82:$K$164</definedName>
    <definedName name="_xlnm.Print_Titles" localSheetId="1">'001 - Skatepark'!$91:$91</definedName>
    <definedName name="_xlnm.Print_Titles" localSheetId="2">'002 - Veřejné osvětlení'!$82:$82</definedName>
    <definedName name="_xlnm.Print_Titles" localSheetId="0">'Rekapitulace stavby'!$52:$52</definedName>
    <definedName name="_xlnm.Print_Area" localSheetId="1">'001 - Skatepark'!$C$4:$J$39,'001 - Skatepark'!$C$45:$J$73,'001 - Skatepark'!$C$79:$K$267</definedName>
    <definedName name="_xlnm.Print_Area" localSheetId="2">'002 - Veřejné osvětlení'!$C$4:$J$39,'002 - Veřejné osvětlení'!$C$45:$J$64,'002 - Veřejné osvětlení'!$C$70:$K$164</definedName>
    <definedName name="_xlnm.Print_Area" localSheetId="3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stavby'!$C$42:$AQ$57</definedName>
  </definedNames>
  <calcPr calcId="181029"/>
</workbook>
</file>

<file path=xl/calcChain.xml><?xml version="1.0" encoding="utf-8"?>
<calcChain xmlns="http://schemas.openxmlformats.org/spreadsheetml/2006/main">
  <c r="J37" i="3" l="1"/>
  <c r="J36" i="3"/>
  <c r="AY56" i="1" s="1"/>
  <c r="J35" i="3"/>
  <c r="AX56" i="1" s="1"/>
  <c r="BI163" i="3"/>
  <c r="BH163" i="3"/>
  <c r="BG163" i="3"/>
  <c r="BF163" i="3"/>
  <c r="T163" i="3"/>
  <c r="R163" i="3"/>
  <c r="P163" i="3"/>
  <c r="BI161" i="3"/>
  <c r="BH161" i="3"/>
  <c r="BG161" i="3"/>
  <c r="BF161" i="3"/>
  <c r="T161" i="3"/>
  <c r="R161" i="3"/>
  <c r="P161" i="3"/>
  <c r="BI159" i="3"/>
  <c r="BH159" i="3"/>
  <c r="BG159" i="3"/>
  <c r="BF159" i="3"/>
  <c r="T159" i="3"/>
  <c r="R159" i="3"/>
  <c r="P159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2" i="3"/>
  <c r="BH152" i="3"/>
  <c r="BG152" i="3"/>
  <c r="BF152" i="3"/>
  <c r="T152" i="3"/>
  <c r="R152" i="3"/>
  <c r="P152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6" i="3"/>
  <c r="BH146" i="3"/>
  <c r="BG146" i="3"/>
  <c r="BF146" i="3"/>
  <c r="T146" i="3"/>
  <c r="R146" i="3"/>
  <c r="P146" i="3"/>
  <c r="BI143" i="3"/>
  <c r="BH143" i="3"/>
  <c r="BG143" i="3"/>
  <c r="BF143" i="3"/>
  <c r="T143" i="3"/>
  <c r="R143" i="3"/>
  <c r="P143" i="3"/>
  <c r="BI141" i="3"/>
  <c r="BH141" i="3"/>
  <c r="BG141" i="3"/>
  <c r="BF141" i="3"/>
  <c r="T141" i="3"/>
  <c r="R141" i="3"/>
  <c r="P141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R135" i="3"/>
  <c r="P135" i="3"/>
  <c r="BI133" i="3"/>
  <c r="BH133" i="3"/>
  <c r="BG133" i="3"/>
  <c r="BF133" i="3"/>
  <c r="T133" i="3"/>
  <c r="R133" i="3"/>
  <c r="P133" i="3"/>
  <c r="BI131" i="3"/>
  <c r="BH131" i="3"/>
  <c r="BG131" i="3"/>
  <c r="BF131" i="3"/>
  <c r="T131" i="3"/>
  <c r="R131" i="3"/>
  <c r="P131" i="3"/>
  <c r="BI129" i="3"/>
  <c r="BH129" i="3"/>
  <c r="BG129" i="3"/>
  <c r="BF129" i="3"/>
  <c r="T129" i="3"/>
  <c r="R129" i="3"/>
  <c r="P129" i="3"/>
  <c r="BI127" i="3"/>
  <c r="BH127" i="3"/>
  <c r="BG127" i="3"/>
  <c r="BF127" i="3"/>
  <c r="T127" i="3"/>
  <c r="R127" i="3"/>
  <c r="P127" i="3"/>
  <c r="BI125" i="3"/>
  <c r="BH125" i="3"/>
  <c r="BG125" i="3"/>
  <c r="BF125" i="3"/>
  <c r="T125" i="3"/>
  <c r="R125" i="3"/>
  <c r="P125" i="3"/>
  <c r="BI122" i="3"/>
  <c r="BH122" i="3"/>
  <c r="BG122" i="3"/>
  <c r="BF122" i="3"/>
  <c r="T122" i="3"/>
  <c r="R122" i="3"/>
  <c r="P122" i="3"/>
  <c r="BI120" i="3"/>
  <c r="BH120" i="3"/>
  <c r="BG120" i="3"/>
  <c r="BF120" i="3"/>
  <c r="T120" i="3"/>
  <c r="R120" i="3"/>
  <c r="P120" i="3"/>
  <c r="BI118" i="3"/>
  <c r="BH118" i="3"/>
  <c r="BG118" i="3"/>
  <c r="BF118" i="3"/>
  <c r="T118" i="3"/>
  <c r="R118" i="3"/>
  <c r="P118" i="3"/>
  <c r="BI116" i="3"/>
  <c r="BH116" i="3"/>
  <c r="BG116" i="3"/>
  <c r="BF116" i="3"/>
  <c r="T116" i="3"/>
  <c r="R116" i="3"/>
  <c r="P116" i="3"/>
  <c r="BI114" i="3"/>
  <c r="BH114" i="3"/>
  <c r="BG114" i="3"/>
  <c r="BF114" i="3"/>
  <c r="T114" i="3"/>
  <c r="R114" i="3"/>
  <c r="P114" i="3"/>
  <c r="BI112" i="3"/>
  <c r="BH112" i="3"/>
  <c r="BG112" i="3"/>
  <c r="BF112" i="3"/>
  <c r="T112" i="3"/>
  <c r="R112" i="3"/>
  <c r="P112" i="3"/>
  <c r="BI110" i="3"/>
  <c r="BH110" i="3"/>
  <c r="BG110" i="3"/>
  <c r="BF110" i="3"/>
  <c r="T110" i="3"/>
  <c r="R110" i="3"/>
  <c r="P110" i="3"/>
  <c r="BI108" i="3"/>
  <c r="BH108" i="3"/>
  <c r="BG108" i="3"/>
  <c r="BF108" i="3"/>
  <c r="T108" i="3"/>
  <c r="R108" i="3"/>
  <c r="P108" i="3"/>
  <c r="BI106" i="3"/>
  <c r="BH106" i="3"/>
  <c r="BG106" i="3"/>
  <c r="BF106" i="3"/>
  <c r="T106" i="3"/>
  <c r="R106" i="3"/>
  <c r="P106" i="3"/>
  <c r="BI104" i="3"/>
  <c r="BH104" i="3"/>
  <c r="BG104" i="3"/>
  <c r="BF104" i="3"/>
  <c r="T104" i="3"/>
  <c r="R104" i="3"/>
  <c r="P104" i="3"/>
  <c r="BI102" i="3"/>
  <c r="BH102" i="3"/>
  <c r="BG102" i="3"/>
  <c r="BF102" i="3"/>
  <c r="T102" i="3"/>
  <c r="R102" i="3"/>
  <c r="P102" i="3"/>
  <c r="BI100" i="3"/>
  <c r="BH100" i="3"/>
  <c r="BG100" i="3"/>
  <c r="BF100" i="3"/>
  <c r="T100" i="3"/>
  <c r="R100" i="3"/>
  <c r="P100" i="3"/>
  <c r="BI98" i="3"/>
  <c r="BH98" i="3"/>
  <c r="BG98" i="3"/>
  <c r="BF98" i="3"/>
  <c r="T98" i="3"/>
  <c r="R98" i="3"/>
  <c r="P98" i="3"/>
  <c r="BI96" i="3"/>
  <c r="BH96" i="3"/>
  <c r="BG96" i="3"/>
  <c r="BF96" i="3"/>
  <c r="T96" i="3"/>
  <c r="R96" i="3"/>
  <c r="P96" i="3"/>
  <c r="BI94" i="3"/>
  <c r="BH94" i="3"/>
  <c r="BG94" i="3"/>
  <c r="BF94" i="3"/>
  <c r="T94" i="3"/>
  <c r="R94" i="3"/>
  <c r="P94" i="3"/>
  <c r="BI92" i="3"/>
  <c r="BH92" i="3"/>
  <c r="BG92" i="3"/>
  <c r="BF92" i="3"/>
  <c r="T92" i="3"/>
  <c r="R92" i="3"/>
  <c r="P92" i="3"/>
  <c r="BI90" i="3"/>
  <c r="BH90" i="3"/>
  <c r="BG90" i="3"/>
  <c r="BF90" i="3"/>
  <c r="T90" i="3"/>
  <c r="R90" i="3"/>
  <c r="P90" i="3"/>
  <c r="BI88" i="3"/>
  <c r="BH88" i="3"/>
  <c r="BG88" i="3"/>
  <c r="BF88" i="3"/>
  <c r="T88" i="3"/>
  <c r="R88" i="3"/>
  <c r="P88" i="3"/>
  <c r="BI86" i="3"/>
  <c r="BH86" i="3"/>
  <c r="BG86" i="3"/>
  <c r="BF86" i="3"/>
  <c r="T86" i="3"/>
  <c r="R86" i="3"/>
  <c r="P86" i="3"/>
  <c r="J80" i="3"/>
  <c r="J79" i="3"/>
  <c r="F79" i="3"/>
  <c r="F77" i="3"/>
  <c r="E75" i="3"/>
  <c r="J55" i="3"/>
  <c r="J54" i="3"/>
  <c r="F54" i="3"/>
  <c r="F52" i="3"/>
  <c r="E50" i="3"/>
  <c r="J18" i="3"/>
  <c r="E18" i="3"/>
  <c r="F80" i="3" s="1"/>
  <c r="J17" i="3"/>
  <c r="J12" i="3"/>
  <c r="J77" i="3"/>
  <c r="E7" i="3"/>
  <c r="E73" i="3"/>
  <c r="J37" i="2"/>
  <c r="J36" i="2"/>
  <c r="AY55" i="1" s="1"/>
  <c r="J35" i="2"/>
  <c r="AX55" i="1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1" i="2"/>
  <c r="BH261" i="2"/>
  <c r="BG261" i="2"/>
  <c r="BF261" i="2"/>
  <c r="T261" i="2"/>
  <c r="R261" i="2"/>
  <c r="P261" i="2"/>
  <c r="BI258" i="2"/>
  <c r="BH258" i="2"/>
  <c r="BG258" i="2"/>
  <c r="BF258" i="2"/>
  <c r="T258" i="2"/>
  <c r="R258" i="2"/>
  <c r="P258" i="2"/>
  <c r="BI255" i="2"/>
  <c r="BH255" i="2"/>
  <c r="BG255" i="2"/>
  <c r="BF255" i="2"/>
  <c r="T255" i="2"/>
  <c r="R255" i="2"/>
  <c r="P255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7" i="2"/>
  <c r="BH247" i="2"/>
  <c r="BG247" i="2"/>
  <c r="BF247" i="2"/>
  <c r="T247" i="2"/>
  <c r="T246" i="2" s="1"/>
  <c r="R247" i="2"/>
  <c r="R246" i="2" s="1"/>
  <c r="P247" i="2"/>
  <c r="P246" i="2" s="1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39" i="2"/>
  <c r="BH239" i="2"/>
  <c r="BG239" i="2"/>
  <c r="BF239" i="2"/>
  <c r="T239" i="2"/>
  <c r="T238" i="2" s="1"/>
  <c r="R239" i="2"/>
  <c r="R238" i="2"/>
  <c r="P239" i="2"/>
  <c r="P238" i="2"/>
  <c r="BI236" i="2"/>
  <c r="BH236" i="2"/>
  <c r="BG236" i="2"/>
  <c r="BF236" i="2"/>
  <c r="T236" i="2"/>
  <c r="R236" i="2"/>
  <c r="P236" i="2"/>
  <c r="BI232" i="2"/>
  <c r="BH232" i="2"/>
  <c r="BG232" i="2"/>
  <c r="BF232" i="2"/>
  <c r="T232" i="2"/>
  <c r="R232" i="2"/>
  <c r="P232" i="2"/>
  <c r="BI230" i="2"/>
  <c r="BH230" i="2"/>
  <c r="BG230" i="2"/>
  <c r="BF230" i="2"/>
  <c r="T230" i="2"/>
  <c r="R230" i="2"/>
  <c r="P230" i="2"/>
  <c r="BI228" i="2"/>
  <c r="BH228" i="2"/>
  <c r="BG228" i="2"/>
  <c r="BF228" i="2"/>
  <c r="T228" i="2"/>
  <c r="R228" i="2"/>
  <c r="P228" i="2"/>
  <c r="BI222" i="2"/>
  <c r="BH222" i="2"/>
  <c r="BG222" i="2"/>
  <c r="BF222" i="2"/>
  <c r="T222" i="2"/>
  <c r="R222" i="2"/>
  <c r="P222" i="2"/>
  <c r="BI219" i="2"/>
  <c r="BH219" i="2"/>
  <c r="BG219" i="2"/>
  <c r="BF219" i="2"/>
  <c r="T219" i="2"/>
  <c r="R219" i="2"/>
  <c r="P219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6" i="2"/>
  <c r="BH206" i="2"/>
  <c r="BG206" i="2"/>
  <c r="BF206" i="2"/>
  <c r="T206" i="2"/>
  <c r="T205" i="2" s="1"/>
  <c r="R206" i="2"/>
  <c r="R205" i="2"/>
  <c r="P206" i="2"/>
  <c r="P205" i="2" s="1"/>
  <c r="BI201" i="2"/>
  <c r="BH201" i="2"/>
  <c r="BG201" i="2"/>
  <c r="BF201" i="2"/>
  <c r="T201" i="2"/>
  <c r="R201" i="2"/>
  <c r="P201" i="2"/>
  <c r="BI197" i="2"/>
  <c r="BH197" i="2"/>
  <c r="BG197" i="2"/>
  <c r="BF197" i="2"/>
  <c r="T197" i="2"/>
  <c r="R197" i="2"/>
  <c r="P197" i="2"/>
  <c r="BI193" i="2"/>
  <c r="BH193" i="2"/>
  <c r="BG193" i="2"/>
  <c r="BF193" i="2"/>
  <c r="T193" i="2"/>
  <c r="R193" i="2"/>
  <c r="P193" i="2"/>
  <c r="BI190" i="2"/>
  <c r="BH190" i="2"/>
  <c r="BG190" i="2"/>
  <c r="BF190" i="2"/>
  <c r="T190" i="2"/>
  <c r="R190" i="2"/>
  <c r="P190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56" i="2"/>
  <c r="BH156" i="2"/>
  <c r="BG156" i="2"/>
  <c r="BF156" i="2"/>
  <c r="T156" i="2"/>
  <c r="R156" i="2"/>
  <c r="P156" i="2"/>
  <c r="BI148" i="2"/>
  <c r="BH148" i="2"/>
  <c r="BG148" i="2"/>
  <c r="BF148" i="2"/>
  <c r="T148" i="2"/>
  <c r="R148" i="2"/>
  <c r="P148" i="2"/>
  <c r="BI135" i="2"/>
  <c r="BH135" i="2"/>
  <c r="BG135" i="2"/>
  <c r="BF135" i="2"/>
  <c r="T135" i="2"/>
  <c r="R135" i="2"/>
  <c r="P135" i="2"/>
  <c r="BI129" i="2"/>
  <c r="BH129" i="2"/>
  <c r="BG129" i="2"/>
  <c r="BF129" i="2"/>
  <c r="T129" i="2"/>
  <c r="R129" i="2"/>
  <c r="P129" i="2"/>
  <c r="BI123" i="2"/>
  <c r="BH123" i="2"/>
  <c r="BG123" i="2"/>
  <c r="BF123" i="2"/>
  <c r="T123" i="2"/>
  <c r="R123" i="2"/>
  <c r="P123" i="2"/>
  <c r="BI120" i="2"/>
  <c r="BH120" i="2"/>
  <c r="BG120" i="2"/>
  <c r="BF120" i="2"/>
  <c r="T120" i="2"/>
  <c r="R120" i="2"/>
  <c r="P120" i="2"/>
  <c r="BI117" i="2"/>
  <c r="BH117" i="2"/>
  <c r="BG117" i="2"/>
  <c r="BF117" i="2"/>
  <c r="T117" i="2"/>
  <c r="R117" i="2"/>
  <c r="P117" i="2"/>
  <c r="BI111" i="2"/>
  <c r="BH111" i="2"/>
  <c r="BG111" i="2"/>
  <c r="BF111" i="2"/>
  <c r="T111" i="2"/>
  <c r="R111" i="2"/>
  <c r="P111" i="2"/>
  <c r="BI108" i="2"/>
  <c r="BH108" i="2"/>
  <c r="BG108" i="2"/>
  <c r="BF108" i="2"/>
  <c r="T108" i="2"/>
  <c r="R108" i="2"/>
  <c r="P108" i="2"/>
  <c r="BI105" i="2"/>
  <c r="BH105" i="2"/>
  <c r="BG105" i="2"/>
  <c r="BF105" i="2"/>
  <c r="T105" i="2"/>
  <c r="R105" i="2"/>
  <c r="P105" i="2"/>
  <c r="BI100" i="2"/>
  <c r="BH100" i="2"/>
  <c r="BG100" i="2"/>
  <c r="BF100" i="2"/>
  <c r="T100" i="2"/>
  <c r="R100" i="2"/>
  <c r="P100" i="2"/>
  <c r="BI95" i="2"/>
  <c r="BH95" i="2"/>
  <c r="BG95" i="2"/>
  <c r="BF95" i="2"/>
  <c r="T95" i="2"/>
  <c r="R95" i="2"/>
  <c r="P95" i="2"/>
  <c r="J89" i="2"/>
  <c r="J88" i="2"/>
  <c r="F88" i="2"/>
  <c r="F86" i="2"/>
  <c r="E84" i="2"/>
  <c r="J55" i="2"/>
  <c r="J54" i="2"/>
  <c r="F54" i="2"/>
  <c r="F52" i="2"/>
  <c r="E50" i="2"/>
  <c r="J18" i="2"/>
  <c r="E18" i="2"/>
  <c r="F89" i="2" s="1"/>
  <c r="J17" i="2"/>
  <c r="J12" i="2"/>
  <c r="J86" i="2" s="1"/>
  <c r="E7" i="2"/>
  <c r="E48" i="2" s="1"/>
  <c r="L50" i="1"/>
  <c r="AM50" i="1"/>
  <c r="AM49" i="1"/>
  <c r="L49" i="1"/>
  <c r="AM47" i="1"/>
  <c r="L47" i="1"/>
  <c r="L45" i="1"/>
  <c r="L44" i="1"/>
  <c r="J201" i="2"/>
  <c r="BK108" i="2"/>
  <c r="BK228" i="2"/>
  <c r="J105" i="2"/>
  <c r="BK201" i="2"/>
  <c r="J242" i="2"/>
  <c r="J108" i="2"/>
  <c r="J92" i="3"/>
  <c r="BK94" i="3"/>
  <c r="J100" i="3"/>
  <c r="BK118" i="3"/>
  <c r="J247" i="2"/>
  <c r="BK129" i="2"/>
  <c r="BK244" i="2"/>
  <c r="BK193" i="2"/>
  <c r="J212" i="2"/>
  <c r="BK266" i="2"/>
  <c r="BK185" i="2"/>
  <c r="J127" i="3"/>
  <c r="J104" i="3"/>
  <c r="J163" i="3"/>
  <c r="J98" i="3"/>
  <c r="BK123" i="2"/>
  <c r="J250" i="2"/>
  <c r="BK156" i="2"/>
  <c r="BK219" i="2"/>
  <c r="J264" i="2"/>
  <c r="J182" i="2"/>
  <c r="J131" i="3"/>
  <c r="BK159" i="3"/>
  <c r="J125" i="3"/>
  <c r="J94" i="3"/>
  <c r="BK106" i="3"/>
  <c r="J129" i="2"/>
  <c r="J135" i="2"/>
  <c r="BK129" i="3"/>
  <c r="J96" i="3"/>
  <c r="J102" i="3"/>
  <c r="BK98" i="3"/>
  <c r="J244" i="2"/>
  <c r="BK168" i="2"/>
  <c r="BK250" i="2"/>
  <c r="BK197" i="2"/>
  <c r="J216" i="2"/>
  <c r="BK105" i="2"/>
  <c r="J197" i="2"/>
  <c r="J120" i="3"/>
  <c r="J118" i="3"/>
  <c r="J161" i="3"/>
  <c r="BK155" i="3"/>
  <c r="J90" i="3"/>
  <c r="J190" i="2"/>
  <c r="J252" i="2"/>
  <c r="J210" i="2"/>
  <c r="BK247" i="2"/>
  <c r="J123" i="2"/>
  <c r="BK216" i="2"/>
  <c r="J150" i="3"/>
  <c r="BK127" i="3"/>
  <c r="J159" i="3"/>
  <c r="BK152" i="3"/>
  <c r="BK242" i="2"/>
  <c r="J111" i="2"/>
  <c r="BK232" i="2"/>
  <c r="J148" i="2"/>
  <c r="BK190" i="2"/>
  <c r="BK252" i="2"/>
  <c r="J120" i="2"/>
  <c r="J116" i="3"/>
  <c r="BK100" i="3"/>
  <c r="BK102" i="3"/>
  <c r="J148" i="3"/>
  <c r="BK214" i="2"/>
  <c r="BK206" i="2"/>
  <c r="J95" i="2"/>
  <c r="J122" i="3"/>
  <c r="J129" i="3"/>
  <c r="J146" i="3"/>
  <c r="BK161" i="3"/>
  <c r="BK114" i="3"/>
  <c r="J239" i="2"/>
  <c r="J258" i="2"/>
  <c r="J214" i="2"/>
  <c r="BK95" i="2"/>
  <c r="BK148" i="2"/>
  <c r="J222" i="2"/>
  <c r="BK143" i="3"/>
  <c r="J152" i="3"/>
  <c r="J106" i="3"/>
  <c r="BK86" i="3"/>
  <c r="J110" i="3"/>
  <c r="BK212" i="2"/>
  <c r="BK100" i="2"/>
  <c r="BK222" i="2"/>
  <c r="J266" i="2"/>
  <c r="BK180" i="2"/>
  <c r="J236" i="2"/>
  <c r="BK111" i="2"/>
  <c r="BK110" i="3"/>
  <c r="BK92" i="3"/>
  <c r="BK96" i="3"/>
  <c r="BK116" i="3"/>
  <c r="J193" i="2"/>
  <c r="BK255" i="2"/>
  <c r="J206" i="2"/>
  <c r="BK261" i="2"/>
  <c r="BK117" i="2"/>
  <c r="BK210" i="2"/>
  <c r="J141" i="3"/>
  <c r="BK148" i="3"/>
  <c r="J108" i="3"/>
  <c r="J143" i="3"/>
  <c r="BK120" i="3"/>
  <c r="J86" i="3"/>
  <c r="AS54" i="1"/>
  <c r="BK146" i="3"/>
  <c r="J88" i="3"/>
  <c r="BK150" i="3"/>
  <c r="BK88" i="3"/>
  <c r="J230" i="2"/>
  <c r="BK120" i="2"/>
  <c r="BK239" i="2"/>
  <c r="BK170" i="2"/>
  <c r="J255" i="2"/>
  <c r="J261" i="2"/>
  <c r="J156" i="2"/>
  <c r="BK133" i="3"/>
  <c r="J137" i="3"/>
  <c r="BK141" i="3"/>
  <c r="BK131" i="3"/>
  <c r="BK236" i="2"/>
  <c r="J117" i="2"/>
  <c r="BK230" i="2"/>
  <c r="BK135" i="2"/>
  <c r="J185" i="2"/>
  <c r="BK258" i="2"/>
  <c r="J168" i="2"/>
  <c r="BK135" i="3"/>
  <c r="J114" i="3"/>
  <c r="J133" i="3"/>
  <c r="BK125" i="3"/>
  <c r="J232" i="2"/>
  <c r="BK264" i="2"/>
  <c r="J219" i="2"/>
  <c r="J100" i="2"/>
  <c r="J170" i="2"/>
  <c r="J228" i="2"/>
  <c r="BK157" i="3"/>
  <c r="BK90" i="3"/>
  <c r="J135" i="3"/>
  <c r="BK163" i="3"/>
  <c r="J157" i="3"/>
  <c r="J112" i="3"/>
  <c r="BK182" i="2"/>
  <c r="J180" i="2"/>
  <c r="BK137" i="3"/>
  <c r="J155" i="3"/>
  <c r="BK112" i="3"/>
  <c r="BK104" i="3"/>
  <c r="BK122" i="3"/>
  <c r="BK108" i="3"/>
  <c r="P94" i="2" l="1"/>
  <c r="BK189" i="2"/>
  <c r="J189" i="2"/>
  <c r="J62" i="2"/>
  <c r="R196" i="2"/>
  <c r="P209" i="2"/>
  <c r="P227" i="2"/>
  <c r="P241" i="2"/>
  <c r="P249" i="2"/>
  <c r="P254" i="2"/>
  <c r="R263" i="2"/>
  <c r="P85" i="3"/>
  <c r="R124" i="3"/>
  <c r="R84" i="3" s="1"/>
  <c r="R94" i="2"/>
  <c r="T189" i="2"/>
  <c r="BK196" i="2"/>
  <c r="J196" i="2" s="1"/>
  <c r="J63" i="2" s="1"/>
  <c r="R209" i="2"/>
  <c r="T227" i="2"/>
  <c r="T241" i="2"/>
  <c r="T249" i="2"/>
  <c r="T254" i="2"/>
  <c r="T263" i="2"/>
  <c r="T85" i="3"/>
  <c r="P124" i="3"/>
  <c r="P154" i="3"/>
  <c r="BK94" i="2"/>
  <c r="J94" i="2" s="1"/>
  <c r="J61" i="2" s="1"/>
  <c r="P189" i="2"/>
  <c r="T196" i="2"/>
  <c r="T209" i="2"/>
  <c r="R227" i="2"/>
  <c r="R241" i="2"/>
  <c r="R249" i="2"/>
  <c r="R254" i="2"/>
  <c r="P263" i="2"/>
  <c r="R85" i="3"/>
  <c r="T124" i="3"/>
  <c r="R154" i="3"/>
  <c r="T94" i="2"/>
  <c r="R189" i="2"/>
  <c r="P196" i="2"/>
  <c r="BK209" i="2"/>
  <c r="J209" i="2" s="1"/>
  <c r="J65" i="2" s="1"/>
  <c r="BK227" i="2"/>
  <c r="J227" i="2" s="1"/>
  <c r="J66" i="2" s="1"/>
  <c r="BK241" i="2"/>
  <c r="J241" i="2"/>
  <c r="J68" i="2" s="1"/>
  <c r="BK249" i="2"/>
  <c r="J249" i="2" s="1"/>
  <c r="J70" i="2" s="1"/>
  <c r="BK254" i="2"/>
  <c r="J254" i="2" s="1"/>
  <c r="J71" i="2" s="1"/>
  <c r="BK263" i="2"/>
  <c r="J263" i="2" s="1"/>
  <c r="J72" i="2" s="1"/>
  <c r="BK85" i="3"/>
  <c r="J85" i="3" s="1"/>
  <c r="J61" i="3" s="1"/>
  <c r="BK124" i="3"/>
  <c r="J124" i="3" s="1"/>
  <c r="J62" i="3" s="1"/>
  <c r="BK154" i="3"/>
  <c r="J154" i="3" s="1"/>
  <c r="J63" i="3" s="1"/>
  <c r="T154" i="3"/>
  <c r="BK205" i="2"/>
  <c r="J205" i="2"/>
  <c r="J64" i="2"/>
  <c r="BK238" i="2"/>
  <c r="J238" i="2" s="1"/>
  <c r="J67" i="2" s="1"/>
  <c r="BK246" i="2"/>
  <c r="J246" i="2" s="1"/>
  <c r="J69" i="2" s="1"/>
  <c r="E48" i="3"/>
  <c r="J52" i="3"/>
  <c r="BE92" i="3"/>
  <c r="BE102" i="3"/>
  <c r="BE110" i="3"/>
  <c r="BE112" i="3"/>
  <c r="BE114" i="3"/>
  <c r="BE116" i="3"/>
  <c r="BE118" i="3"/>
  <c r="BE133" i="3"/>
  <c r="BE137" i="3"/>
  <c r="BE143" i="3"/>
  <c r="BE157" i="3"/>
  <c r="BE163" i="3"/>
  <c r="F55" i="3"/>
  <c r="BE88" i="3"/>
  <c r="BE90" i="3"/>
  <c r="BE135" i="3"/>
  <c r="BE150" i="3"/>
  <c r="BE152" i="3"/>
  <c r="BE159" i="3"/>
  <c r="BE96" i="3"/>
  <c r="BE108" i="3"/>
  <c r="BE122" i="3"/>
  <c r="BE125" i="3"/>
  <c r="BE129" i="3"/>
  <c r="BE131" i="3"/>
  <c r="BE141" i="3"/>
  <c r="BE155" i="3"/>
  <c r="BE161" i="3"/>
  <c r="BE86" i="3"/>
  <c r="BE94" i="3"/>
  <c r="BE98" i="3"/>
  <c r="BE100" i="3"/>
  <c r="BE104" i="3"/>
  <c r="BE106" i="3"/>
  <c r="BE120" i="3"/>
  <c r="BE127" i="3"/>
  <c r="BE146" i="3"/>
  <c r="BE148" i="3"/>
  <c r="E82" i="2"/>
  <c r="BE100" i="2"/>
  <c r="BE120" i="2"/>
  <c r="BE148" i="2"/>
  <c r="BE170" i="2"/>
  <c r="BE190" i="2"/>
  <c r="BE197" i="2"/>
  <c r="BE212" i="2"/>
  <c r="BE230" i="2"/>
  <c r="BE232" i="2"/>
  <c r="BE242" i="2"/>
  <c r="BE255" i="2"/>
  <c r="BE258" i="2"/>
  <c r="J52" i="2"/>
  <c r="BE95" i="2"/>
  <c r="BE108" i="2"/>
  <c r="BE156" i="2"/>
  <c r="BE193" i="2"/>
  <c r="BE206" i="2"/>
  <c r="BE210" i="2"/>
  <c r="BE216" i="2"/>
  <c r="BE228" i="2"/>
  <c r="BE247" i="2"/>
  <c r="BE252" i="2"/>
  <c r="BE266" i="2"/>
  <c r="F55" i="2"/>
  <c r="BE105" i="2"/>
  <c r="BE111" i="2"/>
  <c r="BE117" i="2"/>
  <c r="BE123" i="2"/>
  <c r="BE129" i="2"/>
  <c r="BE185" i="2"/>
  <c r="BE236" i="2"/>
  <c r="BE244" i="2"/>
  <c r="BE261" i="2"/>
  <c r="BE264" i="2"/>
  <c r="BE135" i="2"/>
  <c r="BE168" i="2"/>
  <c r="BE180" i="2"/>
  <c r="BE182" i="2"/>
  <c r="BE201" i="2"/>
  <c r="BE214" i="2"/>
  <c r="BE219" i="2"/>
  <c r="BE222" i="2"/>
  <c r="BE239" i="2"/>
  <c r="BE250" i="2"/>
  <c r="F35" i="3"/>
  <c r="BB56" i="1" s="1"/>
  <c r="F37" i="2"/>
  <c r="BD55" i="1" s="1"/>
  <c r="F34" i="2"/>
  <c r="BA55" i="1" s="1"/>
  <c r="F36" i="2"/>
  <c r="BC55" i="1" s="1"/>
  <c r="J34" i="2"/>
  <c r="AW55" i="1" s="1"/>
  <c r="F37" i="3"/>
  <c r="BD56" i="1" s="1"/>
  <c r="F36" i="3"/>
  <c r="BC56" i="1" s="1"/>
  <c r="F35" i="2"/>
  <c r="BB55" i="1" s="1"/>
  <c r="J34" i="3"/>
  <c r="AW56" i="1" s="1"/>
  <c r="F34" i="3"/>
  <c r="BA56" i="1" s="1"/>
  <c r="R83" i="3" l="1"/>
  <c r="T93" i="2"/>
  <c r="T92" i="2" s="1"/>
  <c r="T84" i="3"/>
  <c r="T83" i="3"/>
  <c r="P84" i="3"/>
  <c r="P83" i="3"/>
  <c r="AU56" i="1" s="1"/>
  <c r="R93" i="2"/>
  <c r="R92" i="2" s="1"/>
  <c r="P93" i="2"/>
  <c r="P92" i="2" s="1"/>
  <c r="AU55" i="1" s="1"/>
  <c r="BK84" i="3"/>
  <c r="J84" i="3"/>
  <c r="J60" i="3" s="1"/>
  <c r="BK93" i="2"/>
  <c r="J93" i="2" s="1"/>
  <c r="J60" i="2" s="1"/>
  <c r="J33" i="2"/>
  <c r="AV55" i="1" s="1"/>
  <c r="AT55" i="1" s="1"/>
  <c r="BC54" i="1"/>
  <c r="W32" i="1" s="1"/>
  <c r="BD54" i="1"/>
  <c r="W33" i="1" s="1"/>
  <c r="BA54" i="1"/>
  <c r="AW54" i="1" s="1"/>
  <c r="AK30" i="1" s="1"/>
  <c r="F33" i="3"/>
  <c r="AZ56" i="1" s="1"/>
  <c r="F33" i="2"/>
  <c r="AZ55" i="1" s="1"/>
  <c r="BB54" i="1"/>
  <c r="W31" i="1" s="1"/>
  <c r="J33" i="3"/>
  <c r="AV56" i="1" s="1"/>
  <c r="AT56" i="1" s="1"/>
  <c r="BK83" i="3" l="1"/>
  <c r="J83" i="3" s="1"/>
  <c r="J30" i="3" s="1"/>
  <c r="AG56" i="1" s="1"/>
  <c r="BK92" i="2"/>
  <c r="J92" i="2"/>
  <c r="J30" i="2" s="1"/>
  <c r="AG55" i="1" s="1"/>
  <c r="AU54" i="1"/>
  <c r="W30" i="1"/>
  <c r="AY54" i="1"/>
  <c r="AX54" i="1"/>
  <c r="AZ54" i="1"/>
  <c r="W29" i="1"/>
  <c r="J39" i="2" l="1"/>
  <c r="J39" i="3"/>
  <c r="J59" i="3"/>
  <c r="J59" i="2"/>
  <c r="AN55" i="1"/>
  <c r="AN56" i="1"/>
  <c r="AV54" i="1"/>
  <c r="AK29" i="1" s="1"/>
  <c r="AG54" i="1"/>
  <c r="AK26" i="1" s="1"/>
  <c r="AK35" i="1" l="1"/>
  <c r="AT54" i="1"/>
  <c r="AN54" i="1" s="1"/>
</calcChain>
</file>

<file path=xl/sharedStrings.xml><?xml version="1.0" encoding="utf-8"?>
<sst xmlns="http://schemas.openxmlformats.org/spreadsheetml/2006/main" count="3079" uniqueCount="698">
  <si>
    <t>Export Komplet</t>
  </si>
  <si>
    <t>VZ</t>
  </si>
  <si>
    <t>2.0</t>
  </si>
  <si>
    <t>ZAMOK</t>
  </si>
  <si>
    <t>False</t>
  </si>
  <si>
    <t>{cf795c44-5e45-4a50-bfe5-8ddb237a4763}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</si>
  <si>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</si>
  <si>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</si>
  <si>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</si>
  <si>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</si>
  <si>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</si>
  <si>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</si>
  <si>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</si>
  <si>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</si>
  <si>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202304031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</si>
  <si>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</si>
  <si>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</si>
  <si>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Skatepark Tábor</t>
  </si>
  <si>
    <t>KSO:</t>
  </si>
  <si>
    <t/>
  </si>
  <si>
    <t>CC-CZ:</t>
  </si>
  <si>
    <t>Místo:</t>
  </si>
  <si>
    <t>Tábor</t>
  </si>
  <si>
    <t>Datum:</t>
  </si>
  <si>
    <t>4. 4. 2023</t>
  </si>
  <si>
    <t>Zadavatel:</t>
  </si>
  <si>
    <t>IČ:</t>
  </si>
  <si>
    <t>25171127</t>
  </si>
  <si>
    <t>Tělovýchovná zařízení města Tábora s.r.o.</t>
  </si>
  <si>
    <t>DIČ:</t>
  </si>
  <si>
    <t>CZ25171127</t>
  </si>
  <si>
    <t>Uchazeč:</t>
  </si>
  <si>
    <t>Vyplň údaj</t>
  </si>
  <si>
    <t>Projektant:</t>
  </si>
  <si>
    <t>U / U Studio s.r.o.</t>
  </si>
  <si>
    <t>True</t>
  </si>
  <si>
    <t>Zpracovatel:</t>
  </si>
  <si>
    <t>16844840</t>
  </si>
  <si>
    <t>Ing. Pavel Vochozka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</si>
  <si>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</si>
  <si>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Je-li kdekoliv uveden název nebo reference, znamená to pouze, že by dodávka měla splňovat alespoň vlastnosti referenčního výrobku._x000D_
Dílčí práce a dodávky, které se nenachází v cenících ÚRS jsou oceněny individuálně. Jedná se o R-položky a M-položky, přičemž tyto položky jsou kalkulovány na základě praxe a zkušeností z realizovaných staveb s položkami obdobného charakteru.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</si>
  <si>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</si>
  <si>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</si>
  <si>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</si>
  <si>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</si>
  <si>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</si>
  <si>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</si>
  <si>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</si>
  <si>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</si>
  <si>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</si>
  <si>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</si>
  <si>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</si>
  <si>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</si>
  <si>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</si>
  <si>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</si>
  <si>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</si>
  <si>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</si>
  <si>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</si>
  <si>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</si>
  <si>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</si>
  <si>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</si>
  <si>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</si>
  <si>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</si>
  <si>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</si>
  <si>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</si>
  <si>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</si>
  <si>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</si>
  <si>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</si>
  <si>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</si>
  <si>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</si>
  <si>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</si>
  <si>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</si>
  <si>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</si>
  <si>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</si>
  <si>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</si>
  <si>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</si>
  <si>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</si>
  <si>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</si>
  <si>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</si>
  <si>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</si>
  <si>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</si>
  <si>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Skatepark</t>
  </si>
  <si>
    <t>STA</t>
  </si>
  <si>
    <t>1</t>
  </si>
  <si>
    <t>{64ac9e11-a7f8-4d12-b809-bc903c2f8944}</t>
  </si>
  <si>
    <t>2</t>
  </si>
  <si>
    <t>002</t>
  </si>
  <si>
    <t>Veřejné osvětlení</t>
  </si>
  <si>
    <t>{6089e2c2-22d6-454c-82a1-37d387699951}</t>
  </si>
  <si>
    <t>KRYCÍ LIST SOUPISU PRACÍ</t>
  </si>
  <si>
    <t>Objekt:</t>
  </si>
  <si>
    <t>001 - Skatepark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</si>
  <si>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</si>
  <si>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</si>
  <si>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</si>
  <si>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</si>
  <si>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</si>
  <si>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</si>
  <si>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21 - Zakládání - úprava podloží a základové spáry, zlepšování vlastností hornin</t>
  </si>
  <si>
    <t xml:space="preserve">    56 - Podkladní vrstvy komunikací, letišť a ploch</t>
  </si>
  <si>
    <t xml:space="preserve">    998 - Přesun hmot</t>
  </si>
  <si>
    <t xml:space="preserve">    BP - Žulová podlaha a šikmé plochy</t>
  </si>
  <si>
    <t xml:space="preserve">    BŠ - Beton šikmé plochy+rádius+curb</t>
  </si>
  <si>
    <t xml:space="preserve">    Ž - Žulové bedny</t>
  </si>
  <si>
    <t xml:space="preserve">    KZS - Konstrukce zámečnické skatepark</t>
  </si>
  <si>
    <t xml:space="preserve">    MO - Mobiliář</t>
  </si>
  <si>
    <t xml:space="preserve">    MR - Minirampa</t>
  </si>
  <si>
    <t xml:space="preserve">    KÚ - Krajinářské úpravy</t>
  </si>
  <si>
    <t>OST - VRN,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</si>
  <si>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</si>
  <si>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</si>
  <si>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</si>
  <si>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</si>
  <si>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</si>
  <si>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</si>
  <si>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</si>
  <si>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</si>
  <si>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</si>
  <si>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</si>
  <si>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</si>
  <si>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</si>
  <si>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</si>
  <si>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</si>
  <si>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</si>
  <si>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</si>
  <si>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</si>
  <si>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</si>
  <si>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112251102</t>
  </si>
  <si>
    <t>Odstranění pařezů průměru přes 300 do 500 mm</t>
  </si>
  <si>
    <t>kus</t>
  </si>
  <si>
    <t>CS ÚRS 2023 01</t>
  </si>
  <si>
    <t>4</t>
  </si>
  <si>
    <t>-82941524</t>
  </si>
  <si>
    <t>PP</t>
  </si>
  <si>
    <t>Odstranění pařezů strojně s jejich vykopáním nebo vytrháním průměru přes 300 do 500 mm</t>
  </si>
  <si>
    <t>Online PSC</t>
  </si>
  <si>
    <t>https://podminky.urs.cz/item/CS_URS_2023_01/112251102</t>
  </si>
  <si>
    <t>VV</t>
  </si>
  <si>
    <t>"pařezy od  (již pokácených) tůjí - průměr kmene 40 cm</t>
  </si>
  <si>
    <t>3</t>
  </si>
  <si>
    <t>112251105</t>
  </si>
  <si>
    <t>Odstranění pařezů průměru přes 900 do 1100 mm</t>
  </si>
  <si>
    <t>Odstranění pařezů strojně s jejich vykopáním nebo vytrháním průměru přes 900 do 1100 mm</t>
  </si>
  <si>
    <t>https://podminky.urs.cz/item/CS_URS_2023_01/112251105</t>
  </si>
  <si>
    <t>"pařezy od vzrostlých (již pokácených) borovic - průměr kmene cca 100 cm</t>
  </si>
  <si>
    <t>121151125</t>
  </si>
  <si>
    <t>Sejmutí ornice plochy přes 500 m2 tl vrstvy přes 250 do 300 mm strojně</t>
  </si>
  <si>
    <t>m2</t>
  </si>
  <si>
    <t>6</t>
  </si>
  <si>
    <t>Sejmutí ornice strojně při souvislé ploše přes 500 m2, tl. vrstvy přes 250 do 300 mm</t>
  </si>
  <si>
    <t>https://podminky.urs.cz/item/CS_URS_2023_01/121151125</t>
  </si>
  <si>
    <t>131251103</t>
  </si>
  <si>
    <t>Hloubení jam nezapažených v hornině třídy těžitelnosti I skupiny 3 objem do 100 m3 strojně</t>
  </si>
  <si>
    <t>m3</t>
  </si>
  <si>
    <t>653797573</t>
  </si>
  <si>
    <t>Hloubení nezapažených jam a zářezů strojně s urovnáním dna do předepsaného profilu a spádu v hornině třídy těžitelnosti I skupiny 3 přes 50 do 100 m3</t>
  </si>
  <si>
    <t>https://podminky.urs.cz/item/CS_URS_2023_01/131251103</t>
  </si>
  <si>
    <t>5</t>
  </si>
  <si>
    <t>1611001.R</t>
  </si>
  <si>
    <t>Svislé přemístění výkopku bez naložení do dopravní nádoby avšak s vyprázdněním dopravní nádoby na hromadu</t>
  </si>
  <si>
    <t>R-položka vlastní</t>
  </si>
  <si>
    <t>2019590310</t>
  </si>
  <si>
    <t>"přemístění výkopku a ornice při provádění zemního tělesa</t>
  </si>
  <si>
    <t>170   "výkopek"</t>
  </si>
  <si>
    <t>125   "ornice"</t>
  </si>
  <si>
    <t>Součet</t>
  </si>
  <si>
    <t>162201422</t>
  </si>
  <si>
    <t>Vodorovné přemístění pařezů do 1 km D přes 300 do 500 mm</t>
  </si>
  <si>
    <t>2080642787</t>
  </si>
  <si>
    <t>Vodorovné přemístění větví, kmenů nebo pařezů s naložením, složením a dopravou do 1000 m pařezů kmenů, průměru přes 300 do 500 mm</t>
  </si>
  <si>
    <t>https://podminky.urs.cz/item/CS_URS_2023_01/162201422</t>
  </si>
  <si>
    <t>7</t>
  </si>
  <si>
    <t>162201520</t>
  </si>
  <si>
    <t>Vodorovné přemístění pařezů do 1 km D přes 900 do 1100 mm</t>
  </si>
  <si>
    <t>-1154757997</t>
  </si>
  <si>
    <t>Vodorovné přemístění větví, kmenů nebo pařezů s naložením, složením a dopravou do 1000 m pařezů kmenů, průměru přes 900 do 1100 mm</t>
  </si>
  <si>
    <t>https://podminky.urs.cz/item/CS_URS_2023_01/162201520</t>
  </si>
  <si>
    <t>8</t>
  </si>
  <si>
    <t>162301972</t>
  </si>
  <si>
    <t>Příplatek k vodorovnému přemístění pařezů D přes 300 do 500 mm ZKD 1 km</t>
  </si>
  <si>
    <t>-822673161</t>
  </si>
  <si>
    <t>Vodorovné přemístění větví, kmenů nebo pařezů s naložením, složením a dopravou Příplatek k cenám za každých dalších i započatých 1000 m přes 1000 m pařezů kmenů, průměru přes 300 do 500 mm</t>
  </si>
  <si>
    <t>https://podminky.urs.cz/item/CS_URS_2023_01/162301972</t>
  </si>
  <si>
    <t>"odvoz odstraněných pařezů na skládku ve vzdálenosti 15 km</t>
  </si>
  <si>
    <t>"příplatek za dalších 14 km</t>
  </si>
  <si>
    <t>3*14</t>
  </si>
  <si>
    <t>9</t>
  </si>
  <si>
    <t>162301975</t>
  </si>
  <si>
    <t>Příplatek k vodorovnému přemístění pařezů D přes 900 do 1100 mm ZKD 1 km</t>
  </si>
  <si>
    <t>1056589016</t>
  </si>
  <si>
    <t>Vodorovné přemístění větví, kmenů nebo pařezů s naložením, složením a dopravou Příplatek k cenám za každých dalších i započatých 1000 m přes 1000 m pařezů kmenů, průměru přes 900 do 1100 mm</t>
  </si>
  <si>
    <t>https://podminky.urs.cz/item/CS_URS_2023_01/162301975</t>
  </si>
  <si>
    <t>2*14</t>
  </si>
  <si>
    <t>10</t>
  </si>
  <si>
    <t>162351103</t>
  </si>
  <si>
    <t>Vodorovné přemístění přes 50 do 500 m výkopku/sypaniny z horniny třídy těžitelnosti I skupiny 1 až 3</t>
  </si>
  <si>
    <t>1092990467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</si>
  <si>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</si>
  <si>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https://podminky.urs.cz/item/CS_URS_2023_01/162351103</t>
  </si>
  <si>
    <t>"přemístění výkopku na staveništní mezideponii (použití pro zásypy)</t>
  </si>
  <si>
    <t>170</t>
  </si>
  <si>
    <t>"přemístění výkopku ze staveništní mezideponie k násypům a zásypům</t>
  </si>
  <si>
    <t>Mezisoučet</t>
  </si>
  <si>
    <t>"přemístění ornice na staveništní mezideponii (zpětné použití)</t>
  </si>
  <si>
    <t>125+17</t>
  </si>
  <si>
    <t>"přemístění ornice ze staveništní mezideponie k modeláži násypu a rozprostření</t>
  </si>
  <si>
    <t>142</t>
  </si>
  <si>
    <t>11</t>
  </si>
  <si>
    <t>162651112</t>
  </si>
  <si>
    <t>Vodorovné přemístění přes 4 000 do 5000 m výkopku/sypaniny z horniny třídy těžitelnosti I skupiny 1 až 3</t>
  </si>
  <si>
    <t>-1720381010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</si>
  <si>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</si>
  <si>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https://podminky.urs.cz/item/CS_URS_2023_01/162651112</t>
  </si>
  <si>
    <t>"odvoz přebytečné ornice na skládku určenou investorem (předpoklad vzdálenosti 5 km</t>
  </si>
  <si>
    <t>250   "ornice ze skrývky"</t>
  </si>
  <si>
    <t>-17   "odpočet ornice k rozprostření na svahu přes 1:5 - 60 m2"</t>
  </si>
  <si>
    <t>-125   "odpočet ornice pro modeláž násypu"</t>
  </si>
  <si>
    <t>12</t>
  </si>
  <si>
    <t>167151111</t>
  </si>
  <si>
    <t>Nakládání výkopku z hornin třídy těžitelnosti I skupiny 1 až 3 přes 100 m3</t>
  </si>
  <si>
    <t>363854812</t>
  </si>
  <si>
    <t>Nakládání, skládání a překládání neulehlého výkopku nebo sypaniny strojně nakládání, množství přes 100 m3, z hornin třídy těžitelnosti I, skupiny 1 až 3</t>
  </si>
  <si>
    <t>https://podminky.urs.cz/item/CS_URS_2023_01/167151111</t>
  </si>
  <si>
    <t>"nakládka ornice po skrývce</t>
  </si>
  <si>
    <t>108   "přebytečná ornice k odvozu na skládku určenou investorem"</t>
  </si>
  <si>
    <t>125+17   "pro přemístění na staveništní mezideponii - ornice ke zpětnému použití pro modeláž násypu a k rozprostření"</t>
  </si>
  <si>
    <t>"nakládka ornice a výkopku na staveništní mezideponii</t>
  </si>
  <si>
    <t>125+17   "ornice pro přesun k modeláži násypu a rozprostření"</t>
  </si>
  <si>
    <t>170   "výkopek k násypům a zásypům</t>
  </si>
  <si>
    <t>13</t>
  </si>
  <si>
    <t>1711501.R</t>
  </si>
  <si>
    <t>Hutnění násypového tělesa, strojová modeláž</t>
  </si>
  <si>
    <t>-1282099717</t>
  </si>
  <si>
    <t>14</t>
  </si>
  <si>
    <t>171251201</t>
  </si>
  <si>
    <t>Uložení sypaniny na skládky nebo meziskládky</t>
  </si>
  <si>
    <t>1155121076</t>
  </si>
  <si>
    <t>Uložení sypaniny na skládky nebo meziskládky bez hutnění s upravením uložené sypaniny do předepsaného tvaru</t>
  </si>
  <si>
    <t>https://podminky.urs.cz/item/CS_URS_2023_01/171251201</t>
  </si>
  <si>
    <t>"uložení výkopku a ornice na staveništní mezideponii v rámci stavby pro zpětné použití</t>
  </si>
  <si>
    <t>125+17   "ornice"</t>
  </si>
  <si>
    <t>"uložení přebytečné ornice na skládku určenou investorem</t>
  </si>
  <si>
    <t>108</t>
  </si>
  <si>
    <t>1821501.R</t>
  </si>
  <si>
    <t>Jemné dokončovací strojové a ruční zemní práce</t>
  </si>
  <si>
    <t>-1170885618</t>
  </si>
  <si>
    <t>16</t>
  </si>
  <si>
    <t>182311125</t>
  </si>
  <si>
    <t>Rozprostření ornice ve svahu přes 1:5 tl vrstvy přes 250 do 300 mm ručně</t>
  </si>
  <si>
    <t>-972436505</t>
  </si>
  <si>
    <t>Rozprostření a urovnání ornice ve svahu sklonu přes 1:5 ručně při souvislé ploše, tl. vrstvy přes 250 do 300 mm</t>
  </si>
  <si>
    <t>https://podminky.urs.cz/item/CS_URS_2023_01/182311125</t>
  </si>
  <si>
    <t>17</t>
  </si>
  <si>
    <t>1901001.R</t>
  </si>
  <si>
    <t>Poplatek za uložení biologického odpadu do kompostárny (skládkovné)</t>
  </si>
  <si>
    <t>t</t>
  </si>
  <si>
    <t>-1987691943</t>
  </si>
  <si>
    <t>"biologický odpad z pařezů</t>
  </si>
  <si>
    <t>3,2   "odhad hmotnosti odpadu - 3,2 t"</t>
  </si>
  <si>
    <t>Zakládání - úprava podloží a základové spáry, zlepšování vlastností hornin</t>
  </si>
  <si>
    <t>18</t>
  </si>
  <si>
    <t>213141111</t>
  </si>
  <si>
    <t>Zřízení vrstvy z geotextilie v rovině nebo ve sklonu do 1:5 š do 3 m</t>
  </si>
  <si>
    <t>1728785532</t>
  </si>
  <si>
    <t>Zřízení vrstvy z geotextilie filtrační, separační, odvodňovací, ochranné, výztužné nebo protierozní v rovině nebo ve sklonu do 1:5, šířky do 3 m</t>
  </si>
  <si>
    <t>https://podminky.urs.cz/item/CS_URS_2023_01/213141111</t>
  </si>
  <si>
    <t>19</t>
  </si>
  <si>
    <t>M</t>
  </si>
  <si>
    <t>69311068</t>
  </si>
  <si>
    <t>geotextilie netkaná separační, ochranná, filtrační, drenážní PP 300g/m2</t>
  </si>
  <si>
    <t>18188051</t>
  </si>
  <si>
    <t>730*1,15 'Přepočtené koeficientem množství</t>
  </si>
  <si>
    <t>56</t>
  </si>
  <si>
    <t>Podkladní vrstvy komunikací, letišť a ploch</t>
  </si>
  <si>
    <t>20</t>
  </si>
  <si>
    <t>564831111</t>
  </si>
  <si>
    <t>Podklad ze štěrkodrtě ŠD plochy přes 100 m2 tl 100 mm</t>
  </si>
  <si>
    <t>429373407</t>
  </si>
  <si>
    <t>Podklad ze štěrkodrti ŠD s rozprostřením a zhutněním plochy přes 100 m2, po zhutnění tl. 100 mm</t>
  </si>
  <si>
    <t>https://podminky.urs.cz/item/CS_URS_2023_01/564831111</t>
  </si>
  <si>
    <t>P</t>
  </si>
  <si>
    <t>Poznámka k položce:_x000D_
- štěrkodrť frakce 0/32 mm se spojitou zrnitostí_x000D_
- hutnění po vrtsvách max 50 mm na hodnotu Edef,2=min 30 MPa; Edef,2/Edef,1=max 2,5</t>
  </si>
  <si>
    <t>564861111</t>
  </si>
  <si>
    <t>Podklad ze štěrkodrtě ŠD plochy přes 100 m2 tl 200 mm</t>
  </si>
  <si>
    <t>278730598</t>
  </si>
  <si>
    <t>Podklad ze štěrkodrti ŠD s rozprostřením a zhutněním plochy přes 100 m2, po zhutnění tl. 200 mm</t>
  </si>
  <si>
    <t>https://podminky.urs.cz/item/CS_URS_2023_01/564861111</t>
  </si>
  <si>
    <t>Poznámka k položce:_x000D_
- štěrkodrť frakce 0/63 mm se spojitou zrnitostí_x000D_
- hutnění po vrtsvách max 100 mm na hodnotu Edef,2=min 30 MPa; Edef,2/Edef,1=max 2,5</t>
  </si>
  <si>
    <t>998</t>
  </si>
  <si>
    <t>Přesun hmot</t>
  </si>
  <si>
    <t>22</t>
  </si>
  <si>
    <t>998222012</t>
  </si>
  <si>
    <t>Přesun hmot pro tělovýchovné plochy</t>
  </si>
  <si>
    <t>-844729105</t>
  </si>
  <si>
    <t>Přesun hmot pro tělovýchovné plochy dopravní vzdálenost do 200 m</t>
  </si>
  <si>
    <t>https://podminky.urs.cz/item/CS_URS_2023_01/998222012</t>
  </si>
  <si>
    <t>BP</t>
  </si>
  <si>
    <t>Žulová podlaha a šikmé plochy</t>
  </si>
  <si>
    <t>23</t>
  </si>
  <si>
    <t>Ž3</t>
  </si>
  <si>
    <t>Montáž dlažby do betonového lože, podlévané cementovým mlékem, vč.dořezu, spár.kamenným prachem, dvousložkové polyuretanové lepidlo Mapei Keralastic</t>
  </si>
  <si>
    <t>32</t>
  </si>
  <si>
    <t>24</t>
  </si>
  <si>
    <t>Ž1</t>
  </si>
  <si>
    <t>dodávka žulové deskoviny tl. 50 mm, povrch tryskaný</t>
  </si>
  <si>
    <t>M-položka vlastní</t>
  </si>
  <si>
    <t>28</t>
  </si>
  <si>
    <t>25</t>
  </si>
  <si>
    <t>Ž2</t>
  </si>
  <si>
    <t>dodávka betonové směsi absorbční beton C30/35, ložná vrstva tl. 50 mm</t>
  </si>
  <si>
    <t>30</t>
  </si>
  <si>
    <t>26</t>
  </si>
  <si>
    <t>274313711</t>
  </si>
  <si>
    <t>Základové pásy z betonu tř. C 20/25</t>
  </si>
  <si>
    <t>1468617306</t>
  </si>
  <si>
    <t>Základy z betonu prostého pasy betonu kamenem neprokládaného tř. C 20/25</t>
  </si>
  <si>
    <t>https://podminky.urs.cz/item/CS_URS_2023_01/274313711</t>
  </si>
  <si>
    <t>27</t>
  </si>
  <si>
    <t>311113134</t>
  </si>
  <si>
    <t>Nosná zeď tl přes 250 do 300 mm z hladkých tvárnic ztraceného bednění včetně výplně z betonu tř. C 16/20</t>
  </si>
  <si>
    <t>-1174790515</t>
  </si>
  <si>
    <t>Nadzákladové zdi z tvárnic ztraceného bednění betonových hladkých, včetně výplně z betonu třídy C 16/20, tloušťky zdiva přes 250 do 300 mm</t>
  </si>
  <si>
    <t>https://podminky.urs.cz/item/CS_URS_2023_01/311113134</t>
  </si>
  <si>
    <t>311361821</t>
  </si>
  <si>
    <t>Výztuž nosných zdí betonářskou ocelí 10 505</t>
  </si>
  <si>
    <t>-985572257</t>
  </si>
  <si>
    <t>Výztuž nadzákladových zdí nosných svislých nebo odkloněných od svislice, rovných nebo oblých z betonářské oceli 10 505 (R) nebo BSt 500</t>
  </si>
  <si>
    <t>https://podminky.urs.cz/item/CS_URS_2023_01/311361821</t>
  </si>
  <si>
    <t>"výztuž stěny z tvárnic ztraceného bednění  - odhad 40 kg/m3</t>
  </si>
  <si>
    <t>90,0*0,3*0,04</t>
  </si>
  <si>
    <t>BŠ</t>
  </si>
  <si>
    <t>Beton šikmé plochy+rádius+curb</t>
  </si>
  <si>
    <t>29</t>
  </si>
  <si>
    <t>6313101.R</t>
  </si>
  <si>
    <t>Beton C35/45 včetně uložení a dopravy</t>
  </si>
  <si>
    <t>-1750047366</t>
  </si>
  <si>
    <t>BC1</t>
  </si>
  <si>
    <t>Beton C35/45 - 15cm, ruční modelace a hlazení, specifikace dle PD na šikmých plochách a radiusech   řezání dilatací</t>
  </si>
  <si>
    <t>40</t>
  </si>
  <si>
    <t>Beton C35/45 - 15cm, ruční modelace a hlazení, specifikace dle PD na šikmých plochách a radiusech řezání dilatací</t>
  </si>
  <si>
    <t>31</t>
  </si>
  <si>
    <t>2753601.R</t>
  </si>
  <si>
    <t>Betonářská výztuž + ruční vázání</t>
  </si>
  <si>
    <t>1350888542</t>
  </si>
  <si>
    <t>"betonářská výztuž + ruční vázání</t>
  </si>
  <si>
    <t>0,2</t>
  </si>
  <si>
    <t>2753501.R</t>
  </si>
  <si>
    <t>Bednění překážek a desky, CNC šablony, systémové bednění</t>
  </si>
  <si>
    <t>1534802688</t>
  </si>
  <si>
    <t>Ž</t>
  </si>
  <si>
    <t>Žulové bedny</t>
  </si>
  <si>
    <t>33</t>
  </si>
  <si>
    <t>Pol1</t>
  </si>
  <si>
    <t>Žulové lavičky dle výkresové dokumentace vč. montáže</t>
  </si>
  <si>
    <t>46</t>
  </si>
  <si>
    <t>KZS</t>
  </si>
  <si>
    <t>Konstrukce zámečnické skatepark</t>
  </si>
  <si>
    <t>34</t>
  </si>
  <si>
    <t>KZS1</t>
  </si>
  <si>
    <t>Ocel plech S235 tl.3mm + řezání</t>
  </si>
  <si>
    <t>kg</t>
  </si>
  <si>
    <t>48</t>
  </si>
  <si>
    <t>35</t>
  </si>
  <si>
    <t>KZS2</t>
  </si>
  <si>
    <t>Nanesení lepidla pro plechy</t>
  </si>
  <si>
    <t>50</t>
  </si>
  <si>
    <t>MO</t>
  </si>
  <si>
    <t>Mobiliář</t>
  </si>
  <si>
    <t>36</t>
  </si>
  <si>
    <t>MO1</t>
  </si>
  <si>
    <t>Odpadkové koše</t>
  </si>
  <si>
    <t>52</t>
  </si>
  <si>
    <t>MR</t>
  </si>
  <si>
    <t>Minirampa</t>
  </si>
  <si>
    <t>37</t>
  </si>
  <si>
    <t>MR1</t>
  </si>
  <si>
    <t>Výroba prvku</t>
  </si>
  <si>
    <t>54</t>
  </si>
  <si>
    <t>38</t>
  </si>
  <si>
    <t>MR2</t>
  </si>
  <si>
    <t>Montáž a doprava</t>
  </si>
  <si>
    <t>KÚ</t>
  </si>
  <si>
    <t>Krajinářské úpravy</t>
  </si>
  <si>
    <t>39</t>
  </si>
  <si>
    <t>181411131</t>
  </si>
  <si>
    <t>Založení parkového trávníku výsevem pl do 1000 m2 v rovině a ve svahu do 1:5</t>
  </si>
  <si>
    <t>1268226514</t>
  </si>
  <si>
    <t>Založení trávníku na půdě předem připravené plochy do 1000 m2 výsevem včetně utažení parkového v rovině nebo na svahu do 1:5</t>
  </si>
  <si>
    <t>https://podminky.urs.cz/item/CS_URS_2023_01/181411131</t>
  </si>
  <si>
    <t>00572410</t>
  </si>
  <si>
    <t>osivo směs travní parková</t>
  </si>
  <si>
    <t>1598584978</t>
  </si>
  <si>
    <t>Poznámka k položce:_x000D_
pro běžnou zátěř</t>
  </si>
  <si>
    <t>41</t>
  </si>
  <si>
    <t>1037101.M</t>
  </si>
  <si>
    <t>substrát zahradnický; balení PE po 75 litrech</t>
  </si>
  <si>
    <t>-1218648694</t>
  </si>
  <si>
    <t>OST</t>
  </si>
  <si>
    <t>VRN, Ostatní</t>
  </si>
  <si>
    <t>42</t>
  </si>
  <si>
    <t>VRN1</t>
  </si>
  <si>
    <t>Zařízení staveniště</t>
  </si>
  <si>
    <t>%</t>
  </si>
  <si>
    <t>1024</t>
  </si>
  <si>
    <t>64</t>
  </si>
  <si>
    <t>43</t>
  </si>
  <si>
    <t>VRN2</t>
  </si>
  <si>
    <t>VRN - ostatní vedlejší náklady</t>
  </si>
  <si>
    <t>66</t>
  </si>
  <si>
    <t>002 - Veřejné osvětlení</t>
  </si>
  <si>
    <t>M - Práce a dodávky M</t>
  </si>
  <si>
    <t xml:space="preserve">    21-M - Elektromontáže</t>
  </si>
  <si>
    <t xml:space="preserve">    46-M - Zemní práce při extr.mont.pracích</t>
  </si>
  <si>
    <t>Práce a dodávky M</t>
  </si>
  <si>
    <t>21-M</t>
  </si>
  <si>
    <t>Elektromontáže</t>
  </si>
  <si>
    <t>3451001.M</t>
  </si>
  <si>
    <t>ocelový žár. pozink. stožár 2x odskočený SB6, nadzemní část 6 m</t>
  </si>
  <si>
    <t>256</t>
  </si>
  <si>
    <t>3451002.M</t>
  </si>
  <si>
    <t>ocelový žár. pozink. stožár 1x odskočený SB5 nadzemní část 5 m</t>
  </si>
  <si>
    <t>3451003.M</t>
  </si>
  <si>
    <t>svítidlo  Pilz, LED modul 540 Basic symetrická široká 25W</t>
  </si>
  <si>
    <t>3451004.M</t>
  </si>
  <si>
    <t>kabelová svorkovnice PSR 16-2, IP43</t>
  </si>
  <si>
    <t>3451005.M</t>
  </si>
  <si>
    <t>kabel instalační jádro Cu - CYKY  4x10</t>
  </si>
  <si>
    <t>m</t>
  </si>
  <si>
    <t>3451006.M</t>
  </si>
  <si>
    <t>ukončení kabelu CYKY 4x10</t>
  </si>
  <si>
    <t>3451007.M</t>
  </si>
  <si>
    <t>kabel instalační jádro Cu - CYKY  3Cx1,5</t>
  </si>
  <si>
    <t>3451008.M</t>
  </si>
  <si>
    <t>ukončení kabelu CYKY 3Cx1,5</t>
  </si>
  <si>
    <t>3451009.M</t>
  </si>
  <si>
    <t>pojistka E27  6A</t>
  </si>
  <si>
    <t>3451010.M</t>
  </si>
  <si>
    <t>trubka kopoflex pr. 63 mm</t>
  </si>
  <si>
    <t>3451011.M</t>
  </si>
  <si>
    <t>uzemňovací vedení - drát FeZn pr.10 mm</t>
  </si>
  <si>
    <t>3451012.M</t>
  </si>
  <si>
    <t>svorka na ukončení</t>
  </si>
  <si>
    <t>3451013.M</t>
  </si>
  <si>
    <t>svorka křížová</t>
  </si>
  <si>
    <t>3451014.M</t>
  </si>
  <si>
    <t>výstražná fólie</t>
  </si>
  <si>
    <t>2101001.R</t>
  </si>
  <si>
    <t>Montáž VO</t>
  </si>
  <si>
    <t>kpl</t>
  </si>
  <si>
    <t>2101002.R</t>
  </si>
  <si>
    <t>Demontáž stávajícího zařízení VO</t>
  </si>
  <si>
    <t>2101003.R</t>
  </si>
  <si>
    <t>Vytýčení a dozor majitelů sítí</t>
  </si>
  <si>
    <t>2101004.R</t>
  </si>
  <si>
    <t>PPV</t>
  </si>
  <si>
    <t>2101005.R</t>
  </si>
  <si>
    <t>Závěrečná měření a revize</t>
  </si>
  <si>
    <t>46-M</t>
  </si>
  <si>
    <t>Zemní práce při extr.mont.pracích</t>
  </si>
  <si>
    <t>4601001.R</t>
  </si>
  <si>
    <t>Vytýčení trasy kab. vedení</t>
  </si>
  <si>
    <t>km</t>
  </si>
  <si>
    <t>4601002.R</t>
  </si>
  <si>
    <t>Výkop rýhy 35x80</t>
  </si>
  <si>
    <t>4601003.R</t>
  </si>
  <si>
    <t>Výkop rýhy 50x120</t>
  </si>
  <si>
    <t>44</t>
  </si>
  <si>
    <t>4601004.R</t>
  </si>
  <si>
    <t>Jáma pro stožár</t>
  </si>
  <si>
    <t>4601005.R</t>
  </si>
  <si>
    <t>Montáž betonový základ pro stožár</t>
  </si>
  <si>
    <t>58932576</t>
  </si>
  <si>
    <t>beton C 16/20 X0,XC1 kamenivo frakce 0/22</t>
  </si>
  <si>
    <t>2147144360</t>
  </si>
  <si>
    <t>59221011</t>
  </si>
  <si>
    <t>trouba betonová přímá DN 300 dl 100cm</t>
  </si>
  <si>
    <t>801239587</t>
  </si>
  <si>
    <t>"pro základ stožáru - 7 ks</t>
  </si>
  <si>
    <t>4601006.R</t>
  </si>
  <si>
    <t>Montáž pískové lože</t>
  </si>
  <si>
    <t>58331351</t>
  </si>
  <si>
    <t>kamenivo těžené drobné frakce 0/4</t>
  </si>
  <si>
    <t>-161180229</t>
  </si>
  <si>
    <t>5,0*1,85</t>
  </si>
  <si>
    <t>4601007.R</t>
  </si>
  <si>
    <t>Zához rýhy 35x60</t>
  </si>
  <si>
    <t>58</t>
  </si>
  <si>
    <t>4601008.R</t>
  </si>
  <si>
    <t>Zához rýhy 50x100</t>
  </si>
  <si>
    <t>60</t>
  </si>
  <si>
    <t>4601009.R</t>
  </si>
  <si>
    <t>Hutnění při záhozu</t>
  </si>
  <si>
    <t>62</t>
  </si>
  <si>
    <t>4601010.R</t>
  </si>
  <si>
    <t>Úprava povrchu zeminou</t>
  </si>
  <si>
    <t>VRN3</t>
  </si>
  <si>
    <t>Zařízení staveniště pro VO</t>
  </si>
  <si>
    <t>O10101.R</t>
  </si>
  <si>
    <t>Likvidace odpadu</t>
  </si>
  <si>
    <t>262144</t>
  </si>
  <si>
    <t>68</t>
  </si>
  <si>
    <t>O10102.R</t>
  </si>
  <si>
    <t>PD DUR + DPS</t>
  </si>
  <si>
    <t>70</t>
  </si>
  <si>
    <t>O10103.R</t>
  </si>
  <si>
    <t>Geodetické  zaměření</t>
  </si>
  <si>
    <t>72</t>
  </si>
  <si>
    <t>Geodetické zaměření</t>
  </si>
  <si>
    <t>O10104.R</t>
  </si>
  <si>
    <t>Doprava  materiálu</t>
  </si>
  <si>
    <t>74</t>
  </si>
  <si>
    <t>Doprava materiálu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</si>
  <si>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</si>
  <si>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</si>
  <si>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</si>
  <si>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</si>
  <si>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</si>
  <si>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</si>
  <si>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</si>
  <si>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</si>
  <si>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</si>
  <si>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</si>
  <si>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</si>
  <si>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</si>
  <si>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</si>
  <si>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</si>
  <si>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</si>
  <si>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</si>
  <si>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</si>
  <si>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</si>
  <si>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</si>
  <si>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</si>
  <si>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</si>
  <si>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</si>
  <si>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</si>
  <si>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</si>
  <si>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</si>
  <si>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</si>
  <si>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</si>
  <si>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</si>
  <si>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</si>
  <si>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</si>
  <si>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</si>
  <si>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</si>
  <si>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</si>
  <si>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</si>
  <si>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</si>
  <si>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</si>
  <si>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</si>
  <si>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</si>
  <si>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</si>
  <si>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</si>
  <si>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</si>
  <si>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</si>
  <si>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</si>
  <si>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</si>
  <si>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</si>
  <si>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</si>
  <si>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</si>
  <si>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</si>
  <si>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</si>
  <si>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</si>
  <si>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</si>
  <si>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</si>
  <si>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</si>
  <si>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</si>
  <si>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</si>
  <si>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</si>
  <si>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</si>
  <si>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</si>
  <si>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</si>
  <si>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</si>
  <si>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</si>
  <si>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</si>
  <si>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</si>
  <si>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</si>
  <si>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</si>
  <si>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</si>
  <si>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</si>
  <si>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</si>
  <si>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</si>
  <si>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</si>
  <si>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</si>
  <si>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</si>
  <si>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</si>
  <si>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</si>
  <si>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</si>
  <si>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</si>
  <si>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</si>
  <si>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</si>
  <si>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</si>
  <si>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</si>
  <si>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</si>
  <si>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</si>
  <si>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</si>
  <si>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</si>
  <si>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</si>
  <si>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</si>
  <si>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</si>
  <si>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</si>
  <si>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</si>
  <si>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</si>
  <si>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</si>
  <si>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</si>
  <si>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</si>
  <si>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</si>
  <si>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</si>
  <si>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</si>
  <si>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</si>
  <si>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</si>
  <si>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</si>
  <si>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</si>
  <si>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</si>
  <si>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</si>
  <si>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</si>
  <si>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</si>
  <si>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</si>
  <si>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</si>
  <si>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</si>
  <si>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</si>
  <si>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</si>
  <si>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</si>
  <si>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</si>
  <si>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</si>
  <si>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</si>
  <si>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</si>
  <si>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</si>
  <si>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</si>
  <si>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</si>
  <si>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</si>
  <si>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</si>
  <si>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</si>
  <si>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</si>
  <si>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</si>
  <si>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</si>
  <si>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</si>
  <si>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</si>
  <si>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</si>
  <si>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</si>
  <si>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</si>
  <si>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</si>
  <si>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</si>
  <si>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</si>
  <si>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</si>
  <si>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</si>
  <si>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</si>
  <si>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</si>
  <si>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</si>
  <si>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</si>
  <si>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</si>
  <si>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</si>
  <si>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</si>
  <si>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</si>
  <si>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</si>
  <si>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</si>
  <si>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</si>
  <si>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</si>
  <si>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</si>
  <si>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</si>
  <si>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</si>
  <si>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</si>
  <si>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</si>
  <si>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</si>
  <si>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</si>
  <si>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</si>
  <si>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</si>
  <si>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</si>
  <si>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</si>
  <si>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</si>
  <si>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</si>
  <si>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</si>
  <si>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</si>
  <si>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</si>
  <si>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</si>
  <si>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</si>
  <si>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</si>
  <si>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</si>
  <si>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</si>
  <si>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</si>
  <si>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</si>
  <si>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</si>
  <si>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</si>
  <si>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</si>
  <si>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</si>
  <si>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</si>
  <si>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</si>
  <si>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</si>
  <si>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</si>
  <si>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</si>
  <si>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</si>
  <si>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</si>
  <si>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</si>
  <si>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</si>
  <si>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</si>
  <si>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</si>
  <si>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</si>
  <si>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</si>
  <si>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svítidlo Pilz, LED modul 540 Basic symetrická široká 25W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</si>
</sst>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5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3" xfId="0" applyNumberFormat="1" applyFont="1" applyBorder="1"/>
    <xf numFmtId="166" fontId="32" fillId="0" borderId="14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3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167" fontId="22" fillId="0" borderId="23" xfId="0" applyNumberFormat="1" applyFont="1" applyBorder="1" applyAlignment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38" fillId="0" borderId="23" xfId="0" applyFont="1" applyBorder="1" applyAlignment="1">
      <alignment horizontal="center" vertical="center"/>
    </xf>
    <xf numFmtId="49" fontId="38" fillId="0" borderId="23" xfId="0" applyNumberFormat="1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center" vertical="center" wrapText="1"/>
    </xf>
    <xf numFmtId="167" fontId="38" fillId="0" borderId="23" xfId="0" applyNumberFormat="1" applyFont="1" applyBorder="1" applyAlignment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40" fillId="0" borderId="0" xfId="0" applyFont="1" applyAlignment="1">
      <alignment vertical="center" wrapText="1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  <xf numFmtId="0" fontId="0" fillId="0" borderId="0" xfId="0"/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4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left" wrapText="1"/>
    </xf>
    <xf numFmtId="0" fontId="42" fillId="0" borderId="1" xfId="0" applyFont="1" applyBorder="1" applyAlignment="1">
      <alignment horizontal="center" vertical="center"/>
    </xf>
    <xf numFmtId="49" fontId="44" fillId="0" borderId="1" xfId="0" applyNumberFormat="1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1/162301975" TargetMode="External"/><Relationship Id="rId13" Type="http://schemas.openxmlformats.org/officeDocument/2006/relationships/hyperlink" Target="https://podminky.urs.cz/item/CS_URS_2023_01/182311125" TargetMode="External"/><Relationship Id="rId18" Type="http://schemas.openxmlformats.org/officeDocument/2006/relationships/hyperlink" Target="https://podminky.urs.cz/item/CS_URS_2023_01/274313711" TargetMode="External"/><Relationship Id="rId3" Type="http://schemas.openxmlformats.org/officeDocument/2006/relationships/hyperlink" Target="https://podminky.urs.cz/item/CS_URS_2023_01/121151125" TargetMode="External"/><Relationship Id="rId21" Type="http://schemas.openxmlformats.org/officeDocument/2006/relationships/hyperlink" Target="https://podminky.urs.cz/item/CS_URS_2023_01/181411131" TargetMode="External"/><Relationship Id="rId7" Type="http://schemas.openxmlformats.org/officeDocument/2006/relationships/hyperlink" Target="https://podminky.urs.cz/item/CS_URS_2023_01/162301972" TargetMode="External"/><Relationship Id="rId12" Type="http://schemas.openxmlformats.org/officeDocument/2006/relationships/hyperlink" Target="https://podminky.urs.cz/item/CS_URS_2023_01/171251201" TargetMode="External"/><Relationship Id="rId17" Type="http://schemas.openxmlformats.org/officeDocument/2006/relationships/hyperlink" Target="https://podminky.urs.cz/item/CS_URS_2023_01/998222012" TargetMode="External"/><Relationship Id="rId2" Type="http://schemas.openxmlformats.org/officeDocument/2006/relationships/hyperlink" Target="https://podminky.urs.cz/item/CS_URS_2023_01/112251105" TargetMode="External"/><Relationship Id="rId16" Type="http://schemas.openxmlformats.org/officeDocument/2006/relationships/hyperlink" Target="https://podminky.urs.cz/item/CS_URS_2023_01/564861111" TargetMode="External"/><Relationship Id="rId20" Type="http://schemas.openxmlformats.org/officeDocument/2006/relationships/hyperlink" Target="https://podminky.urs.cz/item/CS_URS_2023_01/311361821" TargetMode="External"/><Relationship Id="rId1" Type="http://schemas.openxmlformats.org/officeDocument/2006/relationships/hyperlink" Target="https://podminky.urs.cz/item/CS_URS_2023_01/112251102" TargetMode="External"/><Relationship Id="rId6" Type="http://schemas.openxmlformats.org/officeDocument/2006/relationships/hyperlink" Target="https://podminky.urs.cz/item/CS_URS_2023_01/162201520" TargetMode="External"/><Relationship Id="rId11" Type="http://schemas.openxmlformats.org/officeDocument/2006/relationships/hyperlink" Target="https://podminky.urs.cz/item/CS_URS_2023_01/167151111" TargetMode="External"/><Relationship Id="rId5" Type="http://schemas.openxmlformats.org/officeDocument/2006/relationships/hyperlink" Target="https://podminky.urs.cz/item/CS_URS_2023_01/162201422" TargetMode="External"/><Relationship Id="rId15" Type="http://schemas.openxmlformats.org/officeDocument/2006/relationships/hyperlink" Target="https://podminky.urs.cz/item/CS_URS_2023_01/564831111" TargetMode="External"/><Relationship Id="rId10" Type="http://schemas.openxmlformats.org/officeDocument/2006/relationships/hyperlink" Target="https://podminky.urs.cz/item/CS_URS_2023_01/162651112" TargetMode="External"/><Relationship Id="rId19" Type="http://schemas.openxmlformats.org/officeDocument/2006/relationships/hyperlink" Target="https://podminky.urs.cz/item/CS_URS_2023_01/311113134" TargetMode="External"/><Relationship Id="rId4" Type="http://schemas.openxmlformats.org/officeDocument/2006/relationships/hyperlink" Target="https://podminky.urs.cz/item/CS_URS_2023_01/131251103" TargetMode="External"/><Relationship Id="rId9" Type="http://schemas.openxmlformats.org/officeDocument/2006/relationships/hyperlink" Target="https://podminky.urs.cz/item/CS_URS_2023_01/162351103" TargetMode="External"/><Relationship Id="rId14" Type="http://schemas.openxmlformats.org/officeDocument/2006/relationships/hyperlink" Target="https://podminky.urs.cz/item/CS_URS_2023_01/213141111" TargetMode="External"/><Relationship Id="rId2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opLeftCell="A73" workbookViewId="0">
      <selection activeCell="D5" sqref="D5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297" t="s">
        <v>14</v>
      </c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R5" s="21"/>
      <c r="BE5" s="294" t="s">
        <v>15</v>
      </c>
      <c r="BS5" s="18" t="s">
        <v>6</v>
      </c>
    </row>
    <row r="6" spans="1:74" ht="36.950000000000003" customHeight="1">
      <c r="B6" s="21"/>
      <c r="D6" s="27" t="s">
        <v>16</v>
      </c>
      <c r="K6" s="298" t="s">
        <v>17</v>
      </c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R6" s="21"/>
      <c r="BE6" s="295"/>
      <c r="BS6" s="18" t="s">
        <v>6</v>
      </c>
    </row>
    <row r="7" spans="1:74" ht="12" customHeight="1">
      <c r="B7" s="21"/>
      <c r="D7" s="28" t="s">
        <v>18</v>
      </c>
      <c r="K7" s="26" t="s">
        <v>19</v>
      </c>
      <c r="AK7" s="28" t="s">
        <v>20</v>
      </c>
      <c r="AN7" s="26" t="s">
        <v>19</v>
      </c>
      <c r="AR7" s="21"/>
      <c r="BE7" s="295"/>
      <c r="BS7" s="18" t="s">
        <v>6</v>
      </c>
    </row>
    <row r="8" spans="1:74" ht="12" customHeight="1">
      <c r="B8" s="21"/>
      <c r="D8" s="28" t="s">
        <v>21</v>
      </c>
      <c r="K8" s="26" t="s">
        <v>22</v>
      </c>
      <c r="AK8" s="28" t="s">
        <v>23</v>
      </c>
      <c r="AN8" s="29" t="s">
        <v>24</v>
      </c>
      <c r="AR8" s="21"/>
      <c r="BE8" s="295"/>
      <c r="BS8" s="18" t="s">
        <v>6</v>
      </c>
    </row>
    <row r="9" spans="1:74" ht="14.45" customHeight="1">
      <c r="B9" s="21"/>
      <c r="AR9" s="21"/>
      <c r="BE9" s="295"/>
      <c r="BS9" s="18" t="s">
        <v>6</v>
      </c>
    </row>
    <row r="10" spans="1:74" ht="12" customHeight="1">
      <c r="B10" s="21"/>
      <c r="D10" s="28" t="s">
        <v>25</v>
      </c>
      <c r="AK10" s="28" t="s">
        <v>26</v>
      </c>
      <c r="AN10" s="26" t="s">
        <v>27</v>
      </c>
      <c r="AR10" s="21"/>
      <c r="BE10" s="295"/>
      <c r="BS10" s="18" t="s">
        <v>6</v>
      </c>
    </row>
    <row r="11" spans="1:74" ht="18.399999999999999" customHeight="1">
      <c r="B11" s="21"/>
      <c r="E11" s="26" t="s">
        <v>28</v>
      </c>
      <c r="AK11" s="28" t="s">
        <v>29</v>
      </c>
      <c r="AN11" s="26" t="s">
        <v>30</v>
      </c>
      <c r="AR11" s="21"/>
      <c r="BE11" s="295"/>
      <c r="BS11" s="18" t="s">
        <v>6</v>
      </c>
    </row>
    <row r="12" spans="1:74" ht="6.95" customHeight="1">
      <c r="B12" s="21"/>
      <c r="AR12" s="21"/>
      <c r="BE12" s="295"/>
      <c r="BS12" s="18" t="s">
        <v>6</v>
      </c>
    </row>
    <row r="13" spans="1:74" ht="12" customHeight="1">
      <c r="B13" s="21"/>
      <c r="D13" s="28" t="s">
        <v>31</v>
      </c>
      <c r="AK13" s="28" t="s">
        <v>26</v>
      </c>
      <c r="AN13" s="30" t="s">
        <v>32</v>
      </c>
      <c r="AR13" s="21"/>
      <c r="BE13" s="295"/>
      <c r="BS13" s="18" t="s">
        <v>6</v>
      </c>
    </row>
    <row r="14" spans="1:74" ht="12.75">
      <c r="B14" s="21"/>
      <c r="E14" s="299" t="s">
        <v>32</v>
      </c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300"/>
      <c r="AK14" s="28" t="s">
        <v>29</v>
      </c>
      <c r="AN14" s="30" t="s">
        <v>32</v>
      </c>
      <c r="AR14" s="21"/>
      <c r="BE14" s="295"/>
      <c r="BS14" s="18" t="s">
        <v>6</v>
      </c>
    </row>
    <row r="15" spans="1:74" ht="6.95" customHeight="1">
      <c r="B15" s="21"/>
      <c r="AR15" s="21"/>
      <c r="BE15" s="295"/>
      <c r="BS15" s="18" t="s">
        <v>4</v>
      </c>
    </row>
    <row r="16" spans="1:74" ht="12" customHeight="1">
      <c r="B16" s="21"/>
      <c r="D16" s="28" t="s">
        <v>33</v>
      </c>
      <c r="AK16" s="28" t="s">
        <v>26</v>
      </c>
      <c r="AN16" s="26" t="s">
        <v>19</v>
      </c>
      <c r="AR16" s="21"/>
      <c r="BE16" s="295"/>
      <c r="BS16" s="18" t="s">
        <v>4</v>
      </c>
    </row>
    <row r="17" spans="2:71" ht="18.399999999999999" customHeight="1">
      <c r="B17" s="21"/>
      <c r="E17" s="26" t="s">
        <v>34</v>
      </c>
      <c r="AK17" s="28" t="s">
        <v>29</v>
      </c>
      <c r="AN17" s="26" t="s">
        <v>19</v>
      </c>
      <c r="AR17" s="21"/>
      <c r="BE17" s="295"/>
      <c r="BS17" s="18" t="s">
        <v>35</v>
      </c>
    </row>
    <row r="18" spans="2:71" ht="6.95" customHeight="1">
      <c r="B18" s="21"/>
      <c r="AR18" s="21"/>
      <c r="BE18" s="295"/>
      <c r="BS18" s="18" t="s">
        <v>6</v>
      </c>
    </row>
    <row r="19" spans="2:71" ht="12" customHeight="1">
      <c r="B19" s="21"/>
      <c r="D19" s="28" t="s">
        <v>36</v>
      </c>
      <c r="AK19" s="28" t="s">
        <v>26</v>
      </c>
      <c r="AN19" s="26" t="s">
        <v>37</v>
      </c>
      <c r="AR19" s="21"/>
      <c r="BE19" s="295"/>
      <c r="BS19" s="18" t="s">
        <v>6</v>
      </c>
    </row>
    <row r="20" spans="2:71" ht="18.399999999999999" customHeight="1">
      <c r="B20" s="21"/>
      <c r="E20" s="26" t="s">
        <v>38</v>
      </c>
      <c r="AK20" s="28" t="s">
        <v>29</v>
      </c>
      <c r="AN20" s="26" t="s">
        <v>19</v>
      </c>
      <c r="AR20" s="21"/>
      <c r="BE20" s="295"/>
      <c r="BS20" s="18" t="s">
        <v>35</v>
      </c>
    </row>
    <row r="21" spans="2:71" ht="6.95" customHeight="1">
      <c r="B21" s="21"/>
      <c r="AR21" s="21"/>
      <c r="BE21" s="295"/>
    </row>
    <row r="22" spans="2:71" ht="12" customHeight="1">
      <c r="B22" s="21"/>
      <c r="D22" s="28" t="s">
        <v>39</v>
      </c>
      <c r="AR22" s="21"/>
      <c r="BE22" s="295"/>
    </row>
    <row r="23" spans="2:71" ht="107.25" customHeight="1">
      <c r="B23" s="21"/>
      <c r="E23" s="301" t="s">
        <v>40</v>
      </c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/>
      <c r="AR23" s="21"/>
      <c r="BE23" s="295"/>
    </row>
    <row r="24" spans="2:71" ht="6.95" customHeight="1">
      <c r="B24" s="21"/>
      <c r="AR24" s="21"/>
      <c r="BE24" s="295"/>
    </row>
    <row r="25" spans="2:7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95"/>
    </row>
    <row r="26" spans="2:71" s="1" customFormat="1" ht="25.9" customHeight="1">
      <c r="B26" s="33"/>
      <c r="D26" s="34" t="s">
        <v>41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02">
        <f>ROUND(AG54,2)</f>
        <v>0</v>
      </c>
      <c r="AL26" s="303"/>
      <c r="AM26" s="303"/>
      <c r="AN26" s="303"/>
      <c r="AO26" s="303"/>
      <c r="AR26" s="33"/>
      <c r="BE26" s="295"/>
    </row>
    <row r="27" spans="2:71" s="1" customFormat="1" ht="6.95" customHeight="1">
      <c r="B27" s="33"/>
      <c r="AR27" s="33"/>
      <c r="BE27" s="295"/>
    </row>
    <row r="28" spans="2:71" s="1" customFormat="1" ht="12.75">
      <c r="B28" s="33"/>
      <c r="L28" s="304" t="s">
        <v>42</v>
      </c>
      <c r="M28" s="304"/>
      <c r="N28" s="304"/>
      <c r="O28" s="304"/>
      <c r="P28" s="304"/>
      <c r="W28" s="304" t="s">
        <v>43</v>
      </c>
      <c r="X28" s="304"/>
      <c r="Y28" s="304"/>
      <c r="Z28" s="304"/>
      <c r="AA28" s="304"/>
      <c r="AB28" s="304"/>
      <c r="AC28" s="304"/>
      <c r="AD28" s="304"/>
      <c r="AE28" s="304"/>
      <c r="AK28" s="304" t="s">
        <v>44</v>
      </c>
      <c r="AL28" s="304"/>
      <c r="AM28" s="304"/>
      <c r="AN28" s="304"/>
      <c r="AO28" s="304"/>
      <c r="AR28" s="33"/>
      <c r="BE28" s="295"/>
    </row>
    <row r="29" spans="2:71" s="2" customFormat="1" ht="14.45" customHeight="1">
      <c r="B29" s="36"/>
      <c r="D29" s="28" t="s">
        <v>45</v>
      </c>
      <c r="F29" s="28" t="s">
        <v>46</v>
      </c>
      <c r="L29" s="289">
        <v>0.21</v>
      </c>
      <c r="M29" s="288"/>
      <c r="N29" s="288"/>
      <c r="O29" s="288"/>
      <c r="P29" s="288"/>
      <c r="W29" s="287">
        <f>ROUND(AZ54, 2)</f>
        <v>0</v>
      </c>
      <c r="X29" s="288"/>
      <c r="Y29" s="288"/>
      <c r="Z29" s="288"/>
      <c r="AA29" s="288"/>
      <c r="AB29" s="288"/>
      <c r="AC29" s="288"/>
      <c r="AD29" s="288"/>
      <c r="AE29" s="288"/>
      <c r="AK29" s="287">
        <f>ROUND(AV54, 2)</f>
        <v>0</v>
      </c>
      <c r="AL29" s="288"/>
      <c r="AM29" s="288"/>
      <c r="AN29" s="288"/>
      <c r="AO29" s="288"/>
      <c r="AR29" s="36"/>
      <c r="BE29" s="296"/>
    </row>
    <row r="30" spans="2:71" s="2" customFormat="1" ht="14.45" customHeight="1">
      <c r="B30" s="36"/>
      <c r="F30" s="28" t="s">
        <v>47</v>
      </c>
      <c r="L30" s="289">
        <v>0.15</v>
      </c>
      <c r="M30" s="288"/>
      <c r="N30" s="288"/>
      <c r="O30" s="288"/>
      <c r="P30" s="288"/>
      <c r="W30" s="287">
        <f>ROUND(BA54, 2)</f>
        <v>0</v>
      </c>
      <c r="X30" s="288"/>
      <c r="Y30" s="288"/>
      <c r="Z30" s="288"/>
      <c r="AA30" s="288"/>
      <c r="AB30" s="288"/>
      <c r="AC30" s="288"/>
      <c r="AD30" s="288"/>
      <c r="AE30" s="288"/>
      <c r="AK30" s="287">
        <f>ROUND(AW54, 2)</f>
        <v>0</v>
      </c>
      <c r="AL30" s="288"/>
      <c r="AM30" s="288"/>
      <c r="AN30" s="288"/>
      <c r="AO30" s="288"/>
      <c r="AR30" s="36"/>
      <c r="BE30" s="296"/>
    </row>
    <row r="31" spans="2:71" s="2" customFormat="1" ht="14.45" hidden="1" customHeight="1">
      <c r="B31" s="36"/>
      <c r="F31" s="28" t="s">
        <v>48</v>
      </c>
      <c r="L31" s="289">
        <v>0.21</v>
      </c>
      <c r="M31" s="288"/>
      <c r="N31" s="288"/>
      <c r="O31" s="288"/>
      <c r="P31" s="288"/>
      <c r="W31" s="287">
        <f>ROUND(BB54, 2)</f>
        <v>0</v>
      </c>
      <c r="X31" s="288"/>
      <c r="Y31" s="288"/>
      <c r="Z31" s="288"/>
      <c r="AA31" s="288"/>
      <c r="AB31" s="288"/>
      <c r="AC31" s="288"/>
      <c r="AD31" s="288"/>
      <c r="AE31" s="288"/>
      <c r="AK31" s="287">
        <v>0</v>
      </c>
      <c r="AL31" s="288"/>
      <c r="AM31" s="288"/>
      <c r="AN31" s="288"/>
      <c r="AO31" s="288"/>
      <c r="AR31" s="36"/>
      <c r="BE31" s="296"/>
    </row>
    <row r="32" spans="2:71" s="2" customFormat="1" ht="14.45" hidden="1" customHeight="1">
      <c r="B32" s="36"/>
      <c r="F32" s="28" t="s">
        <v>49</v>
      </c>
      <c r="L32" s="289">
        <v>0.15</v>
      </c>
      <c r="M32" s="288"/>
      <c r="N32" s="288"/>
      <c r="O32" s="288"/>
      <c r="P32" s="288"/>
      <c r="W32" s="287">
        <f>ROUND(BC54, 2)</f>
        <v>0</v>
      </c>
      <c r="X32" s="288"/>
      <c r="Y32" s="288"/>
      <c r="Z32" s="288"/>
      <c r="AA32" s="288"/>
      <c r="AB32" s="288"/>
      <c r="AC32" s="288"/>
      <c r="AD32" s="288"/>
      <c r="AE32" s="288"/>
      <c r="AK32" s="287">
        <v>0</v>
      </c>
      <c r="AL32" s="288"/>
      <c r="AM32" s="288"/>
      <c r="AN32" s="288"/>
      <c r="AO32" s="288"/>
      <c r="AR32" s="36"/>
      <c r="BE32" s="296"/>
    </row>
    <row r="33" spans="2:44" s="2" customFormat="1" ht="14.45" hidden="1" customHeight="1">
      <c r="B33" s="36"/>
      <c r="F33" s="28" t="s">
        <v>50</v>
      </c>
      <c r="L33" s="289">
        <v>0</v>
      </c>
      <c r="M33" s="288"/>
      <c r="N33" s="288"/>
      <c r="O33" s="288"/>
      <c r="P33" s="288"/>
      <c r="W33" s="287">
        <f>ROUND(BD54, 2)</f>
        <v>0</v>
      </c>
      <c r="X33" s="288"/>
      <c r="Y33" s="288"/>
      <c r="Z33" s="288"/>
      <c r="AA33" s="288"/>
      <c r="AB33" s="288"/>
      <c r="AC33" s="288"/>
      <c r="AD33" s="288"/>
      <c r="AE33" s="288"/>
      <c r="AK33" s="287">
        <v>0</v>
      </c>
      <c r="AL33" s="288"/>
      <c r="AM33" s="288"/>
      <c r="AN33" s="288"/>
      <c r="AO33" s="288"/>
      <c r="AR33" s="36"/>
    </row>
    <row r="34" spans="2:44" s="1" customFormat="1" ht="6.95" customHeight="1">
      <c r="B34" s="33"/>
      <c r="AR34" s="33"/>
    </row>
    <row r="35" spans="2:44" s="1" customFormat="1" ht="25.9" customHeight="1">
      <c r="B35" s="33"/>
      <c r="C35" s="37"/>
      <c r="D35" s="38" t="s">
        <v>51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52</v>
      </c>
      <c r="U35" s="39"/>
      <c r="V35" s="39"/>
      <c r="W35" s="39"/>
      <c r="X35" s="290" t="s">
        <v>53</v>
      </c>
      <c r="Y35" s="291"/>
      <c r="Z35" s="291"/>
      <c r="AA35" s="291"/>
      <c r="AB35" s="291"/>
      <c r="AC35" s="39"/>
      <c r="AD35" s="39"/>
      <c r="AE35" s="39"/>
      <c r="AF35" s="39"/>
      <c r="AG35" s="39"/>
      <c r="AH35" s="39"/>
      <c r="AI35" s="39"/>
      <c r="AJ35" s="39"/>
      <c r="AK35" s="292">
        <f>SUM(AK26:AK33)</f>
        <v>0</v>
      </c>
      <c r="AL35" s="291"/>
      <c r="AM35" s="291"/>
      <c r="AN35" s="291"/>
      <c r="AO35" s="293"/>
      <c r="AP35" s="37"/>
      <c r="AQ35" s="37"/>
      <c r="AR35" s="33"/>
    </row>
    <row r="36" spans="2:44" s="1" customFormat="1" ht="6.95" customHeight="1">
      <c r="B36" s="33"/>
      <c r="AR36" s="33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3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3"/>
    </row>
    <row r="42" spans="2:44" s="1" customFormat="1" ht="24.95" customHeight="1">
      <c r="B42" s="33"/>
      <c r="C42" s="22" t="s">
        <v>54</v>
      </c>
      <c r="AR42" s="33"/>
    </row>
    <row r="43" spans="2:44" s="1" customFormat="1" ht="6.95" customHeight="1">
      <c r="B43" s="33"/>
      <c r="AR43" s="33"/>
    </row>
    <row r="44" spans="2:44" s="3" customFormat="1" ht="12" customHeight="1">
      <c r="B44" s="45"/>
      <c r="C44" s="28" t="s">
        <v>13</v>
      </c>
      <c r="L44" s="3" t="str">
        <f>K5</f>
        <v>202304031</v>
      </c>
      <c r="AR44" s="45"/>
    </row>
    <row r="45" spans="2:44" s="4" customFormat="1" ht="36.950000000000003" customHeight="1">
      <c r="B45" s="46"/>
      <c r="C45" s="47" t="s">
        <v>16</v>
      </c>
      <c r="L45" s="278" t="str">
        <f>K6</f>
        <v>Skatepark Tábor</v>
      </c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79"/>
      <c r="AG45" s="279"/>
      <c r="AH45" s="279"/>
      <c r="AI45" s="279"/>
      <c r="AJ45" s="279"/>
      <c r="AK45" s="279"/>
      <c r="AL45" s="279"/>
      <c r="AM45" s="279"/>
      <c r="AN45" s="279"/>
      <c r="AO45" s="279"/>
      <c r="AR45" s="46"/>
    </row>
    <row r="46" spans="2:44" s="1" customFormat="1" ht="6.95" customHeight="1">
      <c r="B46" s="33"/>
      <c r="AR46" s="33"/>
    </row>
    <row r="47" spans="2:44" s="1" customFormat="1" ht="12" customHeight="1">
      <c r="B47" s="33"/>
      <c r="C47" s="28" t="s">
        <v>21</v>
      </c>
      <c r="L47" s="48" t="str">
        <f>IF(K8="","",K8)</f>
        <v>Tábor</v>
      </c>
      <c r="AI47" s="28" t="s">
        <v>23</v>
      </c>
      <c r="AM47" s="280" t="str">
        <f>IF(AN8= "","",AN8)</f>
        <v>4. 4. 2023</v>
      </c>
      <c r="AN47" s="280"/>
      <c r="AR47" s="33"/>
    </row>
    <row r="48" spans="2:44" s="1" customFormat="1" ht="6.95" customHeight="1">
      <c r="B48" s="33"/>
      <c r="AR48" s="33"/>
    </row>
    <row r="49" spans="1:91" s="1" customFormat="1" ht="15.2" customHeight="1">
      <c r="B49" s="33"/>
      <c r="C49" s="28" t="s">
        <v>25</v>
      </c>
      <c r="L49" s="3" t="str">
        <f>IF(E11= "","",E11)</f>
        <v>Tělovýchovná zařízení města Tábora s.r.o.</v>
      </c>
      <c r="AI49" s="28" t="s">
        <v>33</v>
      </c>
      <c r="AM49" s="281" t="str">
        <f>IF(E17="","",E17)</f>
        <v>U / U Studio s.r.o.</v>
      </c>
      <c r="AN49" s="282"/>
      <c r="AO49" s="282"/>
      <c r="AP49" s="282"/>
      <c r="AR49" s="33"/>
      <c r="AS49" s="283" t="s">
        <v>55</v>
      </c>
      <c r="AT49" s="284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3"/>
      <c r="C50" s="28" t="s">
        <v>31</v>
      </c>
      <c r="L50" s="3" t="str">
        <f>IF(E14= "Vyplň údaj","",E14)</f>
        <v/>
      </c>
      <c r="AI50" s="28" t="s">
        <v>36</v>
      </c>
      <c r="AM50" s="281" t="str">
        <f>IF(E20="","",E20)</f>
        <v>Ing. Pavel Vochozka</v>
      </c>
      <c r="AN50" s="282"/>
      <c r="AO50" s="282"/>
      <c r="AP50" s="282"/>
      <c r="AR50" s="33"/>
      <c r="AS50" s="285"/>
      <c r="AT50" s="286"/>
      <c r="BD50" s="52"/>
    </row>
    <row r="51" spans="1:91" s="1" customFormat="1" ht="10.9" customHeight="1">
      <c r="B51" s="33"/>
      <c r="AR51" s="33"/>
      <c r="AS51" s="285"/>
      <c r="AT51" s="286"/>
      <c r="BD51" s="52"/>
    </row>
    <row r="52" spans="1:91" s="1" customFormat="1" ht="29.25" customHeight="1">
      <c r="B52" s="33"/>
      <c r="C52" s="274" t="s">
        <v>56</v>
      </c>
      <c r="D52" s="275"/>
      <c r="E52" s="275"/>
      <c r="F52" s="275"/>
      <c r="G52" s="275"/>
      <c r="H52" s="53"/>
      <c r="I52" s="276" t="s">
        <v>57</v>
      </c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  <c r="X52" s="275"/>
      <c r="Y52" s="275"/>
      <c r="Z52" s="275"/>
      <c r="AA52" s="275"/>
      <c r="AB52" s="275"/>
      <c r="AC52" s="275"/>
      <c r="AD52" s="275"/>
      <c r="AE52" s="275"/>
      <c r="AF52" s="275"/>
      <c r="AG52" s="277" t="s">
        <v>58</v>
      </c>
      <c r="AH52" s="275"/>
      <c r="AI52" s="275"/>
      <c r="AJ52" s="275"/>
      <c r="AK52" s="275"/>
      <c r="AL52" s="275"/>
      <c r="AM52" s="275"/>
      <c r="AN52" s="276" t="s">
        <v>59</v>
      </c>
      <c r="AO52" s="275"/>
      <c r="AP52" s="275"/>
      <c r="AQ52" s="54" t="s">
        <v>60</v>
      </c>
      <c r="AR52" s="33"/>
      <c r="AS52" s="55" t="s">
        <v>61</v>
      </c>
      <c r="AT52" s="56" t="s">
        <v>62</v>
      </c>
      <c r="AU52" s="56" t="s">
        <v>63</v>
      </c>
      <c r="AV52" s="56" t="s">
        <v>64</v>
      </c>
      <c r="AW52" s="56" t="s">
        <v>65</v>
      </c>
      <c r="AX52" s="56" t="s">
        <v>66</v>
      </c>
      <c r="AY52" s="56" t="s">
        <v>67</v>
      </c>
      <c r="AZ52" s="56" t="s">
        <v>68</v>
      </c>
      <c r="BA52" s="56" t="s">
        <v>69</v>
      </c>
      <c r="BB52" s="56" t="s">
        <v>70</v>
      </c>
      <c r="BC52" s="56" t="s">
        <v>71</v>
      </c>
      <c r="BD52" s="57" t="s">
        <v>72</v>
      </c>
    </row>
    <row r="53" spans="1:91" s="1" customFormat="1" ht="10.9" customHeight="1">
      <c r="B53" s="33"/>
      <c r="AR53" s="33"/>
      <c r="AS53" s="58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59"/>
      <c r="C54" s="60" t="s">
        <v>73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272">
        <f>ROUND(SUM(AG55:AG56),2)</f>
        <v>0</v>
      </c>
      <c r="AH54" s="272"/>
      <c r="AI54" s="272"/>
      <c r="AJ54" s="272"/>
      <c r="AK54" s="272"/>
      <c r="AL54" s="272"/>
      <c r="AM54" s="272"/>
      <c r="AN54" s="273">
        <f>SUM(AG54,AT54)</f>
        <v>0</v>
      </c>
      <c r="AO54" s="273"/>
      <c r="AP54" s="273"/>
      <c r="AQ54" s="63" t="s">
        <v>19</v>
      </c>
      <c r="AR54" s="59"/>
      <c r="AS54" s="64">
        <f>ROUND(SUM(AS55:AS56),2)</f>
        <v>0</v>
      </c>
      <c r="AT54" s="65">
        <f>ROUND(SUM(AV54:AW54),2)</f>
        <v>0</v>
      </c>
      <c r="AU54" s="66">
        <f>ROUND(SUM(AU55:AU56),5)</f>
        <v>0</v>
      </c>
      <c r="AV54" s="65">
        <f>ROUND(AZ54*L29,2)</f>
        <v>0</v>
      </c>
      <c r="AW54" s="65">
        <f>ROUND(BA54*L30,2)</f>
        <v>0</v>
      </c>
      <c r="AX54" s="65">
        <f>ROUND(BB54*L29,2)</f>
        <v>0</v>
      </c>
      <c r="AY54" s="65">
        <f>ROUND(BC54*L30,2)</f>
        <v>0</v>
      </c>
      <c r="AZ54" s="65">
        <f>ROUND(SUM(AZ55:AZ56),2)</f>
        <v>0</v>
      </c>
      <c r="BA54" s="65">
        <f>ROUND(SUM(BA55:BA56),2)</f>
        <v>0</v>
      </c>
      <c r="BB54" s="65">
        <f>ROUND(SUM(BB55:BB56),2)</f>
        <v>0</v>
      </c>
      <c r="BC54" s="65">
        <f>ROUND(SUM(BC55:BC56),2)</f>
        <v>0</v>
      </c>
      <c r="BD54" s="67">
        <f>ROUND(SUM(BD55:BD56),2)</f>
        <v>0</v>
      </c>
      <c r="BS54" s="68" t="s">
        <v>74</v>
      </c>
      <c r="BT54" s="68" t="s">
        <v>75</v>
      </c>
      <c r="BU54" s="69" t="s">
        <v>76</v>
      </c>
      <c r="BV54" s="68" t="s">
        <v>77</v>
      </c>
      <c r="BW54" s="68" t="s">
        <v>5</v>
      </c>
      <c r="BX54" s="68" t="s">
        <v>78</v>
      </c>
      <c r="CL54" s="68" t="s">
        <v>19</v>
      </c>
    </row>
    <row r="55" spans="1:91" s="6" customFormat="1" ht="16.5" customHeight="1">
      <c r="A55" s="70" t="s">
        <v>79</v>
      </c>
      <c r="B55" s="71"/>
      <c r="C55" s="72"/>
      <c r="D55" s="271" t="s">
        <v>80</v>
      </c>
      <c r="E55" s="271"/>
      <c r="F55" s="271"/>
      <c r="G55" s="271"/>
      <c r="H55" s="271"/>
      <c r="I55" s="73"/>
      <c r="J55" s="271" t="s">
        <v>81</v>
      </c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  <c r="X55" s="271"/>
      <c r="Y55" s="271"/>
      <c r="Z55" s="271"/>
      <c r="AA55" s="271"/>
      <c r="AB55" s="271"/>
      <c r="AC55" s="271"/>
      <c r="AD55" s="271"/>
      <c r="AE55" s="271"/>
      <c r="AF55" s="271"/>
      <c r="AG55" s="269">
        <f>'001 - Skatepark'!J30</f>
        <v>0</v>
      </c>
      <c r="AH55" s="270"/>
      <c r="AI55" s="270"/>
      <c r="AJ55" s="270"/>
      <c r="AK55" s="270"/>
      <c r="AL55" s="270"/>
      <c r="AM55" s="270"/>
      <c r="AN55" s="269">
        <f>SUM(AG55,AT55)</f>
        <v>0</v>
      </c>
      <c r="AO55" s="270"/>
      <c r="AP55" s="270"/>
      <c r="AQ55" s="74" t="s">
        <v>82</v>
      </c>
      <c r="AR55" s="71"/>
      <c r="AS55" s="75">
        <v>0</v>
      </c>
      <c r="AT55" s="76">
        <f>ROUND(SUM(AV55:AW55),2)</f>
        <v>0</v>
      </c>
      <c r="AU55" s="77">
        <f>'001 - Skatepark'!P92</f>
        <v>0</v>
      </c>
      <c r="AV55" s="76">
        <f>'001 - Skatepark'!J33</f>
        <v>0</v>
      </c>
      <c r="AW55" s="76">
        <f>'001 - Skatepark'!J34</f>
        <v>0</v>
      </c>
      <c r="AX55" s="76">
        <f>'001 - Skatepark'!J35</f>
        <v>0</v>
      </c>
      <c r="AY55" s="76">
        <f>'001 - Skatepark'!J36</f>
        <v>0</v>
      </c>
      <c r="AZ55" s="76">
        <f>'001 - Skatepark'!F33</f>
        <v>0</v>
      </c>
      <c r="BA55" s="76">
        <f>'001 - Skatepark'!F34</f>
        <v>0</v>
      </c>
      <c r="BB55" s="76">
        <f>'001 - Skatepark'!F35</f>
        <v>0</v>
      </c>
      <c r="BC55" s="76">
        <f>'001 - Skatepark'!F36</f>
        <v>0</v>
      </c>
      <c r="BD55" s="78">
        <f>'001 - Skatepark'!F37</f>
        <v>0</v>
      </c>
      <c r="BT55" s="79" t="s">
        <v>83</v>
      </c>
      <c r="BV55" s="79" t="s">
        <v>77</v>
      </c>
      <c r="BW55" s="79" t="s">
        <v>84</v>
      </c>
      <c r="BX55" s="79" t="s">
        <v>5</v>
      </c>
      <c r="CL55" s="79" t="s">
        <v>19</v>
      </c>
      <c r="CM55" s="79" t="s">
        <v>85</v>
      </c>
    </row>
    <row r="56" spans="1:91" s="6" customFormat="1" ht="16.5" customHeight="1">
      <c r="A56" s="70" t="s">
        <v>79</v>
      </c>
      <c r="B56" s="71"/>
      <c r="C56" s="72"/>
      <c r="D56" s="271" t="s">
        <v>86</v>
      </c>
      <c r="E56" s="271"/>
      <c r="F56" s="271"/>
      <c r="G56" s="271"/>
      <c r="H56" s="271"/>
      <c r="I56" s="73"/>
      <c r="J56" s="271" t="s">
        <v>87</v>
      </c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1"/>
      <c r="W56" s="271"/>
      <c r="X56" s="271"/>
      <c r="Y56" s="271"/>
      <c r="Z56" s="271"/>
      <c r="AA56" s="271"/>
      <c r="AB56" s="271"/>
      <c r="AC56" s="271"/>
      <c r="AD56" s="271"/>
      <c r="AE56" s="271"/>
      <c r="AF56" s="271"/>
      <c r="AG56" s="269">
        <f>'002 - Veřejné osvětlení'!J30</f>
        <v>0</v>
      </c>
      <c r="AH56" s="270"/>
      <c r="AI56" s="270"/>
      <c r="AJ56" s="270"/>
      <c r="AK56" s="270"/>
      <c r="AL56" s="270"/>
      <c r="AM56" s="270"/>
      <c r="AN56" s="269">
        <f>SUM(AG56,AT56)</f>
        <v>0</v>
      </c>
      <c r="AO56" s="270"/>
      <c r="AP56" s="270"/>
      <c r="AQ56" s="74" t="s">
        <v>82</v>
      </c>
      <c r="AR56" s="71"/>
      <c r="AS56" s="80">
        <v>0</v>
      </c>
      <c r="AT56" s="81">
        <f>ROUND(SUM(AV56:AW56),2)</f>
        <v>0</v>
      </c>
      <c r="AU56" s="82">
        <f>'002 - Veřejné osvětlení'!P83</f>
        <v>0</v>
      </c>
      <c r="AV56" s="81">
        <f>'002 - Veřejné osvětlení'!J33</f>
        <v>0</v>
      </c>
      <c r="AW56" s="81">
        <f>'002 - Veřejné osvětlení'!J34</f>
        <v>0</v>
      </c>
      <c r="AX56" s="81">
        <f>'002 - Veřejné osvětlení'!J35</f>
        <v>0</v>
      </c>
      <c r="AY56" s="81">
        <f>'002 - Veřejné osvětlení'!J36</f>
        <v>0</v>
      </c>
      <c r="AZ56" s="81">
        <f>'002 - Veřejné osvětlení'!F33</f>
        <v>0</v>
      </c>
      <c r="BA56" s="81">
        <f>'002 - Veřejné osvětlení'!F34</f>
        <v>0</v>
      </c>
      <c r="BB56" s="81">
        <f>'002 - Veřejné osvětlení'!F35</f>
        <v>0</v>
      </c>
      <c r="BC56" s="81">
        <f>'002 - Veřejné osvětlení'!F36</f>
        <v>0</v>
      </c>
      <c r="BD56" s="83">
        <f>'002 - Veřejné osvětlení'!F37</f>
        <v>0</v>
      </c>
      <c r="BT56" s="79" t="s">
        <v>83</v>
      </c>
      <c r="BV56" s="79" t="s">
        <v>77</v>
      </c>
      <c r="BW56" s="79" t="s">
        <v>88</v>
      </c>
      <c r="BX56" s="79" t="s">
        <v>5</v>
      </c>
      <c r="CL56" s="79" t="s">
        <v>19</v>
      </c>
      <c r="CM56" s="79" t="s">
        <v>85</v>
      </c>
    </row>
    <row r="57" spans="1:91" s="1" customFormat="1" ht="30" customHeight="1">
      <c r="B57" s="33"/>
      <c r="AR57" s="33"/>
    </row>
    <row r="58" spans="1:91" s="1" customFormat="1" ht="6.95" customHeight="1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33"/>
    </row>
  </sheetData>
  <sheetProtection algorithmName="SHA-512" hashValue="Z6jT6CQh8FTGR4c7J7gdQIAqUFx2Ghs9jkJI2+g4R++klBx1COq5JvYpFgQDPYzmEfdiqBjwSg3zJJ6WX4g4FA==" saltValue="gxofN2vID9M6JI5VgF7iBE9jzD4JIZuA+rwry2HhXBlZ8Ialifj+dXoJqeV2jDlmlyTb4Nl4qnMXsxoiKfpvng==" spinCount="100000" sheet="1" objects="1" scenarios="1" formatColumns="0" formatRows="0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47:AN47"/>
    <mergeCell ref="AM49:AP49"/>
    <mergeCell ref="AS49:AT51"/>
    <mergeCell ref="AM50:AP50"/>
    <mergeCell ref="W33:AE33"/>
    <mergeCell ref="AK33:AO33"/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</mergeCells>
  <hyperlinks>
    <hyperlink ref="A55" location="'001 - Skatepark'!C2" display="/" xr:uid="{00000000-0004-0000-0000-000000000000}"/>
    <hyperlink ref="A56" location="'002 - Veřejné osvětlení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68"/>
  <sheetViews>
    <sheetView showGridLines="0" topLeftCell="A13" workbookViewId="0">
      <selection activeCell="D6" sqref="D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8" t="s">
        <v>84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pans="2:46" ht="24.95" customHeight="1">
      <c r="B4" s="21"/>
      <c r="D4" s="22" t="s">
        <v>89</v>
      </c>
      <c r="L4" s="21"/>
      <c r="M4" s="84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06" t="str">
        <f>'Rekapitulace stavby'!K6</f>
        <v>Skatepark Tábor</v>
      </c>
      <c r="F7" s="307"/>
      <c r="G7" s="307"/>
      <c r="H7" s="307"/>
      <c r="L7" s="21"/>
    </row>
    <row r="8" spans="2:46" s="1" customFormat="1" ht="12" customHeight="1">
      <c r="B8" s="33"/>
      <c r="D8" s="28" t="s">
        <v>90</v>
      </c>
      <c r="L8" s="33"/>
    </row>
    <row r="9" spans="2:46" s="1" customFormat="1" ht="16.5" customHeight="1">
      <c r="B9" s="33"/>
      <c r="E9" s="278" t="s">
        <v>91</v>
      </c>
      <c r="F9" s="305"/>
      <c r="G9" s="305"/>
      <c r="H9" s="305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49" t="str">
        <f>'Rekapitulace stavby'!AN8</f>
        <v>4. 4. 2023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30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31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08" t="str">
        <f>'Rekapitulace stavby'!E14</f>
        <v>Vyplň údaj</v>
      </c>
      <c r="F18" s="297"/>
      <c r="G18" s="297"/>
      <c r="H18" s="297"/>
      <c r="I18" s="28" t="s">
        <v>29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33</v>
      </c>
      <c r="I20" s="28" t="s">
        <v>26</v>
      </c>
      <c r="J20" s="26" t="s">
        <v>19</v>
      </c>
      <c r="L20" s="33"/>
    </row>
    <row r="21" spans="2:12" s="1" customFormat="1" ht="18" customHeight="1">
      <c r="B21" s="33"/>
      <c r="E21" s="26" t="s">
        <v>34</v>
      </c>
      <c r="I21" s="28" t="s">
        <v>29</v>
      </c>
      <c r="J21" s="26" t="s">
        <v>19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36</v>
      </c>
      <c r="I23" s="28" t="s">
        <v>26</v>
      </c>
      <c r="J23" s="26" t="s">
        <v>37</v>
      </c>
      <c r="L23" s="33"/>
    </row>
    <row r="24" spans="2:12" s="1" customFormat="1" ht="18" customHeight="1">
      <c r="B24" s="33"/>
      <c r="E24" s="26" t="s">
        <v>38</v>
      </c>
      <c r="I24" s="28" t="s">
        <v>29</v>
      </c>
      <c r="J24" s="26" t="s">
        <v>19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39</v>
      </c>
      <c r="L26" s="33"/>
    </row>
    <row r="27" spans="2:12" s="7" customFormat="1" ht="16.5" customHeight="1">
      <c r="B27" s="85"/>
      <c r="E27" s="301" t="s">
        <v>19</v>
      </c>
      <c r="F27" s="301"/>
      <c r="G27" s="301"/>
      <c r="H27" s="301"/>
      <c r="L27" s="85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0"/>
      <c r="E29" s="50"/>
      <c r="F29" s="50"/>
      <c r="G29" s="50"/>
      <c r="H29" s="50"/>
      <c r="I29" s="50"/>
      <c r="J29" s="50"/>
      <c r="K29" s="50"/>
      <c r="L29" s="33"/>
    </row>
    <row r="30" spans="2:12" s="1" customFormat="1" ht="25.35" customHeight="1">
      <c r="B30" s="33"/>
      <c r="D30" s="86" t="s">
        <v>41</v>
      </c>
      <c r="J30" s="62">
        <f>ROUND(J92, 2)</f>
        <v>0</v>
      </c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14.45" customHeight="1">
      <c r="B32" s="33"/>
      <c r="F32" s="87" t="s">
        <v>43</v>
      </c>
      <c r="I32" s="87" t="s">
        <v>42</v>
      </c>
      <c r="J32" s="87" t="s">
        <v>44</v>
      </c>
      <c r="L32" s="33"/>
    </row>
    <row r="33" spans="2:12" s="1" customFormat="1" ht="14.45" customHeight="1">
      <c r="B33" s="33"/>
      <c r="D33" s="88" t="s">
        <v>45</v>
      </c>
      <c r="E33" s="28" t="s">
        <v>46</v>
      </c>
      <c r="F33" s="89">
        <f>ROUND((SUM(BE92:BE267)),  2)</f>
        <v>0</v>
      </c>
      <c r="I33" s="90">
        <v>0.21</v>
      </c>
      <c r="J33" s="89">
        <f>ROUND(((SUM(BE92:BE267))*I33),  2)</f>
        <v>0</v>
      </c>
      <c r="L33" s="33"/>
    </row>
    <row r="34" spans="2:12" s="1" customFormat="1" ht="14.45" customHeight="1">
      <c r="B34" s="33"/>
      <c r="E34" s="28" t="s">
        <v>47</v>
      </c>
      <c r="F34" s="89">
        <f>ROUND((SUM(BF92:BF267)),  2)</f>
        <v>0</v>
      </c>
      <c r="I34" s="90">
        <v>0.15</v>
      </c>
      <c r="J34" s="89">
        <f>ROUND(((SUM(BF92:BF267))*I34),  2)</f>
        <v>0</v>
      </c>
      <c r="L34" s="33"/>
    </row>
    <row r="35" spans="2:12" s="1" customFormat="1" ht="14.45" hidden="1" customHeight="1">
      <c r="B35" s="33"/>
      <c r="E35" s="28" t="s">
        <v>48</v>
      </c>
      <c r="F35" s="89">
        <f>ROUND((SUM(BG92:BG267)),  2)</f>
        <v>0</v>
      </c>
      <c r="I35" s="90">
        <v>0.21</v>
      </c>
      <c r="J35" s="89">
        <f>0</f>
        <v>0</v>
      </c>
      <c r="L35" s="33"/>
    </row>
    <row r="36" spans="2:12" s="1" customFormat="1" ht="14.45" hidden="1" customHeight="1">
      <c r="B36" s="33"/>
      <c r="E36" s="28" t="s">
        <v>49</v>
      </c>
      <c r="F36" s="89">
        <f>ROUND((SUM(BH92:BH267)),  2)</f>
        <v>0</v>
      </c>
      <c r="I36" s="90">
        <v>0.15</v>
      </c>
      <c r="J36" s="89">
        <f>0</f>
        <v>0</v>
      </c>
      <c r="L36" s="33"/>
    </row>
    <row r="37" spans="2:12" s="1" customFormat="1" ht="14.45" hidden="1" customHeight="1">
      <c r="B37" s="33"/>
      <c r="E37" s="28" t="s">
        <v>50</v>
      </c>
      <c r="F37" s="89">
        <f>ROUND((SUM(BI92:BI267)),  2)</f>
        <v>0</v>
      </c>
      <c r="I37" s="90">
        <v>0</v>
      </c>
      <c r="J37" s="89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1"/>
      <c r="D39" s="92" t="s">
        <v>51</v>
      </c>
      <c r="E39" s="53"/>
      <c r="F39" s="53"/>
      <c r="G39" s="93" t="s">
        <v>52</v>
      </c>
      <c r="H39" s="94" t="s">
        <v>53</v>
      </c>
      <c r="I39" s="53"/>
      <c r="J39" s="95">
        <f>SUM(J30:J37)</f>
        <v>0</v>
      </c>
      <c r="K39" s="96"/>
      <c r="L39" s="33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3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3"/>
    </row>
    <row r="45" spans="2:12" s="1" customFormat="1" ht="24.95" customHeight="1">
      <c r="B45" s="33"/>
      <c r="C45" s="22" t="s">
        <v>92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06" t="str">
        <f>E7</f>
        <v>Skatepark Tábor</v>
      </c>
      <c r="F48" s="307"/>
      <c r="G48" s="307"/>
      <c r="H48" s="307"/>
      <c r="L48" s="33"/>
    </row>
    <row r="49" spans="2:47" s="1" customFormat="1" ht="12" customHeight="1">
      <c r="B49" s="33"/>
      <c r="C49" s="28" t="s">
        <v>90</v>
      </c>
      <c r="L49" s="33"/>
    </row>
    <row r="50" spans="2:47" s="1" customFormat="1" ht="16.5" customHeight="1">
      <c r="B50" s="33"/>
      <c r="E50" s="278" t="str">
        <f>E9</f>
        <v>001 - Skatepark</v>
      </c>
      <c r="F50" s="305"/>
      <c r="G50" s="305"/>
      <c r="H50" s="305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Tábor</v>
      </c>
      <c r="I52" s="28" t="s">
        <v>23</v>
      </c>
      <c r="J52" s="49" t="str">
        <f>IF(J12="","",J12)</f>
        <v>4. 4. 2023</v>
      </c>
      <c r="L52" s="33"/>
    </row>
    <row r="53" spans="2:47" s="1" customFormat="1" ht="6.95" customHeight="1">
      <c r="B53" s="33"/>
      <c r="L53" s="33"/>
    </row>
    <row r="54" spans="2:47" s="1" customFormat="1" ht="15.2" customHeight="1">
      <c r="B54" s="33"/>
      <c r="C54" s="28" t="s">
        <v>25</v>
      </c>
      <c r="F54" s="26" t="str">
        <f>E15</f>
        <v>Tělovýchovná zařízení města Tábora s.r.o.</v>
      </c>
      <c r="I54" s="28" t="s">
        <v>33</v>
      </c>
      <c r="J54" s="31" t="str">
        <f>E21</f>
        <v>U / U Studio s.r.o.</v>
      </c>
      <c r="L54" s="33"/>
    </row>
    <row r="55" spans="2:47" s="1" customFormat="1" ht="15.2" customHeight="1">
      <c r="B55" s="33"/>
      <c r="C55" s="28" t="s">
        <v>31</v>
      </c>
      <c r="F55" s="26" t="str">
        <f>IF(E18="","",E18)</f>
        <v>Vyplň údaj</v>
      </c>
      <c r="I55" s="28" t="s">
        <v>36</v>
      </c>
      <c r="J55" s="31" t="str">
        <f>E24</f>
        <v>Ing. Pavel Vochozka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93</v>
      </c>
      <c r="D57" s="91"/>
      <c r="E57" s="91"/>
      <c r="F57" s="91"/>
      <c r="G57" s="91"/>
      <c r="H57" s="91"/>
      <c r="I57" s="91"/>
      <c r="J57" s="98" t="s">
        <v>94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9" t="s">
        <v>73</v>
      </c>
      <c r="J59" s="62">
        <f>J92</f>
        <v>0</v>
      </c>
      <c r="L59" s="33"/>
      <c r="AU59" s="18" t="s">
        <v>95</v>
      </c>
    </row>
    <row r="60" spans="2:47" s="8" customFormat="1" ht="24.95" customHeight="1">
      <c r="B60" s="100"/>
      <c r="D60" s="101" t="s">
        <v>96</v>
      </c>
      <c r="E60" s="102"/>
      <c r="F60" s="102"/>
      <c r="G60" s="102"/>
      <c r="H60" s="102"/>
      <c r="I60" s="102"/>
      <c r="J60" s="103">
        <f>J93</f>
        <v>0</v>
      </c>
      <c r="L60" s="100"/>
    </row>
    <row r="61" spans="2:47" s="9" customFormat="1" ht="19.899999999999999" customHeight="1">
      <c r="B61" s="104"/>
      <c r="D61" s="105" t="s">
        <v>97</v>
      </c>
      <c r="E61" s="106"/>
      <c r="F61" s="106"/>
      <c r="G61" s="106"/>
      <c r="H61" s="106"/>
      <c r="I61" s="106"/>
      <c r="J61" s="107">
        <f>J94</f>
        <v>0</v>
      </c>
      <c r="L61" s="104"/>
    </row>
    <row r="62" spans="2:47" s="9" customFormat="1" ht="19.899999999999999" customHeight="1">
      <c r="B62" s="104"/>
      <c r="D62" s="105" t="s">
        <v>98</v>
      </c>
      <c r="E62" s="106"/>
      <c r="F62" s="106"/>
      <c r="G62" s="106"/>
      <c r="H62" s="106"/>
      <c r="I62" s="106"/>
      <c r="J62" s="107">
        <f>J189</f>
        <v>0</v>
      </c>
      <c r="L62" s="104"/>
    </row>
    <row r="63" spans="2:47" s="9" customFormat="1" ht="19.899999999999999" customHeight="1">
      <c r="B63" s="104"/>
      <c r="D63" s="105" t="s">
        <v>99</v>
      </c>
      <c r="E63" s="106"/>
      <c r="F63" s="106"/>
      <c r="G63" s="106"/>
      <c r="H63" s="106"/>
      <c r="I63" s="106"/>
      <c r="J63" s="107">
        <f>J196</f>
        <v>0</v>
      </c>
      <c r="L63" s="104"/>
    </row>
    <row r="64" spans="2:47" s="9" customFormat="1" ht="19.899999999999999" customHeight="1">
      <c r="B64" s="104"/>
      <c r="D64" s="105" t="s">
        <v>100</v>
      </c>
      <c r="E64" s="106"/>
      <c r="F64" s="106"/>
      <c r="G64" s="106"/>
      <c r="H64" s="106"/>
      <c r="I64" s="106"/>
      <c r="J64" s="107">
        <f>J205</f>
        <v>0</v>
      </c>
      <c r="L64" s="104"/>
    </row>
    <row r="65" spans="2:12" s="9" customFormat="1" ht="19.899999999999999" customHeight="1">
      <c r="B65" s="104"/>
      <c r="D65" s="105" t="s">
        <v>101</v>
      </c>
      <c r="E65" s="106"/>
      <c r="F65" s="106"/>
      <c r="G65" s="106"/>
      <c r="H65" s="106"/>
      <c r="I65" s="106"/>
      <c r="J65" s="107">
        <f>J209</f>
        <v>0</v>
      </c>
      <c r="L65" s="104"/>
    </row>
    <row r="66" spans="2:12" s="9" customFormat="1" ht="19.899999999999999" customHeight="1">
      <c r="B66" s="104"/>
      <c r="D66" s="105" t="s">
        <v>102</v>
      </c>
      <c r="E66" s="106"/>
      <c r="F66" s="106"/>
      <c r="G66" s="106"/>
      <c r="H66" s="106"/>
      <c r="I66" s="106"/>
      <c r="J66" s="107">
        <f>J227</f>
        <v>0</v>
      </c>
      <c r="L66" s="104"/>
    </row>
    <row r="67" spans="2:12" s="9" customFormat="1" ht="19.899999999999999" customHeight="1">
      <c r="B67" s="104"/>
      <c r="D67" s="105" t="s">
        <v>103</v>
      </c>
      <c r="E67" s="106"/>
      <c r="F67" s="106"/>
      <c r="G67" s="106"/>
      <c r="H67" s="106"/>
      <c r="I67" s="106"/>
      <c r="J67" s="107">
        <f>J238</f>
        <v>0</v>
      </c>
      <c r="L67" s="104"/>
    </row>
    <row r="68" spans="2:12" s="9" customFormat="1" ht="19.899999999999999" customHeight="1">
      <c r="B68" s="104"/>
      <c r="D68" s="105" t="s">
        <v>104</v>
      </c>
      <c r="E68" s="106"/>
      <c r="F68" s="106"/>
      <c r="G68" s="106"/>
      <c r="H68" s="106"/>
      <c r="I68" s="106"/>
      <c r="J68" s="107">
        <f>J241</f>
        <v>0</v>
      </c>
      <c r="L68" s="104"/>
    </row>
    <row r="69" spans="2:12" s="9" customFormat="1" ht="19.899999999999999" customHeight="1">
      <c r="B69" s="104"/>
      <c r="D69" s="105" t="s">
        <v>105</v>
      </c>
      <c r="E69" s="106"/>
      <c r="F69" s="106"/>
      <c r="G69" s="106"/>
      <c r="H69" s="106"/>
      <c r="I69" s="106"/>
      <c r="J69" s="107">
        <f>J246</f>
        <v>0</v>
      </c>
      <c r="L69" s="104"/>
    </row>
    <row r="70" spans="2:12" s="9" customFormat="1" ht="19.899999999999999" customHeight="1">
      <c r="B70" s="104"/>
      <c r="D70" s="105" t="s">
        <v>106</v>
      </c>
      <c r="E70" s="106"/>
      <c r="F70" s="106"/>
      <c r="G70" s="106"/>
      <c r="H70" s="106"/>
      <c r="I70" s="106"/>
      <c r="J70" s="107">
        <f>J249</f>
        <v>0</v>
      </c>
      <c r="L70" s="104"/>
    </row>
    <row r="71" spans="2:12" s="9" customFormat="1" ht="19.899999999999999" customHeight="1">
      <c r="B71" s="104"/>
      <c r="D71" s="105" t="s">
        <v>107</v>
      </c>
      <c r="E71" s="106"/>
      <c r="F71" s="106"/>
      <c r="G71" s="106"/>
      <c r="H71" s="106"/>
      <c r="I71" s="106"/>
      <c r="J71" s="107">
        <f>J254</f>
        <v>0</v>
      </c>
      <c r="L71" s="104"/>
    </row>
    <row r="72" spans="2:12" s="8" customFormat="1" ht="24.95" customHeight="1">
      <c r="B72" s="100"/>
      <c r="D72" s="101" t="s">
        <v>108</v>
      </c>
      <c r="E72" s="102"/>
      <c r="F72" s="102"/>
      <c r="G72" s="102"/>
      <c r="H72" s="102"/>
      <c r="I72" s="102"/>
      <c r="J72" s="103">
        <f>J263</f>
        <v>0</v>
      </c>
      <c r="L72" s="100"/>
    </row>
    <row r="73" spans="2:12" s="1" customFormat="1" ht="21.75" customHeight="1">
      <c r="B73" s="33"/>
      <c r="L73" s="33"/>
    </row>
    <row r="74" spans="2:12" s="1" customFormat="1" ht="6.95" customHeight="1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33"/>
    </row>
    <row r="78" spans="2:12" s="1" customFormat="1" ht="6.95" customHeight="1"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33"/>
    </row>
    <row r="79" spans="2:12" s="1" customFormat="1" ht="24.95" customHeight="1">
      <c r="B79" s="33"/>
      <c r="C79" s="22" t="s">
        <v>109</v>
      </c>
      <c r="L79" s="33"/>
    </row>
    <row r="80" spans="2:12" s="1" customFormat="1" ht="6.95" customHeight="1">
      <c r="B80" s="33"/>
      <c r="L80" s="33"/>
    </row>
    <row r="81" spans="2:65" s="1" customFormat="1" ht="12" customHeight="1">
      <c r="B81" s="33"/>
      <c r="C81" s="28" t="s">
        <v>16</v>
      </c>
      <c r="L81" s="33"/>
    </row>
    <row r="82" spans="2:65" s="1" customFormat="1" ht="16.5" customHeight="1">
      <c r="B82" s="33"/>
      <c r="E82" s="306" t="str">
        <f>E7</f>
        <v>Skatepark Tábor</v>
      </c>
      <c r="F82" s="307"/>
      <c r="G82" s="307"/>
      <c r="H82" s="307"/>
      <c r="L82" s="33"/>
    </row>
    <row r="83" spans="2:65" s="1" customFormat="1" ht="12" customHeight="1">
      <c r="B83" s="33"/>
      <c r="C83" s="28" t="s">
        <v>90</v>
      </c>
      <c r="L83" s="33"/>
    </row>
    <row r="84" spans="2:65" s="1" customFormat="1" ht="16.5" customHeight="1">
      <c r="B84" s="33"/>
      <c r="E84" s="278" t="str">
        <f>E9</f>
        <v>001 - Skatepark</v>
      </c>
      <c r="F84" s="305"/>
      <c r="G84" s="305"/>
      <c r="H84" s="305"/>
      <c r="L84" s="33"/>
    </row>
    <row r="85" spans="2:65" s="1" customFormat="1" ht="6.95" customHeight="1">
      <c r="B85" s="33"/>
      <c r="L85" s="33"/>
    </row>
    <row r="86" spans="2:65" s="1" customFormat="1" ht="12" customHeight="1">
      <c r="B86" s="33"/>
      <c r="C86" s="28" t="s">
        <v>21</v>
      </c>
      <c r="F86" s="26" t="str">
        <f>F12</f>
        <v>Tábor</v>
      </c>
      <c r="I86" s="28" t="s">
        <v>23</v>
      </c>
      <c r="J86" s="49" t="str">
        <f>IF(J12="","",J12)</f>
        <v>4. 4. 2023</v>
      </c>
      <c r="L86" s="33"/>
    </row>
    <row r="87" spans="2:65" s="1" customFormat="1" ht="6.95" customHeight="1">
      <c r="B87" s="33"/>
      <c r="L87" s="33"/>
    </row>
    <row r="88" spans="2:65" s="1" customFormat="1" ht="15.2" customHeight="1">
      <c r="B88" s="33"/>
      <c r="C88" s="28" t="s">
        <v>25</v>
      </c>
      <c r="F88" s="26" t="str">
        <f>E15</f>
        <v>Tělovýchovná zařízení města Tábora s.r.o.</v>
      </c>
      <c r="I88" s="28" t="s">
        <v>33</v>
      </c>
      <c r="J88" s="31" t="str">
        <f>E21</f>
        <v>U / U Studio s.r.o.</v>
      </c>
      <c r="L88" s="33"/>
    </row>
    <row r="89" spans="2:65" s="1" customFormat="1" ht="15.2" customHeight="1">
      <c r="B89" s="33"/>
      <c r="C89" s="28" t="s">
        <v>31</v>
      </c>
      <c r="F89" s="26" t="str">
        <f>IF(E18="","",E18)</f>
        <v>Vyplň údaj</v>
      </c>
      <c r="I89" s="28" t="s">
        <v>36</v>
      </c>
      <c r="J89" s="31" t="str">
        <f>E24</f>
        <v>Ing. Pavel Vochozka</v>
      </c>
      <c r="L89" s="33"/>
    </row>
    <row r="90" spans="2:65" s="1" customFormat="1" ht="10.35" customHeight="1">
      <c r="B90" s="33"/>
      <c r="L90" s="33"/>
    </row>
    <row r="91" spans="2:65" s="10" customFormat="1" ht="29.25" customHeight="1">
      <c r="B91" s="108"/>
      <c r="C91" s="109" t="s">
        <v>110</v>
      </c>
      <c r="D91" s="110" t="s">
        <v>60</v>
      </c>
      <c r="E91" s="110" t="s">
        <v>56</v>
      </c>
      <c r="F91" s="110" t="s">
        <v>57</v>
      </c>
      <c r="G91" s="110" t="s">
        <v>111</v>
      </c>
      <c r="H91" s="110" t="s">
        <v>112</v>
      </c>
      <c r="I91" s="110" t="s">
        <v>113</v>
      </c>
      <c r="J91" s="110" t="s">
        <v>94</v>
      </c>
      <c r="K91" s="111" t="s">
        <v>114</v>
      </c>
      <c r="L91" s="108"/>
      <c r="M91" s="55" t="s">
        <v>19</v>
      </c>
      <c r="N91" s="56" t="s">
        <v>45</v>
      </c>
      <c r="O91" s="56" t="s">
        <v>115</v>
      </c>
      <c r="P91" s="56" t="s">
        <v>116</v>
      </c>
      <c r="Q91" s="56" t="s">
        <v>117</v>
      </c>
      <c r="R91" s="56" t="s">
        <v>118</v>
      </c>
      <c r="S91" s="56" t="s">
        <v>119</v>
      </c>
      <c r="T91" s="57" t="s">
        <v>120</v>
      </c>
    </row>
    <row r="92" spans="2:65" s="1" customFormat="1" ht="22.9" customHeight="1">
      <c r="B92" s="33"/>
      <c r="C92" s="60" t="s">
        <v>121</v>
      </c>
      <c r="J92" s="112">
        <f>BK92</f>
        <v>0</v>
      </c>
      <c r="L92" s="33"/>
      <c r="M92" s="58"/>
      <c r="N92" s="50"/>
      <c r="O92" s="50"/>
      <c r="P92" s="113">
        <f>P93+P263</f>
        <v>0</v>
      </c>
      <c r="Q92" s="50"/>
      <c r="R92" s="113">
        <f>R93+R263</f>
        <v>807.0885315999999</v>
      </c>
      <c r="S92" s="50"/>
      <c r="T92" s="114">
        <f>T93+T263</f>
        <v>0</v>
      </c>
      <c r="AT92" s="18" t="s">
        <v>74</v>
      </c>
      <c r="AU92" s="18" t="s">
        <v>95</v>
      </c>
      <c r="BK92" s="115">
        <f>BK93+BK263</f>
        <v>0</v>
      </c>
    </row>
    <row r="93" spans="2:65" s="11" customFormat="1" ht="25.9" customHeight="1">
      <c r="B93" s="116"/>
      <c r="D93" s="117" t="s">
        <v>74</v>
      </c>
      <c r="E93" s="118" t="s">
        <v>122</v>
      </c>
      <c r="F93" s="118" t="s">
        <v>123</v>
      </c>
      <c r="I93" s="119"/>
      <c r="J93" s="120">
        <f>BK93</f>
        <v>0</v>
      </c>
      <c r="L93" s="116"/>
      <c r="M93" s="121"/>
      <c r="P93" s="122">
        <f>P94+P189+P196+P205+P209+P227+P238+P241+P246+P249+P254</f>
        <v>0</v>
      </c>
      <c r="R93" s="122">
        <f>R94+R189+R196+R205+R209+R227+R238+R241+R246+R249+R254</f>
        <v>807.0885315999999</v>
      </c>
      <c r="T93" s="123">
        <f>T94+T189+T196+T205+T209+T227+T238+T241+T246+T249+T254</f>
        <v>0</v>
      </c>
      <c r="AR93" s="117" t="s">
        <v>83</v>
      </c>
      <c r="AT93" s="124" t="s">
        <v>74</v>
      </c>
      <c r="AU93" s="124" t="s">
        <v>75</v>
      </c>
      <c r="AY93" s="117" t="s">
        <v>124</v>
      </c>
      <c r="BK93" s="125">
        <f>BK94+BK189+BK196+BK205+BK209+BK227+BK238+BK241+BK246+BK249+BK254</f>
        <v>0</v>
      </c>
    </row>
    <row r="94" spans="2:65" s="11" customFormat="1" ht="22.9" customHeight="1">
      <c r="B94" s="116"/>
      <c r="D94" s="117" t="s">
        <v>74</v>
      </c>
      <c r="E94" s="126" t="s">
        <v>83</v>
      </c>
      <c r="F94" s="126" t="s">
        <v>125</v>
      </c>
      <c r="I94" s="119"/>
      <c r="J94" s="127">
        <f>BK94</f>
        <v>0</v>
      </c>
      <c r="L94" s="116"/>
      <c r="M94" s="121"/>
      <c r="P94" s="122">
        <f>SUM(P95:P188)</f>
        <v>0</v>
      </c>
      <c r="R94" s="122">
        <f>SUM(R95:R188)</f>
        <v>0</v>
      </c>
      <c r="T94" s="123">
        <f>SUM(T95:T188)</f>
        <v>0</v>
      </c>
      <c r="AR94" s="117" t="s">
        <v>83</v>
      </c>
      <c r="AT94" s="124" t="s">
        <v>74</v>
      </c>
      <c r="AU94" s="124" t="s">
        <v>83</v>
      </c>
      <c r="AY94" s="117" t="s">
        <v>124</v>
      </c>
      <c r="BK94" s="125">
        <f>SUM(BK95:BK188)</f>
        <v>0</v>
      </c>
    </row>
    <row r="95" spans="2:65" s="1" customFormat="1" ht="21.75" customHeight="1">
      <c r="B95" s="33"/>
      <c r="C95" s="128" t="s">
        <v>83</v>
      </c>
      <c r="D95" s="128" t="s">
        <v>126</v>
      </c>
      <c r="E95" s="129" t="s">
        <v>127</v>
      </c>
      <c r="F95" s="130" t="s">
        <v>128</v>
      </c>
      <c r="G95" s="131" t="s">
        <v>129</v>
      </c>
      <c r="H95" s="132">
        <v>3</v>
      </c>
      <c r="I95" s="133"/>
      <c r="J95" s="134">
        <f>ROUND(I95*H95,2)</f>
        <v>0</v>
      </c>
      <c r="K95" s="130" t="s">
        <v>130</v>
      </c>
      <c r="L95" s="33"/>
      <c r="M95" s="135" t="s">
        <v>19</v>
      </c>
      <c r="N95" s="136" t="s">
        <v>46</v>
      </c>
      <c r="P95" s="137">
        <f>O95*H95</f>
        <v>0</v>
      </c>
      <c r="Q95" s="137">
        <v>0</v>
      </c>
      <c r="R95" s="137">
        <f>Q95*H95</f>
        <v>0</v>
      </c>
      <c r="S95" s="137">
        <v>0</v>
      </c>
      <c r="T95" s="138">
        <f>S95*H95</f>
        <v>0</v>
      </c>
      <c r="AR95" s="139" t="s">
        <v>131</v>
      </c>
      <c r="AT95" s="139" t="s">
        <v>126</v>
      </c>
      <c r="AU95" s="139" t="s">
        <v>85</v>
      </c>
      <c r="AY95" s="18" t="s">
        <v>124</v>
      </c>
      <c r="BE95" s="140">
        <f>IF(N95="základní",J95,0)</f>
        <v>0</v>
      </c>
      <c r="BF95" s="140">
        <f>IF(N95="snížená",J95,0)</f>
        <v>0</v>
      </c>
      <c r="BG95" s="140">
        <f>IF(N95="zákl. přenesená",J95,0)</f>
        <v>0</v>
      </c>
      <c r="BH95" s="140">
        <f>IF(N95="sníž. přenesená",J95,0)</f>
        <v>0</v>
      </c>
      <c r="BI95" s="140">
        <f>IF(N95="nulová",J95,0)</f>
        <v>0</v>
      </c>
      <c r="BJ95" s="18" t="s">
        <v>83</v>
      </c>
      <c r="BK95" s="140">
        <f>ROUND(I95*H95,2)</f>
        <v>0</v>
      </c>
      <c r="BL95" s="18" t="s">
        <v>131</v>
      </c>
      <c r="BM95" s="139" t="s">
        <v>132</v>
      </c>
    </row>
    <row r="96" spans="2:65" s="1" customFormat="1" ht="19.5">
      <c r="B96" s="33"/>
      <c r="D96" s="141" t="s">
        <v>133</v>
      </c>
      <c r="F96" s="142" t="s">
        <v>134</v>
      </c>
      <c r="I96" s="143"/>
      <c r="L96" s="33"/>
      <c r="M96" s="144"/>
      <c r="T96" s="52"/>
      <c r="AT96" s="18" t="s">
        <v>133</v>
      </c>
      <c r="AU96" s="18" t="s">
        <v>85</v>
      </c>
    </row>
    <row r="97" spans="2:65" s="1" customFormat="1">
      <c r="B97" s="33"/>
      <c r="D97" s="145" t="s">
        <v>135</v>
      </c>
      <c r="F97" s="146" t="s">
        <v>136</v>
      </c>
      <c r="I97" s="143"/>
      <c r="L97" s="33"/>
      <c r="M97" s="144"/>
      <c r="T97" s="52"/>
      <c r="AT97" s="18" t="s">
        <v>135</v>
      </c>
      <c r="AU97" s="18" t="s">
        <v>85</v>
      </c>
    </row>
    <row r="98" spans="2:65" s="12" customFormat="1">
      <c r="B98" s="147"/>
      <c r="D98" s="141" t="s">
        <v>137</v>
      </c>
      <c r="E98" s="148" t="s">
        <v>19</v>
      </c>
      <c r="F98" s="149" t="s">
        <v>138</v>
      </c>
      <c r="H98" s="148" t="s">
        <v>19</v>
      </c>
      <c r="I98" s="150"/>
      <c r="L98" s="147"/>
      <c r="M98" s="151"/>
      <c r="T98" s="152"/>
      <c r="AT98" s="148" t="s">
        <v>137</v>
      </c>
      <c r="AU98" s="148" t="s">
        <v>85</v>
      </c>
      <c r="AV98" s="12" t="s">
        <v>83</v>
      </c>
      <c r="AW98" s="12" t="s">
        <v>35</v>
      </c>
      <c r="AX98" s="12" t="s">
        <v>75</v>
      </c>
      <c r="AY98" s="148" t="s">
        <v>124</v>
      </c>
    </row>
    <row r="99" spans="2:65" s="13" customFormat="1">
      <c r="B99" s="153"/>
      <c r="D99" s="141" t="s">
        <v>137</v>
      </c>
      <c r="E99" s="154" t="s">
        <v>19</v>
      </c>
      <c r="F99" s="155" t="s">
        <v>139</v>
      </c>
      <c r="H99" s="156">
        <v>3</v>
      </c>
      <c r="I99" s="157"/>
      <c r="L99" s="153"/>
      <c r="M99" s="158"/>
      <c r="T99" s="159"/>
      <c r="AT99" s="154" t="s">
        <v>137</v>
      </c>
      <c r="AU99" s="154" t="s">
        <v>85</v>
      </c>
      <c r="AV99" s="13" t="s">
        <v>85</v>
      </c>
      <c r="AW99" s="13" t="s">
        <v>35</v>
      </c>
      <c r="AX99" s="13" t="s">
        <v>83</v>
      </c>
      <c r="AY99" s="154" t="s">
        <v>124</v>
      </c>
    </row>
    <row r="100" spans="2:65" s="1" customFormat="1" ht="21.75" customHeight="1">
      <c r="B100" s="33"/>
      <c r="C100" s="128" t="s">
        <v>85</v>
      </c>
      <c r="D100" s="128" t="s">
        <v>126</v>
      </c>
      <c r="E100" s="129" t="s">
        <v>140</v>
      </c>
      <c r="F100" s="130" t="s">
        <v>141</v>
      </c>
      <c r="G100" s="131" t="s">
        <v>129</v>
      </c>
      <c r="H100" s="132">
        <v>2</v>
      </c>
      <c r="I100" s="133"/>
      <c r="J100" s="134">
        <f>ROUND(I100*H100,2)</f>
        <v>0</v>
      </c>
      <c r="K100" s="130" t="s">
        <v>130</v>
      </c>
      <c r="L100" s="33"/>
      <c r="M100" s="135" t="s">
        <v>19</v>
      </c>
      <c r="N100" s="136" t="s">
        <v>46</v>
      </c>
      <c r="P100" s="137">
        <f>O100*H100</f>
        <v>0</v>
      </c>
      <c r="Q100" s="137">
        <v>0</v>
      </c>
      <c r="R100" s="137">
        <f>Q100*H100</f>
        <v>0</v>
      </c>
      <c r="S100" s="137">
        <v>0</v>
      </c>
      <c r="T100" s="138">
        <f>S100*H100</f>
        <v>0</v>
      </c>
      <c r="AR100" s="139" t="s">
        <v>131</v>
      </c>
      <c r="AT100" s="139" t="s">
        <v>126</v>
      </c>
      <c r="AU100" s="139" t="s">
        <v>85</v>
      </c>
      <c r="AY100" s="18" t="s">
        <v>124</v>
      </c>
      <c r="BE100" s="140">
        <f>IF(N100="základní",J100,0)</f>
        <v>0</v>
      </c>
      <c r="BF100" s="140">
        <f>IF(N100="snížená",J100,0)</f>
        <v>0</v>
      </c>
      <c r="BG100" s="140">
        <f>IF(N100="zákl. přenesená",J100,0)</f>
        <v>0</v>
      </c>
      <c r="BH100" s="140">
        <f>IF(N100="sníž. přenesená",J100,0)</f>
        <v>0</v>
      </c>
      <c r="BI100" s="140">
        <f>IF(N100="nulová",J100,0)</f>
        <v>0</v>
      </c>
      <c r="BJ100" s="18" t="s">
        <v>83</v>
      </c>
      <c r="BK100" s="140">
        <f>ROUND(I100*H100,2)</f>
        <v>0</v>
      </c>
      <c r="BL100" s="18" t="s">
        <v>131</v>
      </c>
      <c r="BM100" s="139" t="s">
        <v>131</v>
      </c>
    </row>
    <row r="101" spans="2:65" s="1" customFormat="1" ht="19.5">
      <c r="B101" s="33"/>
      <c r="D101" s="141" t="s">
        <v>133</v>
      </c>
      <c r="F101" s="142" t="s">
        <v>142</v>
      </c>
      <c r="I101" s="143"/>
      <c r="L101" s="33"/>
      <c r="M101" s="144"/>
      <c r="T101" s="52"/>
      <c r="AT101" s="18" t="s">
        <v>133</v>
      </c>
      <c r="AU101" s="18" t="s">
        <v>85</v>
      </c>
    </row>
    <row r="102" spans="2:65" s="1" customFormat="1">
      <c r="B102" s="33"/>
      <c r="D102" s="145" t="s">
        <v>135</v>
      </c>
      <c r="F102" s="146" t="s">
        <v>143</v>
      </c>
      <c r="I102" s="143"/>
      <c r="L102" s="33"/>
      <c r="M102" s="144"/>
      <c r="T102" s="52"/>
      <c r="AT102" s="18" t="s">
        <v>135</v>
      </c>
      <c r="AU102" s="18" t="s">
        <v>85</v>
      </c>
    </row>
    <row r="103" spans="2:65" s="12" customFormat="1" ht="22.5">
      <c r="B103" s="147"/>
      <c r="D103" s="141" t="s">
        <v>137</v>
      </c>
      <c r="E103" s="148" t="s">
        <v>19</v>
      </c>
      <c r="F103" s="149" t="s">
        <v>144</v>
      </c>
      <c r="H103" s="148" t="s">
        <v>19</v>
      </c>
      <c r="I103" s="150"/>
      <c r="L103" s="147"/>
      <c r="M103" s="151"/>
      <c r="T103" s="152"/>
      <c r="AT103" s="148" t="s">
        <v>137</v>
      </c>
      <c r="AU103" s="148" t="s">
        <v>85</v>
      </c>
      <c r="AV103" s="12" t="s">
        <v>83</v>
      </c>
      <c r="AW103" s="12" t="s">
        <v>35</v>
      </c>
      <c r="AX103" s="12" t="s">
        <v>75</v>
      </c>
      <c r="AY103" s="148" t="s">
        <v>124</v>
      </c>
    </row>
    <row r="104" spans="2:65" s="13" customFormat="1">
      <c r="B104" s="153"/>
      <c r="D104" s="141" t="s">
        <v>137</v>
      </c>
      <c r="E104" s="154" t="s">
        <v>19</v>
      </c>
      <c r="F104" s="155" t="s">
        <v>85</v>
      </c>
      <c r="H104" s="156">
        <v>2</v>
      </c>
      <c r="I104" s="157"/>
      <c r="L104" s="153"/>
      <c r="M104" s="158"/>
      <c r="T104" s="159"/>
      <c r="AT104" s="154" t="s">
        <v>137</v>
      </c>
      <c r="AU104" s="154" t="s">
        <v>85</v>
      </c>
      <c r="AV104" s="13" t="s">
        <v>85</v>
      </c>
      <c r="AW104" s="13" t="s">
        <v>35</v>
      </c>
      <c r="AX104" s="13" t="s">
        <v>83</v>
      </c>
      <c r="AY104" s="154" t="s">
        <v>124</v>
      </c>
    </row>
    <row r="105" spans="2:65" s="1" customFormat="1" ht="24.2" customHeight="1">
      <c r="B105" s="33"/>
      <c r="C105" s="128" t="s">
        <v>139</v>
      </c>
      <c r="D105" s="128" t="s">
        <v>126</v>
      </c>
      <c r="E105" s="129" t="s">
        <v>145</v>
      </c>
      <c r="F105" s="130" t="s">
        <v>146</v>
      </c>
      <c r="G105" s="131" t="s">
        <v>147</v>
      </c>
      <c r="H105" s="132">
        <v>920</v>
      </c>
      <c r="I105" s="133"/>
      <c r="J105" s="134">
        <f>ROUND(I105*H105,2)</f>
        <v>0</v>
      </c>
      <c r="K105" s="130" t="s">
        <v>130</v>
      </c>
      <c r="L105" s="33"/>
      <c r="M105" s="135" t="s">
        <v>19</v>
      </c>
      <c r="N105" s="136" t="s">
        <v>46</v>
      </c>
      <c r="P105" s="137">
        <f>O105*H105</f>
        <v>0</v>
      </c>
      <c r="Q105" s="137">
        <v>0</v>
      </c>
      <c r="R105" s="137">
        <f>Q105*H105</f>
        <v>0</v>
      </c>
      <c r="S105" s="137">
        <v>0</v>
      </c>
      <c r="T105" s="138">
        <f>S105*H105</f>
        <v>0</v>
      </c>
      <c r="AR105" s="139" t="s">
        <v>131</v>
      </c>
      <c r="AT105" s="139" t="s">
        <v>126</v>
      </c>
      <c r="AU105" s="139" t="s">
        <v>85</v>
      </c>
      <c r="AY105" s="18" t="s">
        <v>124</v>
      </c>
      <c r="BE105" s="140">
        <f>IF(N105="základní",J105,0)</f>
        <v>0</v>
      </c>
      <c r="BF105" s="140">
        <f>IF(N105="snížená",J105,0)</f>
        <v>0</v>
      </c>
      <c r="BG105" s="140">
        <f>IF(N105="zákl. přenesená",J105,0)</f>
        <v>0</v>
      </c>
      <c r="BH105" s="140">
        <f>IF(N105="sníž. přenesená",J105,0)</f>
        <v>0</v>
      </c>
      <c r="BI105" s="140">
        <f>IF(N105="nulová",J105,0)</f>
        <v>0</v>
      </c>
      <c r="BJ105" s="18" t="s">
        <v>83</v>
      </c>
      <c r="BK105" s="140">
        <f>ROUND(I105*H105,2)</f>
        <v>0</v>
      </c>
      <c r="BL105" s="18" t="s">
        <v>131</v>
      </c>
      <c r="BM105" s="139" t="s">
        <v>148</v>
      </c>
    </row>
    <row r="106" spans="2:65" s="1" customFormat="1" ht="19.5">
      <c r="B106" s="33"/>
      <c r="D106" s="141" t="s">
        <v>133</v>
      </c>
      <c r="F106" s="142" t="s">
        <v>149</v>
      </c>
      <c r="I106" s="143"/>
      <c r="L106" s="33"/>
      <c r="M106" s="144"/>
      <c r="T106" s="52"/>
      <c r="AT106" s="18" t="s">
        <v>133</v>
      </c>
      <c r="AU106" s="18" t="s">
        <v>85</v>
      </c>
    </row>
    <row r="107" spans="2:65" s="1" customFormat="1">
      <c r="B107" s="33"/>
      <c r="D107" s="145" t="s">
        <v>135</v>
      </c>
      <c r="F107" s="146" t="s">
        <v>150</v>
      </c>
      <c r="I107" s="143"/>
      <c r="L107" s="33"/>
      <c r="M107" s="144"/>
      <c r="T107" s="52"/>
      <c r="AT107" s="18" t="s">
        <v>135</v>
      </c>
      <c r="AU107" s="18" t="s">
        <v>85</v>
      </c>
    </row>
    <row r="108" spans="2:65" s="1" customFormat="1" ht="33" customHeight="1">
      <c r="B108" s="33"/>
      <c r="C108" s="128" t="s">
        <v>131</v>
      </c>
      <c r="D108" s="128" t="s">
        <v>126</v>
      </c>
      <c r="E108" s="129" t="s">
        <v>151</v>
      </c>
      <c r="F108" s="130" t="s">
        <v>152</v>
      </c>
      <c r="G108" s="131" t="s">
        <v>153</v>
      </c>
      <c r="H108" s="132">
        <v>170</v>
      </c>
      <c r="I108" s="133"/>
      <c r="J108" s="134">
        <f>ROUND(I108*H108,2)</f>
        <v>0</v>
      </c>
      <c r="K108" s="130" t="s">
        <v>130</v>
      </c>
      <c r="L108" s="33"/>
      <c r="M108" s="135" t="s">
        <v>19</v>
      </c>
      <c r="N108" s="136" t="s">
        <v>46</v>
      </c>
      <c r="P108" s="137">
        <f>O108*H108</f>
        <v>0</v>
      </c>
      <c r="Q108" s="137">
        <v>0</v>
      </c>
      <c r="R108" s="137">
        <f>Q108*H108</f>
        <v>0</v>
      </c>
      <c r="S108" s="137">
        <v>0</v>
      </c>
      <c r="T108" s="138">
        <f>S108*H108</f>
        <v>0</v>
      </c>
      <c r="AR108" s="139" t="s">
        <v>131</v>
      </c>
      <c r="AT108" s="139" t="s">
        <v>126</v>
      </c>
      <c r="AU108" s="139" t="s">
        <v>85</v>
      </c>
      <c r="AY108" s="18" t="s">
        <v>124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8" t="s">
        <v>83</v>
      </c>
      <c r="BK108" s="140">
        <f>ROUND(I108*H108,2)</f>
        <v>0</v>
      </c>
      <c r="BL108" s="18" t="s">
        <v>131</v>
      </c>
      <c r="BM108" s="139" t="s">
        <v>154</v>
      </c>
    </row>
    <row r="109" spans="2:65" s="1" customFormat="1" ht="29.25">
      <c r="B109" s="33"/>
      <c r="D109" s="141" t="s">
        <v>133</v>
      </c>
      <c r="F109" s="142" t="s">
        <v>155</v>
      </c>
      <c r="I109" s="143"/>
      <c r="L109" s="33"/>
      <c r="M109" s="144"/>
      <c r="T109" s="52"/>
      <c r="AT109" s="18" t="s">
        <v>133</v>
      </c>
      <c r="AU109" s="18" t="s">
        <v>85</v>
      </c>
    </row>
    <row r="110" spans="2:65" s="1" customFormat="1">
      <c r="B110" s="33"/>
      <c r="D110" s="145" t="s">
        <v>135</v>
      </c>
      <c r="F110" s="146" t="s">
        <v>156</v>
      </c>
      <c r="I110" s="143"/>
      <c r="L110" s="33"/>
      <c r="M110" s="144"/>
      <c r="T110" s="52"/>
      <c r="AT110" s="18" t="s">
        <v>135</v>
      </c>
      <c r="AU110" s="18" t="s">
        <v>85</v>
      </c>
    </row>
    <row r="111" spans="2:65" s="1" customFormat="1" ht="37.9" customHeight="1">
      <c r="B111" s="33"/>
      <c r="C111" s="128" t="s">
        <v>157</v>
      </c>
      <c r="D111" s="128" t="s">
        <v>126</v>
      </c>
      <c r="E111" s="129" t="s">
        <v>158</v>
      </c>
      <c r="F111" s="130" t="s">
        <v>159</v>
      </c>
      <c r="G111" s="131" t="s">
        <v>153</v>
      </c>
      <c r="H111" s="132">
        <v>295</v>
      </c>
      <c r="I111" s="133"/>
      <c r="J111" s="134">
        <f>ROUND(I111*H111,2)</f>
        <v>0</v>
      </c>
      <c r="K111" s="130" t="s">
        <v>160</v>
      </c>
      <c r="L111" s="33"/>
      <c r="M111" s="135" t="s">
        <v>19</v>
      </c>
      <c r="N111" s="136" t="s">
        <v>46</v>
      </c>
      <c r="P111" s="137">
        <f>O111*H111</f>
        <v>0</v>
      </c>
      <c r="Q111" s="137">
        <v>0</v>
      </c>
      <c r="R111" s="137">
        <f>Q111*H111</f>
        <v>0</v>
      </c>
      <c r="S111" s="137">
        <v>0</v>
      </c>
      <c r="T111" s="138">
        <f>S111*H111</f>
        <v>0</v>
      </c>
      <c r="AR111" s="139" t="s">
        <v>131</v>
      </c>
      <c r="AT111" s="139" t="s">
        <v>126</v>
      </c>
      <c r="AU111" s="139" t="s">
        <v>85</v>
      </c>
      <c r="AY111" s="18" t="s">
        <v>124</v>
      </c>
      <c r="BE111" s="140">
        <f>IF(N111="základní",J111,0)</f>
        <v>0</v>
      </c>
      <c r="BF111" s="140">
        <f>IF(N111="snížená",J111,0)</f>
        <v>0</v>
      </c>
      <c r="BG111" s="140">
        <f>IF(N111="zákl. přenesená",J111,0)</f>
        <v>0</v>
      </c>
      <c r="BH111" s="140">
        <f>IF(N111="sníž. přenesená",J111,0)</f>
        <v>0</v>
      </c>
      <c r="BI111" s="140">
        <f>IF(N111="nulová",J111,0)</f>
        <v>0</v>
      </c>
      <c r="BJ111" s="18" t="s">
        <v>83</v>
      </c>
      <c r="BK111" s="140">
        <f>ROUND(I111*H111,2)</f>
        <v>0</v>
      </c>
      <c r="BL111" s="18" t="s">
        <v>131</v>
      </c>
      <c r="BM111" s="139" t="s">
        <v>161</v>
      </c>
    </row>
    <row r="112" spans="2:65" s="1" customFormat="1" ht="19.5">
      <c r="B112" s="33"/>
      <c r="D112" s="141" t="s">
        <v>133</v>
      </c>
      <c r="F112" s="142" t="s">
        <v>159</v>
      </c>
      <c r="I112" s="143"/>
      <c r="L112" s="33"/>
      <c r="M112" s="144"/>
      <c r="T112" s="52"/>
      <c r="AT112" s="18" t="s">
        <v>133</v>
      </c>
      <c r="AU112" s="18" t="s">
        <v>85</v>
      </c>
    </row>
    <row r="113" spans="2:65" s="12" customFormat="1">
      <c r="B113" s="147"/>
      <c r="D113" s="141" t="s">
        <v>137</v>
      </c>
      <c r="E113" s="148" t="s">
        <v>19</v>
      </c>
      <c r="F113" s="149" t="s">
        <v>162</v>
      </c>
      <c r="H113" s="148" t="s">
        <v>19</v>
      </c>
      <c r="I113" s="150"/>
      <c r="L113" s="147"/>
      <c r="M113" s="151"/>
      <c r="T113" s="152"/>
      <c r="AT113" s="148" t="s">
        <v>137</v>
      </c>
      <c r="AU113" s="148" t="s">
        <v>85</v>
      </c>
      <c r="AV113" s="12" t="s">
        <v>83</v>
      </c>
      <c r="AW113" s="12" t="s">
        <v>35</v>
      </c>
      <c r="AX113" s="12" t="s">
        <v>75</v>
      </c>
      <c r="AY113" s="148" t="s">
        <v>124</v>
      </c>
    </row>
    <row r="114" spans="2:65" s="13" customFormat="1">
      <c r="B114" s="153"/>
      <c r="D114" s="141" t="s">
        <v>137</v>
      </c>
      <c r="E114" s="154" t="s">
        <v>19</v>
      </c>
      <c r="F114" s="155" t="s">
        <v>163</v>
      </c>
      <c r="H114" s="156">
        <v>170</v>
      </c>
      <c r="I114" s="157"/>
      <c r="L114" s="153"/>
      <c r="M114" s="158"/>
      <c r="T114" s="159"/>
      <c r="AT114" s="154" t="s">
        <v>137</v>
      </c>
      <c r="AU114" s="154" t="s">
        <v>85</v>
      </c>
      <c r="AV114" s="13" t="s">
        <v>85</v>
      </c>
      <c r="AW114" s="13" t="s">
        <v>35</v>
      </c>
      <c r="AX114" s="13" t="s">
        <v>75</v>
      </c>
      <c r="AY114" s="154" t="s">
        <v>124</v>
      </c>
    </row>
    <row r="115" spans="2:65" s="13" customFormat="1">
      <c r="B115" s="153"/>
      <c r="D115" s="141" t="s">
        <v>137</v>
      </c>
      <c r="E115" s="154" t="s">
        <v>19</v>
      </c>
      <c r="F115" s="155" t="s">
        <v>164</v>
      </c>
      <c r="H115" s="156">
        <v>125</v>
      </c>
      <c r="I115" s="157"/>
      <c r="L115" s="153"/>
      <c r="M115" s="158"/>
      <c r="T115" s="159"/>
      <c r="AT115" s="154" t="s">
        <v>137</v>
      </c>
      <c r="AU115" s="154" t="s">
        <v>85</v>
      </c>
      <c r="AV115" s="13" t="s">
        <v>85</v>
      </c>
      <c r="AW115" s="13" t="s">
        <v>35</v>
      </c>
      <c r="AX115" s="13" t="s">
        <v>75</v>
      </c>
      <c r="AY115" s="154" t="s">
        <v>124</v>
      </c>
    </row>
    <row r="116" spans="2:65" s="14" customFormat="1">
      <c r="B116" s="160"/>
      <c r="D116" s="141" t="s">
        <v>137</v>
      </c>
      <c r="E116" s="161" t="s">
        <v>19</v>
      </c>
      <c r="F116" s="162" t="s">
        <v>165</v>
      </c>
      <c r="H116" s="163">
        <v>295</v>
      </c>
      <c r="I116" s="164"/>
      <c r="L116" s="160"/>
      <c r="M116" s="165"/>
      <c r="T116" s="166"/>
      <c r="AT116" s="161" t="s">
        <v>137</v>
      </c>
      <c r="AU116" s="161" t="s">
        <v>85</v>
      </c>
      <c r="AV116" s="14" t="s">
        <v>131</v>
      </c>
      <c r="AW116" s="14" t="s">
        <v>35</v>
      </c>
      <c r="AX116" s="14" t="s">
        <v>83</v>
      </c>
      <c r="AY116" s="161" t="s">
        <v>124</v>
      </c>
    </row>
    <row r="117" spans="2:65" s="1" customFormat="1" ht="24.2" customHeight="1">
      <c r="B117" s="33"/>
      <c r="C117" s="128" t="s">
        <v>148</v>
      </c>
      <c r="D117" s="128" t="s">
        <v>126</v>
      </c>
      <c r="E117" s="129" t="s">
        <v>166</v>
      </c>
      <c r="F117" s="130" t="s">
        <v>167</v>
      </c>
      <c r="G117" s="131" t="s">
        <v>129</v>
      </c>
      <c r="H117" s="132">
        <v>3</v>
      </c>
      <c r="I117" s="133"/>
      <c r="J117" s="134">
        <f>ROUND(I117*H117,2)</f>
        <v>0</v>
      </c>
      <c r="K117" s="130" t="s">
        <v>130</v>
      </c>
      <c r="L117" s="33"/>
      <c r="M117" s="135" t="s">
        <v>19</v>
      </c>
      <c r="N117" s="136" t="s">
        <v>46</v>
      </c>
      <c r="P117" s="137">
        <f>O117*H117</f>
        <v>0</v>
      </c>
      <c r="Q117" s="137">
        <v>0</v>
      </c>
      <c r="R117" s="137">
        <f>Q117*H117</f>
        <v>0</v>
      </c>
      <c r="S117" s="137">
        <v>0</v>
      </c>
      <c r="T117" s="138">
        <f>S117*H117</f>
        <v>0</v>
      </c>
      <c r="AR117" s="139" t="s">
        <v>131</v>
      </c>
      <c r="AT117" s="139" t="s">
        <v>126</v>
      </c>
      <c r="AU117" s="139" t="s">
        <v>85</v>
      </c>
      <c r="AY117" s="18" t="s">
        <v>124</v>
      </c>
      <c r="BE117" s="140">
        <f>IF(N117="základní",J117,0)</f>
        <v>0</v>
      </c>
      <c r="BF117" s="140">
        <f>IF(N117="snížená",J117,0)</f>
        <v>0</v>
      </c>
      <c r="BG117" s="140">
        <f>IF(N117="zákl. přenesená",J117,0)</f>
        <v>0</v>
      </c>
      <c r="BH117" s="140">
        <f>IF(N117="sníž. přenesená",J117,0)</f>
        <v>0</v>
      </c>
      <c r="BI117" s="140">
        <f>IF(N117="nulová",J117,0)</f>
        <v>0</v>
      </c>
      <c r="BJ117" s="18" t="s">
        <v>83</v>
      </c>
      <c r="BK117" s="140">
        <f>ROUND(I117*H117,2)</f>
        <v>0</v>
      </c>
      <c r="BL117" s="18" t="s">
        <v>131</v>
      </c>
      <c r="BM117" s="139" t="s">
        <v>168</v>
      </c>
    </row>
    <row r="118" spans="2:65" s="1" customFormat="1" ht="29.25">
      <c r="B118" s="33"/>
      <c r="D118" s="141" t="s">
        <v>133</v>
      </c>
      <c r="F118" s="142" t="s">
        <v>169</v>
      </c>
      <c r="I118" s="143"/>
      <c r="L118" s="33"/>
      <c r="M118" s="144"/>
      <c r="T118" s="52"/>
      <c r="AT118" s="18" t="s">
        <v>133</v>
      </c>
      <c r="AU118" s="18" t="s">
        <v>85</v>
      </c>
    </row>
    <row r="119" spans="2:65" s="1" customFormat="1">
      <c r="B119" s="33"/>
      <c r="D119" s="145" t="s">
        <v>135</v>
      </c>
      <c r="F119" s="146" t="s">
        <v>170</v>
      </c>
      <c r="I119" s="143"/>
      <c r="L119" s="33"/>
      <c r="M119" s="144"/>
      <c r="T119" s="52"/>
      <c r="AT119" s="18" t="s">
        <v>135</v>
      </c>
      <c r="AU119" s="18" t="s">
        <v>85</v>
      </c>
    </row>
    <row r="120" spans="2:65" s="1" customFormat="1" ht="24.2" customHeight="1">
      <c r="B120" s="33"/>
      <c r="C120" s="128" t="s">
        <v>171</v>
      </c>
      <c r="D120" s="128" t="s">
        <v>126</v>
      </c>
      <c r="E120" s="129" t="s">
        <v>172</v>
      </c>
      <c r="F120" s="130" t="s">
        <v>173</v>
      </c>
      <c r="G120" s="131" t="s">
        <v>129</v>
      </c>
      <c r="H120" s="132">
        <v>2</v>
      </c>
      <c r="I120" s="133"/>
      <c r="J120" s="134">
        <f>ROUND(I120*H120,2)</f>
        <v>0</v>
      </c>
      <c r="K120" s="130" t="s">
        <v>130</v>
      </c>
      <c r="L120" s="33"/>
      <c r="M120" s="135" t="s">
        <v>19</v>
      </c>
      <c r="N120" s="136" t="s">
        <v>46</v>
      </c>
      <c r="P120" s="137">
        <f>O120*H120</f>
        <v>0</v>
      </c>
      <c r="Q120" s="137">
        <v>0</v>
      </c>
      <c r="R120" s="137">
        <f>Q120*H120</f>
        <v>0</v>
      </c>
      <c r="S120" s="137">
        <v>0</v>
      </c>
      <c r="T120" s="138">
        <f>S120*H120</f>
        <v>0</v>
      </c>
      <c r="AR120" s="139" t="s">
        <v>131</v>
      </c>
      <c r="AT120" s="139" t="s">
        <v>126</v>
      </c>
      <c r="AU120" s="139" t="s">
        <v>85</v>
      </c>
      <c r="AY120" s="18" t="s">
        <v>124</v>
      </c>
      <c r="BE120" s="140">
        <f>IF(N120="základní",J120,0)</f>
        <v>0</v>
      </c>
      <c r="BF120" s="140">
        <f>IF(N120="snížená",J120,0)</f>
        <v>0</v>
      </c>
      <c r="BG120" s="140">
        <f>IF(N120="zákl. přenesená",J120,0)</f>
        <v>0</v>
      </c>
      <c r="BH120" s="140">
        <f>IF(N120="sníž. přenesená",J120,0)</f>
        <v>0</v>
      </c>
      <c r="BI120" s="140">
        <f>IF(N120="nulová",J120,0)</f>
        <v>0</v>
      </c>
      <c r="BJ120" s="18" t="s">
        <v>83</v>
      </c>
      <c r="BK120" s="140">
        <f>ROUND(I120*H120,2)</f>
        <v>0</v>
      </c>
      <c r="BL120" s="18" t="s">
        <v>131</v>
      </c>
      <c r="BM120" s="139" t="s">
        <v>174</v>
      </c>
    </row>
    <row r="121" spans="2:65" s="1" customFormat="1" ht="29.25">
      <c r="B121" s="33"/>
      <c r="D121" s="141" t="s">
        <v>133</v>
      </c>
      <c r="F121" s="142" t="s">
        <v>175</v>
      </c>
      <c r="I121" s="143"/>
      <c r="L121" s="33"/>
      <c r="M121" s="144"/>
      <c r="T121" s="52"/>
      <c r="AT121" s="18" t="s">
        <v>133</v>
      </c>
      <c r="AU121" s="18" t="s">
        <v>85</v>
      </c>
    </row>
    <row r="122" spans="2:65" s="1" customFormat="1">
      <c r="B122" s="33"/>
      <c r="D122" s="145" t="s">
        <v>135</v>
      </c>
      <c r="F122" s="146" t="s">
        <v>176</v>
      </c>
      <c r="I122" s="143"/>
      <c r="L122" s="33"/>
      <c r="M122" s="144"/>
      <c r="T122" s="52"/>
      <c r="AT122" s="18" t="s">
        <v>135</v>
      </c>
      <c r="AU122" s="18" t="s">
        <v>85</v>
      </c>
    </row>
    <row r="123" spans="2:65" s="1" customFormat="1" ht="24.2" customHeight="1">
      <c r="B123" s="33"/>
      <c r="C123" s="128" t="s">
        <v>177</v>
      </c>
      <c r="D123" s="128" t="s">
        <v>126</v>
      </c>
      <c r="E123" s="129" t="s">
        <v>178</v>
      </c>
      <c r="F123" s="130" t="s">
        <v>179</v>
      </c>
      <c r="G123" s="131" t="s">
        <v>129</v>
      </c>
      <c r="H123" s="132">
        <v>42</v>
      </c>
      <c r="I123" s="133"/>
      <c r="J123" s="134">
        <f>ROUND(I123*H123,2)</f>
        <v>0</v>
      </c>
      <c r="K123" s="130" t="s">
        <v>130</v>
      </c>
      <c r="L123" s="33"/>
      <c r="M123" s="135" t="s">
        <v>19</v>
      </c>
      <c r="N123" s="136" t="s">
        <v>46</v>
      </c>
      <c r="P123" s="137">
        <f>O123*H123</f>
        <v>0</v>
      </c>
      <c r="Q123" s="137">
        <v>0</v>
      </c>
      <c r="R123" s="137">
        <f>Q123*H123</f>
        <v>0</v>
      </c>
      <c r="S123" s="137">
        <v>0</v>
      </c>
      <c r="T123" s="138">
        <f>S123*H123</f>
        <v>0</v>
      </c>
      <c r="AR123" s="139" t="s">
        <v>131</v>
      </c>
      <c r="AT123" s="139" t="s">
        <v>126</v>
      </c>
      <c r="AU123" s="139" t="s">
        <v>85</v>
      </c>
      <c r="AY123" s="18" t="s">
        <v>124</v>
      </c>
      <c r="BE123" s="140">
        <f>IF(N123="základní",J123,0)</f>
        <v>0</v>
      </c>
      <c r="BF123" s="140">
        <f>IF(N123="snížená",J123,0)</f>
        <v>0</v>
      </c>
      <c r="BG123" s="140">
        <f>IF(N123="zákl. přenesená",J123,0)</f>
        <v>0</v>
      </c>
      <c r="BH123" s="140">
        <f>IF(N123="sníž. přenesená",J123,0)</f>
        <v>0</v>
      </c>
      <c r="BI123" s="140">
        <f>IF(N123="nulová",J123,0)</f>
        <v>0</v>
      </c>
      <c r="BJ123" s="18" t="s">
        <v>83</v>
      </c>
      <c r="BK123" s="140">
        <f>ROUND(I123*H123,2)</f>
        <v>0</v>
      </c>
      <c r="BL123" s="18" t="s">
        <v>131</v>
      </c>
      <c r="BM123" s="139" t="s">
        <v>180</v>
      </c>
    </row>
    <row r="124" spans="2:65" s="1" customFormat="1" ht="39">
      <c r="B124" s="33"/>
      <c r="D124" s="141" t="s">
        <v>133</v>
      </c>
      <c r="F124" s="142" t="s">
        <v>181</v>
      </c>
      <c r="I124" s="143"/>
      <c r="L124" s="33"/>
      <c r="M124" s="144"/>
      <c r="T124" s="52"/>
      <c r="AT124" s="18" t="s">
        <v>133</v>
      </c>
      <c r="AU124" s="18" t="s">
        <v>85</v>
      </c>
    </row>
    <row r="125" spans="2:65" s="1" customFormat="1">
      <c r="B125" s="33"/>
      <c r="D125" s="145" t="s">
        <v>135</v>
      </c>
      <c r="F125" s="146" t="s">
        <v>182</v>
      </c>
      <c r="I125" s="143"/>
      <c r="L125" s="33"/>
      <c r="M125" s="144"/>
      <c r="T125" s="52"/>
      <c r="AT125" s="18" t="s">
        <v>135</v>
      </c>
      <c r="AU125" s="18" t="s">
        <v>85</v>
      </c>
    </row>
    <row r="126" spans="2:65" s="12" customFormat="1" ht="22.5">
      <c r="B126" s="147"/>
      <c r="D126" s="141" t="s">
        <v>137</v>
      </c>
      <c r="E126" s="148" t="s">
        <v>19</v>
      </c>
      <c r="F126" s="149" t="s">
        <v>183</v>
      </c>
      <c r="H126" s="148" t="s">
        <v>19</v>
      </c>
      <c r="I126" s="150"/>
      <c r="L126" s="147"/>
      <c r="M126" s="151"/>
      <c r="T126" s="152"/>
      <c r="AT126" s="148" t="s">
        <v>137</v>
      </c>
      <c r="AU126" s="148" t="s">
        <v>85</v>
      </c>
      <c r="AV126" s="12" t="s">
        <v>83</v>
      </c>
      <c r="AW126" s="12" t="s">
        <v>35</v>
      </c>
      <c r="AX126" s="12" t="s">
        <v>75</v>
      </c>
      <c r="AY126" s="148" t="s">
        <v>124</v>
      </c>
    </row>
    <row r="127" spans="2:65" s="12" customFormat="1">
      <c r="B127" s="147"/>
      <c r="D127" s="141" t="s">
        <v>137</v>
      </c>
      <c r="E127" s="148" t="s">
        <v>19</v>
      </c>
      <c r="F127" s="149" t="s">
        <v>184</v>
      </c>
      <c r="H127" s="148" t="s">
        <v>19</v>
      </c>
      <c r="I127" s="150"/>
      <c r="L127" s="147"/>
      <c r="M127" s="151"/>
      <c r="T127" s="152"/>
      <c r="AT127" s="148" t="s">
        <v>137</v>
      </c>
      <c r="AU127" s="148" t="s">
        <v>85</v>
      </c>
      <c r="AV127" s="12" t="s">
        <v>83</v>
      </c>
      <c r="AW127" s="12" t="s">
        <v>35</v>
      </c>
      <c r="AX127" s="12" t="s">
        <v>75</v>
      </c>
      <c r="AY127" s="148" t="s">
        <v>124</v>
      </c>
    </row>
    <row r="128" spans="2:65" s="13" customFormat="1">
      <c r="B128" s="153"/>
      <c r="D128" s="141" t="s">
        <v>137</v>
      </c>
      <c r="E128" s="154" t="s">
        <v>19</v>
      </c>
      <c r="F128" s="155" t="s">
        <v>185</v>
      </c>
      <c r="H128" s="156">
        <v>42</v>
      </c>
      <c r="I128" s="157"/>
      <c r="L128" s="153"/>
      <c r="M128" s="158"/>
      <c r="T128" s="159"/>
      <c r="AT128" s="154" t="s">
        <v>137</v>
      </c>
      <c r="AU128" s="154" t="s">
        <v>85</v>
      </c>
      <c r="AV128" s="13" t="s">
        <v>85</v>
      </c>
      <c r="AW128" s="13" t="s">
        <v>35</v>
      </c>
      <c r="AX128" s="13" t="s">
        <v>83</v>
      </c>
      <c r="AY128" s="154" t="s">
        <v>124</v>
      </c>
    </row>
    <row r="129" spans="2:65" s="1" customFormat="1" ht="24.2" customHeight="1">
      <c r="B129" s="33"/>
      <c r="C129" s="128" t="s">
        <v>186</v>
      </c>
      <c r="D129" s="128" t="s">
        <v>126</v>
      </c>
      <c r="E129" s="129" t="s">
        <v>187</v>
      </c>
      <c r="F129" s="130" t="s">
        <v>188</v>
      </c>
      <c r="G129" s="131" t="s">
        <v>129</v>
      </c>
      <c r="H129" s="132">
        <v>28</v>
      </c>
      <c r="I129" s="133"/>
      <c r="J129" s="134">
        <f>ROUND(I129*H129,2)</f>
        <v>0</v>
      </c>
      <c r="K129" s="130" t="s">
        <v>130</v>
      </c>
      <c r="L129" s="33"/>
      <c r="M129" s="135" t="s">
        <v>19</v>
      </c>
      <c r="N129" s="136" t="s">
        <v>46</v>
      </c>
      <c r="P129" s="137">
        <f>O129*H129</f>
        <v>0</v>
      </c>
      <c r="Q129" s="137">
        <v>0</v>
      </c>
      <c r="R129" s="137">
        <f>Q129*H129</f>
        <v>0</v>
      </c>
      <c r="S129" s="137">
        <v>0</v>
      </c>
      <c r="T129" s="138">
        <f>S129*H129</f>
        <v>0</v>
      </c>
      <c r="AR129" s="139" t="s">
        <v>131</v>
      </c>
      <c r="AT129" s="139" t="s">
        <v>126</v>
      </c>
      <c r="AU129" s="139" t="s">
        <v>85</v>
      </c>
      <c r="AY129" s="18" t="s">
        <v>124</v>
      </c>
      <c r="BE129" s="140">
        <f>IF(N129="základní",J129,0)</f>
        <v>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8" t="s">
        <v>83</v>
      </c>
      <c r="BK129" s="140">
        <f>ROUND(I129*H129,2)</f>
        <v>0</v>
      </c>
      <c r="BL129" s="18" t="s">
        <v>131</v>
      </c>
      <c r="BM129" s="139" t="s">
        <v>189</v>
      </c>
    </row>
    <row r="130" spans="2:65" s="1" customFormat="1" ht="39">
      <c r="B130" s="33"/>
      <c r="D130" s="141" t="s">
        <v>133</v>
      </c>
      <c r="F130" s="142" t="s">
        <v>190</v>
      </c>
      <c r="I130" s="143"/>
      <c r="L130" s="33"/>
      <c r="M130" s="144"/>
      <c r="T130" s="52"/>
      <c r="AT130" s="18" t="s">
        <v>133</v>
      </c>
      <c r="AU130" s="18" t="s">
        <v>85</v>
      </c>
    </row>
    <row r="131" spans="2:65" s="1" customFormat="1">
      <c r="B131" s="33"/>
      <c r="D131" s="145" t="s">
        <v>135</v>
      </c>
      <c r="F131" s="146" t="s">
        <v>191</v>
      </c>
      <c r="I131" s="143"/>
      <c r="L131" s="33"/>
      <c r="M131" s="144"/>
      <c r="T131" s="52"/>
      <c r="AT131" s="18" t="s">
        <v>135</v>
      </c>
      <c r="AU131" s="18" t="s">
        <v>85</v>
      </c>
    </row>
    <row r="132" spans="2:65" s="12" customFormat="1" ht="22.5">
      <c r="B132" s="147"/>
      <c r="D132" s="141" t="s">
        <v>137</v>
      </c>
      <c r="E132" s="148" t="s">
        <v>19</v>
      </c>
      <c r="F132" s="149" t="s">
        <v>183</v>
      </c>
      <c r="H132" s="148" t="s">
        <v>19</v>
      </c>
      <c r="I132" s="150"/>
      <c r="L132" s="147"/>
      <c r="M132" s="151"/>
      <c r="T132" s="152"/>
      <c r="AT132" s="148" t="s">
        <v>137</v>
      </c>
      <c r="AU132" s="148" t="s">
        <v>85</v>
      </c>
      <c r="AV132" s="12" t="s">
        <v>83</v>
      </c>
      <c r="AW132" s="12" t="s">
        <v>35</v>
      </c>
      <c r="AX132" s="12" t="s">
        <v>75</v>
      </c>
      <c r="AY132" s="148" t="s">
        <v>124</v>
      </c>
    </row>
    <row r="133" spans="2:65" s="12" customFormat="1">
      <c r="B133" s="147"/>
      <c r="D133" s="141" t="s">
        <v>137</v>
      </c>
      <c r="E133" s="148" t="s">
        <v>19</v>
      </c>
      <c r="F133" s="149" t="s">
        <v>184</v>
      </c>
      <c r="H133" s="148" t="s">
        <v>19</v>
      </c>
      <c r="I133" s="150"/>
      <c r="L133" s="147"/>
      <c r="M133" s="151"/>
      <c r="T133" s="152"/>
      <c r="AT133" s="148" t="s">
        <v>137</v>
      </c>
      <c r="AU133" s="148" t="s">
        <v>85</v>
      </c>
      <c r="AV133" s="12" t="s">
        <v>83</v>
      </c>
      <c r="AW133" s="12" t="s">
        <v>35</v>
      </c>
      <c r="AX133" s="12" t="s">
        <v>75</v>
      </c>
      <c r="AY133" s="148" t="s">
        <v>124</v>
      </c>
    </row>
    <row r="134" spans="2:65" s="13" customFormat="1">
      <c r="B134" s="153"/>
      <c r="D134" s="141" t="s">
        <v>137</v>
      </c>
      <c r="E134" s="154" t="s">
        <v>19</v>
      </c>
      <c r="F134" s="155" t="s">
        <v>192</v>
      </c>
      <c r="H134" s="156">
        <v>28</v>
      </c>
      <c r="I134" s="157"/>
      <c r="L134" s="153"/>
      <c r="M134" s="158"/>
      <c r="T134" s="159"/>
      <c r="AT134" s="154" t="s">
        <v>137</v>
      </c>
      <c r="AU134" s="154" t="s">
        <v>85</v>
      </c>
      <c r="AV134" s="13" t="s">
        <v>85</v>
      </c>
      <c r="AW134" s="13" t="s">
        <v>35</v>
      </c>
      <c r="AX134" s="13" t="s">
        <v>83</v>
      </c>
      <c r="AY134" s="154" t="s">
        <v>124</v>
      </c>
    </row>
    <row r="135" spans="2:65" s="1" customFormat="1" ht="37.9" customHeight="1">
      <c r="B135" s="33"/>
      <c r="C135" s="128" t="s">
        <v>193</v>
      </c>
      <c r="D135" s="128" t="s">
        <v>126</v>
      </c>
      <c r="E135" s="129" t="s">
        <v>194</v>
      </c>
      <c r="F135" s="130" t="s">
        <v>195</v>
      </c>
      <c r="G135" s="131" t="s">
        <v>153</v>
      </c>
      <c r="H135" s="132">
        <v>624</v>
      </c>
      <c r="I135" s="133"/>
      <c r="J135" s="134">
        <f>ROUND(I135*H135,2)</f>
        <v>0</v>
      </c>
      <c r="K135" s="130" t="s">
        <v>130</v>
      </c>
      <c r="L135" s="33"/>
      <c r="M135" s="135" t="s">
        <v>19</v>
      </c>
      <c r="N135" s="136" t="s">
        <v>46</v>
      </c>
      <c r="P135" s="137">
        <f>O135*H135</f>
        <v>0</v>
      </c>
      <c r="Q135" s="137">
        <v>0</v>
      </c>
      <c r="R135" s="137">
        <f>Q135*H135</f>
        <v>0</v>
      </c>
      <c r="S135" s="137">
        <v>0</v>
      </c>
      <c r="T135" s="138">
        <f>S135*H135</f>
        <v>0</v>
      </c>
      <c r="AR135" s="139" t="s">
        <v>131</v>
      </c>
      <c r="AT135" s="139" t="s">
        <v>126</v>
      </c>
      <c r="AU135" s="139" t="s">
        <v>85</v>
      </c>
      <c r="AY135" s="18" t="s">
        <v>124</v>
      </c>
      <c r="BE135" s="140">
        <f>IF(N135="základní",J135,0)</f>
        <v>0</v>
      </c>
      <c r="BF135" s="140">
        <f>IF(N135="snížená",J135,0)</f>
        <v>0</v>
      </c>
      <c r="BG135" s="140">
        <f>IF(N135="zákl. přenesená",J135,0)</f>
        <v>0</v>
      </c>
      <c r="BH135" s="140">
        <f>IF(N135="sníž. přenesená",J135,0)</f>
        <v>0</v>
      </c>
      <c r="BI135" s="140">
        <f>IF(N135="nulová",J135,0)</f>
        <v>0</v>
      </c>
      <c r="BJ135" s="18" t="s">
        <v>83</v>
      </c>
      <c r="BK135" s="140">
        <f>ROUND(I135*H135,2)</f>
        <v>0</v>
      </c>
      <c r="BL135" s="18" t="s">
        <v>131</v>
      </c>
      <c r="BM135" s="139" t="s">
        <v>196</v>
      </c>
    </row>
    <row r="136" spans="2:65" s="1" customFormat="1" ht="39">
      <c r="B136" s="33"/>
      <c r="D136" s="141" t="s">
        <v>133</v>
      </c>
      <c r="F136" s="142" t="s">
        <v>197</v>
      </c>
      <c r="I136" s="143"/>
      <c r="L136" s="33"/>
      <c r="M136" s="144"/>
      <c r="T136" s="52"/>
      <c r="AT136" s="18" t="s">
        <v>133</v>
      </c>
      <c r="AU136" s="18" t="s">
        <v>85</v>
      </c>
    </row>
    <row r="137" spans="2:65" s="1" customFormat="1">
      <c r="B137" s="33"/>
      <c r="D137" s="145" t="s">
        <v>135</v>
      </c>
      <c r="F137" s="146" t="s">
        <v>198</v>
      </c>
      <c r="I137" s="143"/>
      <c r="L137" s="33"/>
      <c r="M137" s="144"/>
      <c r="T137" s="52"/>
      <c r="AT137" s="18" t="s">
        <v>135</v>
      </c>
      <c r="AU137" s="18" t="s">
        <v>85</v>
      </c>
    </row>
    <row r="138" spans="2:65" s="12" customFormat="1" ht="22.5">
      <c r="B138" s="147"/>
      <c r="D138" s="141" t="s">
        <v>137</v>
      </c>
      <c r="E138" s="148" t="s">
        <v>19</v>
      </c>
      <c r="F138" s="149" t="s">
        <v>199</v>
      </c>
      <c r="H138" s="148" t="s">
        <v>19</v>
      </c>
      <c r="I138" s="150"/>
      <c r="L138" s="147"/>
      <c r="M138" s="151"/>
      <c r="T138" s="152"/>
      <c r="AT138" s="148" t="s">
        <v>137</v>
      </c>
      <c r="AU138" s="148" t="s">
        <v>85</v>
      </c>
      <c r="AV138" s="12" t="s">
        <v>83</v>
      </c>
      <c r="AW138" s="12" t="s">
        <v>35</v>
      </c>
      <c r="AX138" s="12" t="s">
        <v>75</v>
      </c>
      <c r="AY138" s="148" t="s">
        <v>124</v>
      </c>
    </row>
    <row r="139" spans="2:65" s="13" customFormat="1">
      <c r="B139" s="153"/>
      <c r="D139" s="141" t="s">
        <v>137</v>
      </c>
      <c r="E139" s="154" t="s">
        <v>19</v>
      </c>
      <c r="F139" s="155" t="s">
        <v>200</v>
      </c>
      <c r="H139" s="156">
        <v>170</v>
      </c>
      <c r="I139" s="157"/>
      <c r="L139" s="153"/>
      <c r="M139" s="158"/>
      <c r="T139" s="159"/>
      <c r="AT139" s="154" t="s">
        <v>137</v>
      </c>
      <c r="AU139" s="154" t="s">
        <v>85</v>
      </c>
      <c r="AV139" s="13" t="s">
        <v>85</v>
      </c>
      <c r="AW139" s="13" t="s">
        <v>35</v>
      </c>
      <c r="AX139" s="13" t="s">
        <v>75</v>
      </c>
      <c r="AY139" s="154" t="s">
        <v>124</v>
      </c>
    </row>
    <row r="140" spans="2:65" s="12" customFormat="1" ht="22.5">
      <c r="B140" s="147"/>
      <c r="D140" s="141" t="s">
        <v>137</v>
      </c>
      <c r="E140" s="148" t="s">
        <v>19</v>
      </c>
      <c r="F140" s="149" t="s">
        <v>201</v>
      </c>
      <c r="H140" s="148" t="s">
        <v>19</v>
      </c>
      <c r="I140" s="150"/>
      <c r="L140" s="147"/>
      <c r="M140" s="151"/>
      <c r="T140" s="152"/>
      <c r="AT140" s="148" t="s">
        <v>137</v>
      </c>
      <c r="AU140" s="148" t="s">
        <v>85</v>
      </c>
      <c r="AV140" s="12" t="s">
        <v>83</v>
      </c>
      <c r="AW140" s="12" t="s">
        <v>35</v>
      </c>
      <c r="AX140" s="12" t="s">
        <v>75</v>
      </c>
      <c r="AY140" s="148" t="s">
        <v>124</v>
      </c>
    </row>
    <row r="141" spans="2:65" s="13" customFormat="1">
      <c r="B141" s="153"/>
      <c r="D141" s="141" t="s">
        <v>137</v>
      </c>
      <c r="E141" s="154" t="s">
        <v>19</v>
      </c>
      <c r="F141" s="155" t="s">
        <v>200</v>
      </c>
      <c r="H141" s="156">
        <v>170</v>
      </c>
      <c r="I141" s="157"/>
      <c r="L141" s="153"/>
      <c r="M141" s="158"/>
      <c r="T141" s="159"/>
      <c r="AT141" s="154" t="s">
        <v>137</v>
      </c>
      <c r="AU141" s="154" t="s">
        <v>85</v>
      </c>
      <c r="AV141" s="13" t="s">
        <v>85</v>
      </c>
      <c r="AW141" s="13" t="s">
        <v>35</v>
      </c>
      <c r="AX141" s="13" t="s">
        <v>75</v>
      </c>
      <c r="AY141" s="154" t="s">
        <v>124</v>
      </c>
    </row>
    <row r="142" spans="2:65" s="15" customFormat="1">
      <c r="B142" s="167"/>
      <c r="D142" s="141" t="s">
        <v>137</v>
      </c>
      <c r="E142" s="168" t="s">
        <v>19</v>
      </c>
      <c r="F142" s="169" t="s">
        <v>202</v>
      </c>
      <c r="H142" s="170">
        <v>340</v>
      </c>
      <c r="I142" s="171"/>
      <c r="L142" s="167"/>
      <c r="M142" s="172"/>
      <c r="T142" s="173"/>
      <c r="AT142" s="168" t="s">
        <v>137</v>
      </c>
      <c r="AU142" s="168" t="s">
        <v>85</v>
      </c>
      <c r="AV142" s="15" t="s">
        <v>139</v>
      </c>
      <c r="AW142" s="15" t="s">
        <v>35</v>
      </c>
      <c r="AX142" s="15" t="s">
        <v>75</v>
      </c>
      <c r="AY142" s="168" t="s">
        <v>124</v>
      </c>
    </row>
    <row r="143" spans="2:65" s="12" customFormat="1" ht="22.5">
      <c r="B143" s="147"/>
      <c r="D143" s="141" t="s">
        <v>137</v>
      </c>
      <c r="E143" s="148" t="s">
        <v>19</v>
      </c>
      <c r="F143" s="149" t="s">
        <v>203</v>
      </c>
      <c r="H143" s="148" t="s">
        <v>19</v>
      </c>
      <c r="I143" s="150"/>
      <c r="L143" s="147"/>
      <c r="M143" s="151"/>
      <c r="T143" s="152"/>
      <c r="AT143" s="148" t="s">
        <v>137</v>
      </c>
      <c r="AU143" s="148" t="s">
        <v>85</v>
      </c>
      <c r="AV143" s="12" t="s">
        <v>83</v>
      </c>
      <c r="AW143" s="12" t="s">
        <v>35</v>
      </c>
      <c r="AX143" s="12" t="s">
        <v>75</v>
      </c>
      <c r="AY143" s="148" t="s">
        <v>124</v>
      </c>
    </row>
    <row r="144" spans="2:65" s="13" customFormat="1">
      <c r="B144" s="153"/>
      <c r="D144" s="141" t="s">
        <v>137</v>
      </c>
      <c r="E144" s="154" t="s">
        <v>19</v>
      </c>
      <c r="F144" s="155" t="s">
        <v>204</v>
      </c>
      <c r="H144" s="156">
        <v>142</v>
      </c>
      <c r="I144" s="157"/>
      <c r="L144" s="153"/>
      <c r="M144" s="158"/>
      <c r="T144" s="159"/>
      <c r="AT144" s="154" t="s">
        <v>137</v>
      </c>
      <c r="AU144" s="154" t="s">
        <v>85</v>
      </c>
      <c r="AV144" s="13" t="s">
        <v>85</v>
      </c>
      <c r="AW144" s="13" t="s">
        <v>35</v>
      </c>
      <c r="AX144" s="13" t="s">
        <v>75</v>
      </c>
      <c r="AY144" s="154" t="s">
        <v>124</v>
      </c>
    </row>
    <row r="145" spans="2:65" s="12" customFormat="1" ht="22.5">
      <c r="B145" s="147"/>
      <c r="D145" s="141" t="s">
        <v>137</v>
      </c>
      <c r="E145" s="148" t="s">
        <v>19</v>
      </c>
      <c r="F145" s="149" t="s">
        <v>205</v>
      </c>
      <c r="H145" s="148" t="s">
        <v>19</v>
      </c>
      <c r="I145" s="150"/>
      <c r="L145" s="147"/>
      <c r="M145" s="151"/>
      <c r="T145" s="152"/>
      <c r="AT145" s="148" t="s">
        <v>137</v>
      </c>
      <c r="AU145" s="148" t="s">
        <v>85</v>
      </c>
      <c r="AV145" s="12" t="s">
        <v>83</v>
      </c>
      <c r="AW145" s="12" t="s">
        <v>35</v>
      </c>
      <c r="AX145" s="12" t="s">
        <v>75</v>
      </c>
      <c r="AY145" s="148" t="s">
        <v>124</v>
      </c>
    </row>
    <row r="146" spans="2:65" s="13" customFormat="1">
      <c r="B146" s="153"/>
      <c r="D146" s="141" t="s">
        <v>137</v>
      </c>
      <c r="E146" s="154" t="s">
        <v>19</v>
      </c>
      <c r="F146" s="155" t="s">
        <v>206</v>
      </c>
      <c r="H146" s="156">
        <v>142</v>
      </c>
      <c r="I146" s="157"/>
      <c r="L146" s="153"/>
      <c r="M146" s="158"/>
      <c r="T146" s="159"/>
      <c r="AT146" s="154" t="s">
        <v>137</v>
      </c>
      <c r="AU146" s="154" t="s">
        <v>85</v>
      </c>
      <c r="AV146" s="13" t="s">
        <v>85</v>
      </c>
      <c r="AW146" s="13" t="s">
        <v>35</v>
      </c>
      <c r="AX146" s="13" t="s">
        <v>75</v>
      </c>
      <c r="AY146" s="154" t="s">
        <v>124</v>
      </c>
    </row>
    <row r="147" spans="2:65" s="14" customFormat="1">
      <c r="B147" s="160"/>
      <c r="D147" s="141" t="s">
        <v>137</v>
      </c>
      <c r="E147" s="161" t="s">
        <v>19</v>
      </c>
      <c r="F147" s="162" t="s">
        <v>165</v>
      </c>
      <c r="H147" s="163">
        <v>624</v>
      </c>
      <c r="I147" s="164"/>
      <c r="L147" s="160"/>
      <c r="M147" s="165"/>
      <c r="T147" s="166"/>
      <c r="AT147" s="161" t="s">
        <v>137</v>
      </c>
      <c r="AU147" s="161" t="s">
        <v>85</v>
      </c>
      <c r="AV147" s="14" t="s">
        <v>131</v>
      </c>
      <c r="AW147" s="14" t="s">
        <v>35</v>
      </c>
      <c r="AX147" s="14" t="s">
        <v>83</v>
      </c>
      <c r="AY147" s="161" t="s">
        <v>124</v>
      </c>
    </row>
    <row r="148" spans="2:65" s="1" customFormat="1" ht="37.9" customHeight="1">
      <c r="B148" s="33"/>
      <c r="C148" s="128" t="s">
        <v>207</v>
      </c>
      <c r="D148" s="128" t="s">
        <v>126</v>
      </c>
      <c r="E148" s="129" t="s">
        <v>208</v>
      </c>
      <c r="F148" s="130" t="s">
        <v>209</v>
      </c>
      <c r="G148" s="131" t="s">
        <v>153</v>
      </c>
      <c r="H148" s="132">
        <v>108</v>
      </c>
      <c r="I148" s="133"/>
      <c r="J148" s="134">
        <f>ROUND(I148*H148,2)</f>
        <v>0</v>
      </c>
      <c r="K148" s="130" t="s">
        <v>130</v>
      </c>
      <c r="L148" s="33"/>
      <c r="M148" s="135" t="s">
        <v>19</v>
      </c>
      <c r="N148" s="136" t="s">
        <v>46</v>
      </c>
      <c r="P148" s="137">
        <f>O148*H148</f>
        <v>0</v>
      </c>
      <c r="Q148" s="137">
        <v>0</v>
      </c>
      <c r="R148" s="137">
        <f>Q148*H148</f>
        <v>0</v>
      </c>
      <c r="S148" s="137">
        <v>0</v>
      </c>
      <c r="T148" s="138">
        <f>S148*H148</f>
        <v>0</v>
      </c>
      <c r="AR148" s="139" t="s">
        <v>131</v>
      </c>
      <c r="AT148" s="139" t="s">
        <v>126</v>
      </c>
      <c r="AU148" s="139" t="s">
        <v>85</v>
      </c>
      <c r="AY148" s="18" t="s">
        <v>124</v>
      </c>
      <c r="BE148" s="140">
        <f>IF(N148="základní",J148,0)</f>
        <v>0</v>
      </c>
      <c r="BF148" s="140">
        <f>IF(N148="snížená",J148,0)</f>
        <v>0</v>
      </c>
      <c r="BG148" s="140">
        <f>IF(N148="zákl. přenesená",J148,0)</f>
        <v>0</v>
      </c>
      <c r="BH148" s="140">
        <f>IF(N148="sníž. přenesená",J148,0)</f>
        <v>0</v>
      </c>
      <c r="BI148" s="140">
        <f>IF(N148="nulová",J148,0)</f>
        <v>0</v>
      </c>
      <c r="BJ148" s="18" t="s">
        <v>83</v>
      </c>
      <c r="BK148" s="140">
        <f>ROUND(I148*H148,2)</f>
        <v>0</v>
      </c>
      <c r="BL148" s="18" t="s">
        <v>131</v>
      </c>
      <c r="BM148" s="139" t="s">
        <v>210</v>
      </c>
    </row>
    <row r="149" spans="2:65" s="1" customFormat="1" ht="39">
      <c r="B149" s="33"/>
      <c r="D149" s="141" t="s">
        <v>133</v>
      </c>
      <c r="F149" s="142" t="s">
        <v>211</v>
      </c>
      <c r="I149" s="143"/>
      <c r="L149" s="33"/>
      <c r="M149" s="144"/>
      <c r="T149" s="52"/>
      <c r="AT149" s="18" t="s">
        <v>133</v>
      </c>
      <c r="AU149" s="18" t="s">
        <v>85</v>
      </c>
    </row>
    <row r="150" spans="2:65" s="1" customFormat="1">
      <c r="B150" s="33"/>
      <c r="D150" s="145" t="s">
        <v>135</v>
      </c>
      <c r="F150" s="146" t="s">
        <v>212</v>
      </c>
      <c r="I150" s="143"/>
      <c r="L150" s="33"/>
      <c r="M150" s="144"/>
      <c r="T150" s="52"/>
      <c r="AT150" s="18" t="s">
        <v>135</v>
      </c>
      <c r="AU150" s="18" t="s">
        <v>85</v>
      </c>
    </row>
    <row r="151" spans="2:65" s="12" customFormat="1" ht="22.5">
      <c r="B151" s="147"/>
      <c r="D151" s="141" t="s">
        <v>137</v>
      </c>
      <c r="E151" s="148" t="s">
        <v>19</v>
      </c>
      <c r="F151" s="149" t="s">
        <v>213</v>
      </c>
      <c r="H151" s="148" t="s">
        <v>19</v>
      </c>
      <c r="I151" s="150"/>
      <c r="L151" s="147"/>
      <c r="M151" s="151"/>
      <c r="T151" s="152"/>
      <c r="AT151" s="148" t="s">
        <v>137</v>
      </c>
      <c r="AU151" s="148" t="s">
        <v>85</v>
      </c>
      <c r="AV151" s="12" t="s">
        <v>83</v>
      </c>
      <c r="AW151" s="12" t="s">
        <v>35</v>
      </c>
      <c r="AX151" s="12" t="s">
        <v>75</v>
      </c>
      <c r="AY151" s="148" t="s">
        <v>124</v>
      </c>
    </row>
    <row r="152" spans="2:65" s="13" customFormat="1">
      <c r="B152" s="153"/>
      <c r="D152" s="141" t="s">
        <v>137</v>
      </c>
      <c r="E152" s="154" t="s">
        <v>19</v>
      </c>
      <c r="F152" s="155" t="s">
        <v>214</v>
      </c>
      <c r="H152" s="156">
        <v>250</v>
      </c>
      <c r="I152" s="157"/>
      <c r="L152" s="153"/>
      <c r="M152" s="158"/>
      <c r="T152" s="159"/>
      <c r="AT152" s="154" t="s">
        <v>137</v>
      </c>
      <c r="AU152" s="154" t="s">
        <v>85</v>
      </c>
      <c r="AV152" s="13" t="s">
        <v>85</v>
      </c>
      <c r="AW152" s="13" t="s">
        <v>35</v>
      </c>
      <c r="AX152" s="13" t="s">
        <v>75</v>
      </c>
      <c r="AY152" s="154" t="s">
        <v>124</v>
      </c>
    </row>
    <row r="153" spans="2:65" s="13" customFormat="1" ht="22.5">
      <c r="B153" s="153"/>
      <c r="D153" s="141" t="s">
        <v>137</v>
      </c>
      <c r="E153" s="154" t="s">
        <v>19</v>
      </c>
      <c r="F153" s="155" t="s">
        <v>215</v>
      </c>
      <c r="H153" s="156">
        <v>-17</v>
      </c>
      <c r="I153" s="157"/>
      <c r="L153" s="153"/>
      <c r="M153" s="158"/>
      <c r="T153" s="159"/>
      <c r="AT153" s="154" t="s">
        <v>137</v>
      </c>
      <c r="AU153" s="154" t="s">
        <v>85</v>
      </c>
      <c r="AV153" s="13" t="s">
        <v>85</v>
      </c>
      <c r="AW153" s="13" t="s">
        <v>35</v>
      </c>
      <c r="AX153" s="13" t="s">
        <v>75</v>
      </c>
      <c r="AY153" s="154" t="s">
        <v>124</v>
      </c>
    </row>
    <row r="154" spans="2:65" s="13" customFormat="1">
      <c r="B154" s="153"/>
      <c r="D154" s="141" t="s">
        <v>137</v>
      </c>
      <c r="E154" s="154" t="s">
        <v>19</v>
      </c>
      <c r="F154" s="155" t="s">
        <v>216</v>
      </c>
      <c r="H154" s="156">
        <v>-125</v>
      </c>
      <c r="I154" s="157"/>
      <c r="L154" s="153"/>
      <c r="M154" s="158"/>
      <c r="T154" s="159"/>
      <c r="AT154" s="154" t="s">
        <v>137</v>
      </c>
      <c r="AU154" s="154" t="s">
        <v>85</v>
      </c>
      <c r="AV154" s="13" t="s">
        <v>85</v>
      </c>
      <c r="AW154" s="13" t="s">
        <v>35</v>
      </c>
      <c r="AX154" s="13" t="s">
        <v>75</v>
      </c>
      <c r="AY154" s="154" t="s">
        <v>124</v>
      </c>
    </row>
    <row r="155" spans="2:65" s="14" customFormat="1">
      <c r="B155" s="160"/>
      <c r="D155" s="141" t="s">
        <v>137</v>
      </c>
      <c r="E155" s="161" t="s">
        <v>19</v>
      </c>
      <c r="F155" s="162" t="s">
        <v>165</v>
      </c>
      <c r="H155" s="163">
        <v>108</v>
      </c>
      <c r="I155" s="164"/>
      <c r="L155" s="160"/>
      <c r="M155" s="165"/>
      <c r="T155" s="166"/>
      <c r="AT155" s="161" t="s">
        <v>137</v>
      </c>
      <c r="AU155" s="161" t="s">
        <v>85</v>
      </c>
      <c r="AV155" s="14" t="s">
        <v>131</v>
      </c>
      <c r="AW155" s="14" t="s">
        <v>35</v>
      </c>
      <c r="AX155" s="14" t="s">
        <v>83</v>
      </c>
      <c r="AY155" s="161" t="s">
        <v>124</v>
      </c>
    </row>
    <row r="156" spans="2:65" s="1" customFormat="1" ht="24.2" customHeight="1">
      <c r="B156" s="33"/>
      <c r="C156" s="128" t="s">
        <v>217</v>
      </c>
      <c r="D156" s="128" t="s">
        <v>126</v>
      </c>
      <c r="E156" s="129" t="s">
        <v>218</v>
      </c>
      <c r="F156" s="130" t="s">
        <v>219</v>
      </c>
      <c r="G156" s="131" t="s">
        <v>153</v>
      </c>
      <c r="H156" s="132">
        <v>562</v>
      </c>
      <c r="I156" s="133"/>
      <c r="J156" s="134">
        <f>ROUND(I156*H156,2)</f>
        <v>0</v>
      </c>
      <c r="K156" s="130" t="s">
        <v>130</v>
      </c>
      <c r="L156" s="33"/>
      <c r="M156" s="135" t="s">
        <v>19</v>
      </c>
      <c r="N156" s="136" t="s">
        <v>46</v>
      </c>
      <c r="P156" s="137">
        <f>O156*H156</f>
        <v>0</v>
      </c>
      <c r="Q156" s="137">
        <v>0</v>
      </c>
      <c r="R156" s="137">
        <f>Q156*H156</f>
        <v>0</v>
      </c>
      <c r="S156" s="137">
        <v>0</v>
      </c>
      <c r="T156" s="138">
        <f>S156*H156</f>
        <v>0</v>
      </c>
      <c r="AR156" s="139" t="s">
        <v>131</v>
      </c>
      <c r="AT156" s="139" t="s">
        <v>126</v>
      </c>
      <c r="AU156" s="139" t="s">
        <v>85</v>
      </c>
      <c r="AY156" s="18" t="s">
        <v>124</v>
      </c>
      <c r="BE156" s="140">
        <f>IF(N156="základní",J156,0)</f>
        <v>0</v>
      </c>
      <c r="BF156" s="140">
        <f>IF(N156="snížená",J156,0)</f>
        <v>0</v>
      </c>
      <c r="BG156" s="140">
        <f>IF(N156="zákl. přenesená",J156,0)</f>
        <v>0</v>
      </c>
      <c r="BH156" s="140">
        <f>IF(N156="sníž. přenesená",J156,0)</f>
        <v>0</v>
      </c>
      <c r="BI156" s="140">
        <f>IF(N156="nulová",J156,0)</f>
        <v>0</v>
      </c>
      <c r="BJ156" s="18" t="s">
        <v>83</v>
      </c>
      <c r="BK156" s="140">
        <f>ROUND(I156*H156,2)</f>
        <v>0</v>
      </c>
      <c r="BL156" s="18" t="s">
        <v>131</v>
      </c>
      <c r="BM156" s="139" t="s">
        <v>220</v>
      </c>
    </row>
    <row r="157" spans="2:65" s="1" customFormat="1" ht="29.25">
      <c r="B157" s="33"/>
      <c r="D157" s="141" t="s">
        <v>133</v>
      </c>
      <c r="F157" s="142" t="s">
        <v>221</v>
      </c>
      <c r="I157" s="143"/>
      <c r="L157" s="33"/>
      <c r="M157" s="144"/>
      <c r="T157" s="52"/>
      <c r="AT157" s="18" t="s">
        <v>133</v>
      </c>
      <c r="AU157" s="18" t="s">
        <v>85</v>
      </c>
    </row>
    <row r="158" spans="2:65" s="1" customFormat="1">
      <c r="B158" s="33"/>
      <c r="D158" s="145" t="s">
        <v>135</v>
      </c>
      <c r="F158" s="146" t="s">
        <v>222</v>
      </c>
      <c r="I158" s="143"/>
      <c r="L158" s="33"/>
      <c r="M158" s="144"/>
      <c r="T158" s="52"/>
      <c r="AT158" s="18" t="s">
        <v>135</v>
      </c>
      <c r="AU158" s="18" t="s">
        <v>85</v>
      </c>
    </row>
    <row r="159" spans="2:65" s="12" customFormat="1">
      <c r="B159" s="147"/>
      <c r="D159" s="141" t="s">
        <v>137</v>
      </c>
      <c r="E159" s="148" t="s">
        <v>19</v>
      </c>
      <c r="F159" s="149" t="s">
        <v>223</v>
      </c>
      <c r="H159" s="148" t="s">
        <v>19</v>
      </c>
      <c r="I159" s="150"/>
      <c r="L159" s="147"/>
      <c r="M159" s="151"/>
      <c r="T159" s="152"/>
      <c r="AT159" s="148" t="s">
        <v>137</v>
      </c>
      <c r="AU159" s="148" t="s">
        <v>85</v>
      </c>
      <c r="AV159" s="12" t="s">
        <v>83</v>
      </c>
      <c r="AW159" s="12" t="s">
        <v>35</v>
      </c>
      <c r="AX159" s="12" t="s">
        <v>75</v>
      </c>
      <c r="AY159" s="148" t="s">
        <v>124</v>
      </c>
    </row>
    <row r="160" spans="2:65" s="13" customFormat="1" ht="22.5">
      <c r="B160" s="153"/>
      <c r="D160" s="141" t="s">
        <v>137</v>
      </c>
      <c r="E160" s="154" t="s">
        <v>19</v>
      </c>
      <c r="F160" s="155" t="s">
        <v>224</v>
      </c>
      <c r="H160" s="156">
        <v>108</v>
      </c>
      <c r="I160" s="157"/>
      <c r="L160" s="153"/>
      <c r="M160" s="158"/>
      <c r="T160" s="159"/>
      <c r="AT160" s="154" t="s">
        <v>137</v>
      </c>
      <c r="AU160" s="154" t="s">
        <v>85</v>
      </c>
      <c r="AV160" s="13" t="s">
        <v>85</v>
      </c>
      <c r="AW160" s="13" t="s">
        <v>35</v>
      </c>
      <c r="AX160" s="13" t="s">
        <v>75</v>
      </c>
      <c r="AY160" s="154" t="s">
        <v>124</v>
      </c>
    </row>
    <row r="161" spans="2:65" s="13" customFormat="1" ht="22.5">
      <c r="B161" s="153"/>
      <c r="D161" s="141" t="s">
        <v>137</v>
      </c>
      <c r="E161" s="154" t="s">
        <v>19</v>
      </c>
      <c r="F161" s="155" t="s">
        <v>225</v>
      </c>
      <c r="H161" s="156">
        <v>142</v>
      </c>
      <c r="I161" s="157"/>
      <c r="L161" s="153"/>
      <c r="M161" s="158"/>
      <c r="T161" s="159"/>
      <c r="AT161" s="154" t="s">
        <v>137</v>
      </c>
      <c r="AU161" s="154" t="s">
        <v>85</v>
      </c>
      <c r="AV161" s="13" t="s">
        <v>85</v>
      </c>
      <c r="AW161" s="13" t="s">
        <v>35</v>
      </c>
      <c r="AX161" s="13" t="s">
        <v>75</v>
      </c>
      <c r="AY161" s="154" t="s">
        <v>124</v>
      </c>
    </row>
    <row r="162" spans="2:65" s="15" customFormat="1">
      <c r="B162" s="167"/>
      <c r="D162" s="141" t="s">
        <v>137</v>
      </c>
      <c r="E162" s="168" t="s">
        <v>19</v>
      </c>
      <c r="F162" s="169" t="s">
        <v>202</v>
      </c>
      <c r="H162" s="170">
        <v>250</v>
      </c>
      <c r="I162" s="171"/>
      <c r="L162" s="167"/>
      <c r="M162" s="172"/>
      <c r="T162" s="173"/>
      <c r="AT162" s="168" t="s">
        <v>137</v>
      </c>
      <c r="AU162" s="168" t="s">
        <v>85</v>
      </c>
      <c r="AV162" s="15" t="s">
        <v>139</v>
      </c>
      <c r="AW162" s="15" t="s">
        <v>35</v>
      </c>
      <c r="AX162" s="15" t="s">
        <v>75</v>
      </c>
      <c r="AY162" s="168" t="s">
        <v>124</v>
      </c>
    </row>
    <row r="163" spans="2:65" s="12" customFormat="1">
      <c r="B163" s="147"/>
      <c r="D163" s="141" t="s">
        <v>137</v>
      </c>
      <c r="E163" s="148" t="s">
        <v>19</v>
      </c>
      <c r="F163" s="149" t="s">
        <v>226</v>
      </c>
      <c r="H163" s="148" t="s">
        <v>19</v>
      </c>
      <c r="I163" s="150"/>
      <c r="L163" s="147"/>
      <c r="M163" s="151"/>
      <c r="T163" s="152"/>
      <c r="AT163" s="148" t="s">
        <v>137</v>
      </c>
      <c r="AU163" s="148" t="s">
        <v>85</v>
      </c>
      <c r="AV163" s="12" t="s">
        <v>83</v>
      </c>
      <c r="AW163" s="12" t="s">
        <v>35</v>
      </c>
      <c r="AX163" s="12" t="s">
        <v>75</v>
      </c>
      <c r="AY163" s="148" t="s">
        <v>124</v>
      </c>
    </row>
    <row r="164" spans="2:65" s="13" customFormat="1" ht="22.5">
      <c r="B164" s="153"/>
      <c r="D164" s="141" t="s">
        <v>137</v>
      </c>
      <c r="E164" s="154" t="s">
        <v>19</v>
      </c>
      <c r="F164" s="155" t="s">
        <v>227</v>
      </c>
      <c r="H164" s="156">
        <v>142</v>
      </c>
      <c r="I164" s="157"/>
      <c r="L164" s="153"/>
      <c r="M164" s="158"/>
      <c r="T164" s="159"/>
      <c r="AT164" s="154" t="s">
        <v>137</v>
      </c>
      <c r="AU164" s="154" t="s">
        <v>85</v>
      </c>
      <c r="AV164" s="13" t="s">
        <v>85</v>
      </c>
      <c r="AW164" s="13" t="s">
        <v>35</v>
      </c>
      <c r="AX164" s="13" t="s">
        <v>75</v>
      </c>
      <c r="AY164" s="154" t="s">
        <v>124</v>
      </c>
    </row>
    <row r="165" spans="2:65" s="13" customFormat="1">
      <c r="B165" s="153"/>
      <c r="D165" s="141" t="s">
        <v>137</v>
      </c>
      <c r="E165" s="154" t="s">
        <v>19</v>
      </c>
      <c r="F165" s="155" t="s">
        <v>228</v>
      </c>
      <c r="H165" s="156">
        <v>170</v>
      </c>
      <c r="I165" s="157"/>
      <c r="L165" s="153"/>
      <c r="M165" s="158"/>
      <c r="T165" s="159"/>
      <c r="AT165" s="154" t="s">
        <v>137</v>
      </c>
      <c r="AU165" s="154" t="s">
        <v>85</v>
      </c>
      <c r="AV165" s="13" t="s">
        <v>85</v>
      </c>
      <c r="AW165" s="13" t="s">
        <v>35</v>
      </c>
      <c r="AX165" s="13" t="s">
        <v>75</v>
      </c>
      <c r="AY165" s="154" t="s">
        <v>124</v>
      </c>
    </row>
    <row r="166" spans="2:65" s="15" customFormat="1">
      <c r="B166" s="167"/>
      <c r="D166" s="141" t="s">
        <v>137</v>
      </c>
      <c r="E166" s="168" t="s">
        <v>19</v>
      </c>
      <c r="F166" s="169" t="s">
        <v>202</v>
      </c>
      <c r="H166" s="170">
        <v>312</v>
      </c>
      <c r="I166" s="171"/>
      <c r="L166" s="167"/>
      <c r="M166" s="172"/>
      <c r="T166" s="173"/>
      <c r="AT166" s="168" t="s">
        <v>137</v>
      </c>
      <c r="AU166" s="168" t="s">
        <v>85</v>
      </c>
      <c r="AV166" s="15" t="s">
        <v>139</v>
      </c>
      <c r="AW166" s="15" t="s">
        <v>35</v>
      </c>
      <c r="AX166" s="15" t="s">
        <v>75</v>
      </c>
      <c r="AY166" s="168" t="s">
        <v>124</v>
      </c>
    </row>
    <row r="167" spans="2:65" s="14" customFormat="1">
      <c r="B167" s="160"/>
      <c r="D167" s="141" t="s">
        <v>137</v>
      </c>
      <c r="E167" s="161" t="s">
        <v>19</v>
      </c>
      <c r="F167" s="162" t="s">
        <v>165</v>
      </c>
      <c r="H167" s="163">
        <v>562</v>
      </c>
      <c r="I167" s="164"/>
      <c r="L167" s="160"/>
      <c r="M167" s="165"/>
      <c r="T167" s="166"/>
      <c r="AT167" s="161" t="s">
        <v>137</v>
      </c>
      <c r="AU167" s="161" t="s">
        <v>85</v>
      </c>
      <c r="AV167" s="14" t="s">
        <v>131</v>
      </c>
      <c r="AW167" s="14" t="s">
        <v>35</v>
      </c>
      <c r="AX167" s="14" t="s">
        <v>83</v>
      </c>
      <c r="AY167" s="161" t="s">
        <v>124</v>
      </c>
    </row>
    <row r="168" spans="2:65" s="1" customFormat="1" ht="16.5" customHeight="1">
      <c r="B168" s="33"/>
      <c r="C168" s="128" t="s">
        <v>229</v>
      </c>
      <c r="D168" s="128" t="s">
        <v>126</v>
      </c>
      <c r="E168" s="129" t="s">
        <v>230</v>
      </c>
      <c r="F168" s="130" t="s">
        <v>231</v>
      </c>
      <c r="G168" s="131" t="s">
        <v>147</v>
      </c>
      <c r="H168" s="132">
        <v>770</v>
      </c>
      <c r="I168" s="133"/>
      <c r="J168" s="134">
        <f>ROUND(I168*H168,2)</f>
        <v>0</v>
      </c>
      <c r="K168" s="130" t="s">
        <v>160</v>
      </c>
      <c r="L168" s="33"/>
      <c r="M168" s="135" t="s">
        <v>19</v>
      </c>
      <c r="N168" s="136" t="s">
        <v>46</v>
      </c>
      <c r="P168" s="137">
        <f>O168*H168</f>
        <v>0</v>
      </c>
      <c r="Q168" s="137">
        <v>0</v>
      </c>
      <c r="R168" s="137">
        <f>Q168*H168</f>
        <v>0</v>
      </c>
      <c r="S168" s="137">
        <v>0</v>
      </c>
      <c r="T168" s="138">
        <f>S168*H168</f>
        <v>0</v>
      </c>
      <c r="AR168" s="139" t="s">
        <v>131</v>
      </c>
      <c r="AT168" s="139" t="s">
        <v>126</v>
      </c>
      <c r="AU168" s="139" t="s">
        <v>85</v>
      </c>
      <c r="AY168" s="18" t="s">
        <v>124</v>
      </c>
      <c r="BE168" s="140">
        <f>IF(N168="základní",J168,0)</f>
        <v>0</v>
      </c>
      <c r="BF168" s="140">
        <f>IF(N168="snížená",J168,0)</f>
        <v>0</v>
      </c>
      <c r="BG168" s="140">
        <f>IF(N168="zákl. přenesená",J168,0)</f>
        <v>0</v>
      </c>
      <c r="BH168" s="140">
        <f>IF(N168="sníž. přenesená",J168,0)</f>
        <v>0</v>
      </c>
      <c r="BI168" s="140">
        <f>IF(N168="nulová",J168,0)</f>
        <v>0</v>
      </c>
      <c r="BJ168" s="18" t="s">
        <v>83</v>
      </c>
      <c r="BK168" s="140">
        <f>ROUND(I168*H168,2)</f>
        <v>0</v>
      </c>
      <c r="BL168" s="18" t="s">
        <v>131</v>
      </c>
      <c r="BM168" s="139" t="s">
        <v>232</v>
      </c>
    </row>
    <row r="169" spans="2:65" s="1" customFormat="1">
      <c r="B169" s="33"/>
      <c r="D169" s="141" t="s">
        <v>133</v>
      </c>
      <c r="F169" s="142" t="s">
        <v>231</v>
      </c>
      <c r="I169" s="143"/>
      <c r="L169" s="33"/>
      <c r="M169" s="144"/>
      <c r="T169" s="52"/>
      <c r="AT169" s="18" t="s">
        <v>133</v>
      </c>
      <c r="AU169" s="18" t="s">
        <v>85</v>
      </c>
    </row>
    <row r="170" spans="2:65" s="1" customFormat="1" ht="16.5" customHeight="1">
      <c r="B170" s="33"/>
      <c r="C170" s="128" t="s">
        <v>233</v>
      </c>
      <c r="D170" s="128" t="s">
        <v>126</v>
      </c>
      <c r="E170" s="129" t="s">
        <v>234</v>
      </c>
      <c r="F170" s="130" t="s">
        <v>235</v>
      </c>
      <c r="G170" s="131" t="s">
        <v>153</v>
      </c>
      <c r="H170" s="132">
        <v>420</v>
      </c>
      <c r="I170" s="133"/>
      <c r="J170" s="134">
        <f>ROUND(I170*H170,2)</f>
        <v>0</v>
      </c>
      <c r="K170" s="130" t="s">
        <v>130</v>
      </c>
      <c r="L170" s="33"/>
      <c r="M170" s="135" t="s">
        <v>19</v>
      </c>
      <c r="N170" s="136" t="s">
        <v>46</v>
      </c>
      <c r="P170" s="137">
        <f>O170*H170</f>
        <v>0</v>
      </c>
      <c r="Q170" s="137">
        <v>0</v>
      </c>
      <c r="R170" s="137">
        <f>Q170*H170</f>
        <v>0</v>
      </c>
      <c r="S170" s="137">
        <v>0</v>
      </c>
      <c r="T170" s="138">
        <f>S170*H170</f>
        <v>0</v>
      </c>
      <c r="AR170" s="139" t="s">
        <v>131</v>
      </c>
      <c r="AT170" s="139" t="s">
        <v>126</v>
      </c>
      <c r="AU170" s="139" t="s">
        <v>85</v>
      </c>
      <c r="AY170" s="18" t="s">
        <v>124</v>
      </c>
      <c r="BE170" s="140">
        <f>IF(N170="základní",J170,0)</f>
        <v>0</v>
      </c>
      <c r="BF170" s="140">
        <f>IF(N170="snížená",J170,0)</f>
        <v>0</v>
      </c>
      <c r="BG170" s="140">
        <f>IF(N170="zákl. přenesená",J170,0)</f>
        <v>0</v>
      </c>
      <c r="BH170" s="140">
        <f>IF(N170="sníž. přenesená",J170,0)</f>
        <v>0</v>
      </c>
      <c r="BI170" s="140">
        <f>IF(N170="nulová",J170,0)</f>
        <v>0</v>
      </c>
      <c r="BJ170" s="18" t="s">
        <v>83</v>
      </c>
      <c r="BK170" s="140">
        <f>ROUND(I170*H170,2)</f>
        <v>0</v>
      </c>
      <c r="BL170" s="18" t="s">
        <v>131</v>
      </c>
      <c r="BM170" s="139" t="s">
        <v>236</v>
      </c>
    </row>
    <row r="171" spans="2:65" s="1" customFormat="1" ht="19.5">
      <c r="B171" s="33"/>
      <c r="D171" s="141" t="s">
        <v>133</v>
      </c>
      <c r="F171" s="142" t="s">
        <v>237</v>
      </c>
      <c r="I171" s="143"/>
      <c r="L171" s="33"/>
      <c r="M171" s="144"/>
      <c r="T171" s="52"/>
      <c r="AT171" s="18" t="s">
        <v>133</v>
      </c>
      <c r="AU171" s="18" t="s">
        <v>85</v>
      </c>
    </row>
    <row r="172" spans="2:65" s="1" customFormat="1">
      <c r="B172" s="33"/>
      <c r="D172" s="145" t="s">
        <v>135</v>
      </c>
      <c r="F172" s="146" t="s">
        <v>238</v>
      </c>
      <c r="I172" s="143"/>
      <c r="L172" s="33"/>
      <c r="M172" s="144"/>
      <c r="T172" s="52"/>
      <c r="AT172" s="18" t="s">
        <v>135</v>
      </c>
      <c r="AU172" s="18" t="s">
        <v>85</v>
      </c>
    </row>
    <row r="173" spans="2:65" s="12" customFormat="1" ht="22.5">
      <c r="B173" s="147"/>
      <c r="D173" s="141" t="s">
        <v>137</v>
      </c>
      <c r="E173" s="148" t="s">
        <v>19</v>
      </c>
      <c r="F173" s="149" t="s">
        <v>239</v>
      </c>
      <c r="H173" s="148" t="s">
        <v>19</v>
      </c>
      <c r="I173" s="150"/>
      <c r="L173" s="147"/>
      <c r="M173" s="151"/>
      <c r="T173" s="152"/>
      <c r="AT173" s="148" t="s">
        <v>137</v>
      </c>
      <c r="AU173" s="148" t="s">
        <v>85</v>
      </c>
      <c r="AV173" s="12" t="s">
        <v>83</v>
      </c>
      <c r="AW173" s="12" t="s">
        <v>35</v>
      </c>
      <c r="AX173" s="12" t="s">
        <v>75</v>
      </c>
      <c r="AY173" s="148" t="s">
        <v>124</v>
      </c>
    </row>
    <row r="174" spans="2:65" s="13" customFormat="1">
      <c r="B174" s="153"/>
      <c r="D174" s="141" t="s">
        <v>137</v>
      </c>
      <c r="E174" s="154" t="s">
        <v>19</v>
      </c>
      <c r="F174" s="155" t="s">
        <v>163</v>
      </c>
      <c r="H174" s="156">
        <v>170</v>
      </c>
      <c r="I174" s="157"/>
      <c r="L174" s="153"/>
      <c r="M174" s="158"/>
      <c r="T174" s="159"/>
      <c r="AT174" s="154" t="s">
        <v>137</v>
      </c>
      <c r="AU174" s="154" t="s">
        <v>85</v>
      </c>
      <c r="AV174" s="13" t="s">
        <v>85</v>
      </c>
      <c r="AW174" s="13" t="s">
        <v>35</v>
      </c>
      <c r="AX174" s="13" t="s">
        <v>75</v>
      </c>
      <c r="AY174" s="154" t="s">
        <v>124</v>
      </c>
    </row>
    <row r="175" spans="2:65" s="13" customFormat="1">
      <c r="B175" s="153"/>
      <c r="D175" s="141" t="s">
        <v>137</v>
      </c>
      <c r="E175" s="154" t="s">
        <v>19</v>
      </c>
      <c r="F175" s="155" t="s">
        <v>240</v>
      </c>
      <c r="H175" s="156">
        <v>142</v>
      </c>
      <c r="I175" s="157"/>
      <c r="L175" s="153"/>
      <c r="M175" s="158"/>
      <c r="T175" s="159"/>
      <c r="AT175" s="154" t="s">
        <v>137</v>
      </c>
      <c r="AU175" s="154" t="s">
        <v>85</v>
      </c>
      <c r="AV175" s="13" t="s">
        <v>85</v>
      </c>
      <c r="AW175" s="13" t="s">
        <v>35</v>
      </c>
      <c r="AX175" s="13" t="s">
        <v>75</v>
      </c>
      <c r="AY175" s="154" t="s">
        <v>124</v>
      </c>
    </row>
    <row r="176" spans="2:65" s="15" customFormat="1">
      <c r="B176" s="167"/>
      <c r="D176" s="141" t="s">
        <v>137</v>
      </c>
      <c r="E176" s="168" t="s">
        <v>19</v>
      </c>
      <c r="F176" s="169" t="s">
        <v>202</v>
      </c>
      <c r="H176" s="170">
        <v>312</v>
      </c>
      <c r="I176" s="171"/>
      <c r="L176" s="167"/>
      <c r="M176" s="172"/>
      <c r="T176" s="173"/>
      <c r="AT176" s="168" t="s">
        <v>137</v>
      </c>
      <c r="AU176" s="168" t="s">
        <v>85</v>
      </c>
      <c r="AV176" s="15" t="s">
        <v>139</v>
      </c>
      <c r="AW176" s="15" t="s">
        <v>35</v>
      </c>
      <c r="AX176" s="15" t="s">
        <v>75</v>
      </c>
      <c r="AY176" s="168" t="s">
        <v>124</v>
      </c>
    </row>
    <row r="177" spans="2:65" s="12" customFormat="1">
      <c r="B177" s="147"/>
      <c r="D177" s="141" t="s">
        <v>137</v>
      </c>
      <c r="E177" s="148" t="s">
        <v>19</v>
      </c>
      <c r="F177" s="149" t="s">
        <v>241</v>
      </c>
      <c r="H177" s="148" t="s">
        <v>19</v>
      </c>
      <c r="I177" s="150"/>
      <c r="L177" s="147"/>
      <c r="M177" s="151"/>
      <c r="T177" s="152"/>
      <c r="AT177" s="148" t="s">
        <v>137</v>
      </c>
      <c r="AU177" s="148" t="s">
        <v>85</v>
      </c>
      <c r="AV177" s="12" t="s">
        <v>83</v>
      </c>
      <c r="AW177" s="12" t="s">
        <v>35</v>
      </c>
      <c r="AX177" s="12" t="s">
        <v>75</v>
      </c>
      <c r="AY177" s="148" t="s">
        <v>124</v>
      </c>
    </row>
    <row r="178" spans="2:65" s="13" customFormat="1">
      <c r="B178" s="153"/>
      <c r="D178" s="141" t="s">
        <v>137</v>
      </c>
      <c r="E178" s="154" t="s">
        <v>19</v>
      </c>
      <c r="F178" s="155" t="s">
        <v>242</v>
      </c>
      <c r="H178" s="156">
        <v>108</v>
      </c>
      <c r="I178" s="157"/>
      <c r="L178" s="153"/>
      <c r="M178" s="158"/>
      <c r="T178" s="159"/>
      <c r="AT178" s="154" t="s">
        <v>137</v>
      </c>
      <c r="AU178" s="154" t="s">
        <v>85</v>
      </c>
      <c r="AV178" s="13" t="s">
        <v>85</v>
      </c>
      <c r="AW178" s="13" t="s">
        <v>35</v>
      </c>
      <c r="AX178" s="13" t="s">
        <v>75</v>
      </c>
      <c r="AY178" s="154" t="s">
        <v>124</v>
      </c>
    </row>
    <row r="179" spans="2:65" s="14" customFormat="1">
      <c r="B179" s="160"/>
      <c r="D179" s="141" t="s">
        <v>137</v>
      </c>
      <c r="E179" s="161" t="s">
        <v>19</v>
      </c>
      <c r="F179" s="162" t="s">
        <v>165</v>
      </c>
      <c r="H179" s="163">
        <v>420</v>
      </c>
      <c r="I179" s="164"/>
      <c r="L179" s="160"/>
      <c r="M179" s="165"/>
      <c r="T179" s="166"/>
      <c r="AT179" s="161" t="s">
        <v>137</v>
      </c>
      <c r="AU179" s="161" t="s">
        <v>85</v>
      </c>
      <c r="AV179" s="14" t="s">
        <v>131</v>
      </c>
      <c r="AW179" s="14" t="s">
        <v>35</v>
      </c>
      <c r="AX179" s="14" t="s">
        <v>83</v>
      </c>
      <c r="AY179" s="161" t="s">
        <v>124</v>
      </c>
    </row>
    <row r="180" spans="2:65" s="1" customFormat="1" ht="21.75" customHeight="1">
      <c r="B180" s="33"/>
      <c r="C180" s="128" t="s">
        <v>8</v>
      </c>
      <c r="D180" s="128" t="s">
        <v>126</v>
      </c>
      <c r="E180" s="129" t="s">
        <v>243</v>
      </c>
      <c r="F180" s="130" t="s">
        <v>244</v>
      </c>
      <c r="G180" s="131" t="s">
        <v>153</v>
      </c>
      <c r="H180" s="132">
        <v>30</v>
      </c>
      <c r="I180" s="133"/>
      <c r="J180" s="134">
        <f>ROUND(I180*H180,2)</f>
        <v>0</v>
      </c>
      <c r="K180" s="130" t="s">
        <v>160</v>
      </c>
      <c r="L180" s="33"/>
      <c r="M180" s="135" t="s">
        <v>19</v>
      </c>
      <c r="N180" s="136" t="s">
        <v>46</v>
      </c>
      <c r="P180" s="137">
        <f>O180*H180</f>
        <v>0</v>
      </c>
      <c r="Q180" s="137">
        <v>0</v>
      </c>
      <c r="R180" s="137">
        <f>Q180*H180</f>
        <v>0</v>
      </c>
      <c r="S180" s="137">
        <v>0</v>
      </c>
      <c r="T180" s="138">
        <f>S180*H180</f>
        <v>0</v>
      </c>
      <c r="AR180" s="139" t="s">
        <v>131</v>
      </c>
      <c r="AT180" s="139" t="s">
        <v>126</v>
      </c>
      <c r="AU180" s="139" t="s">
        <v>85</v>
      </c>
      <c r="AY180" s="18" t="s">
        <v>124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8" t="s">
        <v>83</v>
      </c>
      <c r="BK180" s="140">
        <f>ROUND(I180*H180,2)</f>
        <v>0</v>
      </c>
      <c r="BL180" s="18" t="s">
        <v>131</v>
      </c>
      <c r="BM180" s="139" t="s">
        <v>245</v>
      </c>
    </row>
    <row r="181" spans="2:65" s="1" customFormat="1">
      <c r="B181" s="33"/>
      <c r="D181" s="141" t="s">
        <v>133</v>
      </c>
      <c r="F181" s="142" t="s">
        <v>244</v>
      </c>
      <c r="I181" s="143"/>
      <c r="L181" s="33"/>
      <c r="M181" s="144"/>
      <c r="T181" s="52"/>
      <c r="AT181" s="18" t="s">
        <v>133</v>
      </c>
      <c r="AU181" s="18" t="s">
        <v>85</v>
      </c>
    </row>
    <row r="182" spans="2:65" s="1" customFormat="1" ht="24.2" customHeight="1">
      <c r="B182" s="33"/>
      <c r="C182" s="128" t="s">
        <v>246</v>
      </c>
      <c r="D182" s="128" t="s">
        <v>126</v>
      </c>
      <c r="E182" s="129" t="s">
        <v>247</v>
      </c>
      <c r="F182" s="130" t="s">
        <v>248</v>
      </c>
      <c r="G182" s="131" t="s">
        <v>147</v>
      </c>
      <c r="H182" s="132">
        <v>60</v>
      </c>
      <c r="I182" s="133"/>
      <c r="J182" s="134">
        <f>ROUND(I182*H182,2)</f>
        <v>0</v>
      </c>
      <c r="K182" s="130" t="s">
        <v>130</v>
      </c>
      <c r="L182" s="33"/>
      <c r="M182" s="135" t="s">
        <v>19</v>
      </c>
      <c r="N182" s="136" t="s">
        <v>46</v>
      </c>
      <c r="P182" s="137">
        <f>O182*H182</f>
        <v>0</v>
      </c>
      <c r="Q182" s="137">
        <v>0</v>
      </c>
      <c r="R182" s="137">
        <f>Q182*H182</f>
        <v>0</v>
      </c>
      <c r="S182" s="137">
        <v>0</v>
      </c>
      <c r="T182" s="138">
        <f>S182*H182</f>
        <v>0</v>
      </c>
      <c r="AR182" s="139" t="s">
        <v>131</v>
      </c>
      <c r="AT182" s="139" t="s">
        <v>126</v>
      </c>
      <c r="AU182" s="139" t="s">
        <v>85</v>
      </c>
      <c r="AY182" s="18" t="s">
        <v>124</v>
      </c>
      <c r="BE182" s="140">
        <f>IF(N182="základní",J182,0)</f>
        <v>0</v>
      </c>
      <c r="BF182" s="140">
        <f>IF(N182="snížená",J182,0)</f>
        <v>0</v>
      </c>
      <c r="BG182" s="140">
        <f>IF(N182="zákl. přenesená",J182,0)</f>
        <v>0</v>
      </c>
      <c r="BH182" s="140">
        <f>IF(N182="sníž. přenesená",J182,0)</f>
        <v>0</v>
      </c>
      <c r="BI182" s="140">
        <f>IF(N182="nulová",J182,0)</f>
        <v>0</v>
      </c>
      <c r="BJ182" s="18" t="s">
        <v>83</v>
      </c>
      <c r="BK182" s="140">
        <f>ROUND(I182*H182,2)</f>
        <v>0</v>
      </c>
      <c r="BL182" s="18" t="s">
        <v>131</v>
      </c>
      <c r="BM182" s="139" t="s">
        <v>249</v>
      </c>
    </row>
    <row r="183" spans="2:65" s="1" customFormat="1" ht="19.5">
      <c r="B183" s="33"/>
      <c r="D183" s="141" t="s">
        <v>133</v>
      </c>
      <c r="F183" s="142" t="s">
        <v>250</v>
      </c>
      <c r="I183" s="143"/>
      <c r="L183" s="33"/>
      <c r="M183" s="144"/>
      <c r="T183" s="52"/>
      <c r="AT183" s="18" t="s">
        <v>133</v>
      </c>
      <c r="AU183" s="18" t="s">
        <v>85</v>
      </c>
    </row>
    <row r="184" spans="2:65" s="1" customFormat="1">
      <c r="B184" s="33"/>
      <c r="D184" s="145" t="s">
        <v>135</v>
      </c>
      <c r="F184" s="146" t="s">
        <v>251</v>
      </c>
      <c r="I184" s="143"/>
      <c r="L184" s="33"/>
      <c r="M184" s="144"/>
      <c r="T184" s="52"/>
      <c r="AT184" s="18" t="s">
        <v>135</v>
      </c>
      <c r="AU184" s="18" t="s">
        <v>85</v>
      </c>
    </row>
    <row r="185" spans="2:65" s="1" customFormat="1" ht="24.2" customHeight="1">
      <c r="B185" s="33"/>
      <c r="C185" s="128" t="s">
        <v>252</v>
      </c>
      <c r="D185" s="128" t="s">
        <v>126</v>
      </c>
      <c r="E185" s="129" t="s">
        <v>253</v>
      </c>
      <c r="F185" s="130" t="s">
        <v>254</v>
      </c>
      <c r="G185" s="131" t="s">
        <v>255</v>
      </c>
      <c r="H185" s="132">
        <v>3.2</v>
      </c>
      <c r="I185" s="133"/>
      <c r="J185" s="134">
        <f>ROUND(I185*H185,2)</f>
        <v>0</v>
      </c>
      <c r="K185" s="130" t="s">
        <v>160</v>
      </c>
      <c r="L185" s="33"/>
      <c r="M185" s="135" t="s">
        <v>19</v>
      </c>
      <c r="N185" s="136" t="s">
        <v>46</v>
      </c>
      <c r="P185" s="137">
        <f>O185*H185</f>
        <v>0</v>
      </c>
      <c r="Q185" s="137">
        <v>0</v>
      </c>
      <c r="R185" s="137">
        <f>Q185*H185</f>
        <v>0</v>
      </c>
      <c r="S185" s="137">
        <v>0</v>
      </c>
      <c r="T185" s="138">
        <f>S185*H185</f>
        <v>0</v>
      </c>
      <c r="AR185" s="139" t="s">
        <v>131</v>
      </c>
      <c r="AT185" s="139" t="s">
        <v>126</v>
      </c>
      <c r="AU185" s="139" t="s">
        <v>85</v>
      </c>
      <c r="AY185" s="18" t="s">
        <v>124</v>
      </c>
      <c r="BE185" s="140">
        <f>IF(N185="základní",J185,0)</f>
        <v>0</v>
      </c>
      <c r="BF185" s="140">
        <f>IF(N185="snížená",J185,0)</f>
        <v>0</v>
      </c>
      <c r="BG185" s="140">
        <f>IF(N185="zákl. přenesená",J185,0)</f>
        <v>0</v>
      </c>
      <c r="BH185" s="140">
        <f>IF(N185="sníž. přenesená",J185,0)</f>
        <v>0</v>
      </c>
      <c r="BI185" s="140">
        <f>IF(N185="nulová",J185,0)</f>
        <v>0</v>
      </c>
      <c r="BJ185" s="18" t="s">
        <v>83</v>
      </c>
      <c r="BK185" s="140">
        <f>ROUND(I185*H185,2)</f>
        <v>0</v>
      </c>
      <c r="BL185" s="18" t="s">
        <v>131</v>
      </c>
      <c r="BM185" s="139" t="s">
        <v>256</v>
      </c>
    </row>
    <row r="186" spans="2:65" s="1" customFormat="1" ht="19.5">
      <c r="B186" s="33"/>
      <c r="D186" s="141" t="s">
        <v>133</v>
      </c>
      <c r="F186" s="142" t="s">
        <v>254</v>
      </c>
      <c r="I186" s="143"/>
      <c r="L186" s="33"/>
      <c r="M186" s="144"/>
      <c r="T186" s="52"/>
      <c r="AT186" s="18" t="s">
        <v>133</v>
      </c>
      <c r="AU186" s="18" t="s">
        <v>85</v>
      </c>
    </row>
    <row r="187" spans="2:65" s="12" customFormat="1">
      <c r="B187" s="147"/>
      <c r="D187" s="141" t="s">
        <v>137</v>
      </c>
      <c r="E187" s="148" t="s">
        <v>19</v>
      </c>
      <c r="F187" s="149" t="s">
        <v>257</v>
      </c>
      <c r="H187" s="148" t="s">
        <v>19</v>
      </c>
      <c r="I187" s="150"/>
      <c r="L187" s="147"/>
      <c r="M187" s="151"/>
      <c r="T187" s="152"/>
      <c r="AT187" s="148" t="s">
        <v>137</v>
      </c>
      <c r="AU187" s="148" t="s">
        <v>85</v>
      </c>
      <c r="AV187" s="12" t="s">
        <v>83</v>
      </c>
      <c r="AW187" s="12" t="s">
        <v>35</v>
      </c>
      <c r="AX187" s="12" t="s">
        <v>75</v>
      </c>
      <c r="AY187" s="148" t="s">
        <v>124</v>
      </c>
    </row>
    <row r="188" spans="2:65" s="13" customFormat="1">
      <c r="B188" s="153"/>
      <c r="D188" s="141" t="s">
        <v>137</v>
      </c>
      <c r="E188" s="154" t="s">
        <v>19</v>
      </c>
      <c r="F188" s="155" t="s">
        <v>258</v>
      </c>
      <c r="H188" s="156">
        <v>3.2</v>
      </c>
      <c r="I188" s="157"/>
      <c r="L188" s="153"/>
      <c r="M188" s="158"/>
      <c r="T188" s="159"/>
      <c r="AT188" s="154" t="s">
        <v>137</v>
      </c>
      <c r="AU188" s="154" t="s">
        <v>85</v>
      </c>
      <c r="AV188" s="13" t="s">
        <v>85</v>
      </c>
      <c r="AW188" s="13" t="s">
        <v>35</v>
      </c>
      <c r="AX188" s="13" t="s">
        <v>83</v>
      </c>
      <c r="AY188" s="154" t="s">
        <v>124</v>
      </c>
    </row>
    <row r="189" spans="2:65" s="11" customFormat="1" ht="22.9" customHeight="1">
      <c r="B189" s="116"/>
      <c r="D189" s="117" t="s">
        <v>74</v>
      </c>
      <c r="E189" s="126" t="s">
        <v>7</v>
      </c>
      <c r="F189" s="126" t="s">
        <v>259</v>
      </c>
      <c r="I189" s="119"/>
      <c r="J189" s="127">
        <f>BK189</f>
        <v>0</v>
      </c>
      <c r="L189" s="116"/>
      <c r="M189" s="121"/>
      <c r="P189" s="122">
        <f>SUM(P190:P195)</f>
        <v>0</v>
      </c>
      <c r="R189" s="122">
        <f>SUM(R190:R195)</f>
        <v>0.32484999999999997</v>
      </c>
      <c r="T189" s="123">
        <f>SUM(T190:T195)</f>
        <v>0</v>
      </c>
      <c r="AR189" s="117" t="s">
        <v>83</v>
      </c>
      <c r="AT189" s="124" t="s">
        <v>74</v>
      </c>
      <c r="AU189" s="124" t="s">
        <v>83</v>
      </c>
      <c r="AY189" s="117" t="s">
        <v>124</v>
      </c>
      <c r="BK189" s="125">
        <f>SUM(BK190:BK195)</f>
        <v>0</v>
      </c>
    </row>
    <row r="190" spans="2:65" s="1" customFormat="1" ht="24.2" customHeight="1">
      <c r="B190" s="33"/>
      <c r="C190" s="128" t="s">
        <v>260</v>
      </c>
      <c r="D190" s="128" t="s">
        <v>126</v>
      </c>
      <c r="E190" s="129" t="s">
        <v>261</v>
      </c>
      <c r="F190" s="130" t="s">
        <v>262</v>
      </c>
      <c r="G190" s="131" t="s">
        <v>147</v>
      </c>
      <c r="H190" s="132">
        <v>730</v>
      </c>
      <c r="I190" s="133"/>
      <c r="J190" s="134">
        <f>ROUND(I190*H190,2)</f>
        <v>0</v>
      </c>
      <c r="K190" s="130" t="s">
        <v>130</v>
      </c>
      <c r="L190" s="33"/>
      <c r="M190" s="135" t="s">
        <v>19</v>
      </c>
      <c r="N190" s="136" t="s">
        <v>46</v>
      </c>
      <c r="P190" s="137">
        <f>O190*H190</f>
        <v>0</v>
      </c>
      <c r="Q190" s="137">
        <v>1E-4</v>
      </c>
      <c r="R190" s="137">
        <f>Q190*H190</f>
        <v>7.3000000000000009E-2</v>
      </c>
      <c r="S190" s="137">
        <v>0</v>
      </c>
      <c r="T190" s="138">
        <f>S190*H190</f>
        <v>0</v>
      </c>
      <c r="AR190" s="139" t="s">
        <v>131</v>
      </c>
      <c r="AT190" s="139" t="s">
        <v>126</v>
      </c>
      <c r="AU190" s="139" t="s">
        <v>85</v>
      </c>
      <c r="AY190" s="18" t="s">
        <v>124</v>
      </c>
      <c r="BE190" s="140">
        <f>IF(N190="základní",J190,0)</f>
        <v>0</v>
      </c>
      <c r="BF190" s="140">
        <f>IF(N190="snížená",J190,0)</f>
        <v>0</v>
      </c>
      <c r="BG190" s="140">
        <f>IF(N190="zákl. přenesená",J190,0)</f>
        <v>0</v>
      </c>
      <c r="BH190" s="140">
        <f>IF(N190="sníž. přenesená",J190,0)</f>
        <v>0</v>
      </c>
      <c r="BI190" s="140">
        <f>IF(N190="nulová",J190,0)</f>
        <v>0</v>
      </c>
      <c r="BJ190" s="18" t="s">
        <v>83</v>
      </c>
      <c r="BK190" s="140">
        <f>ROUND(I190*H190,2)</f>
        <v>0</v>
      </c>
      <c r="BL190" s="18" t="s">
        <v>131</v>
      </c>
      <c r="BM190" s="139" t="s">
        <v>263</v>
      </c>
    </row>
    <row r="191" spans="2:65" s="1" customFormat="1" ht="29.25">
      <c r="B191" s="33"/>
      <c r="D191" s="141" t="s">
        <v>133</v>
      </c>
      <c r="F191" s="142" t="s">
        <v>264</v>
      </c>
      <c r="I191" s="143"/>
      <c r="L191" s="33"/>
      <c r="M191" s="144"/>
      <c r="T191" s="52"/>
      <c r="AT191" s="18" t="s">
        <v>133</v>
      </c>
      <c r="AU191" s="18" t="s">
        <v>85</v>
      </c>
    </row>
    <row r="192" spans="2:65" s="1" customFormat="1">
      <c r="B192" s="33"/>
      <c r="D192" s="145" t="s">
        <v>135</v>
      </c>
      <c r="F192" s="146" t="s">
        <v>265</v>
      </c>
      <c r="I192" s="143"/>
      <c r="L192" s="33"/>
      <c r="M192" s="144"/>
      <c r="T192" s="52"/>
      <c r="AT192" s="18" t="s">
        <v>135</v>
      </c>
      <c r="AU192" s="18" t="s">
        <v>85</v>
      </c>
    </row>
    <row r="193" spans="2:65" s="1" customFormat="1" ht="24.2" customHeight="1">
      <c r="B193" s="33"/>
      <c r="C193" s="174" t="s">
        <v>266</v>
      </c>
      <c r="D193" s="174" t="s">
        <v>267</v>
      </c>
      <c r="E193" s="175" t="s">
        <v>268</v>
      </c>
      <c r="F193" s="176" t="s">
        <v>269</v>
      </c>
      <c r="G193" s="177" t="s">
        <v>147</v>
      </c>
      <c r="H193" s="178">
        <v>839.5</v>
      </c>
      <c r="I193" s="179"/>
      <c r="J193" s="180">
        <f>ROUND(I193*H193,2)</f>
        <v>0</v>
      </c>
      <c r="K193" s="176" t="s">
        <v>130</v>
      </c>
      <c r="L193" s="181"/>
      <c r="M193" s="182" t="s">
        <v>19</v>
      </c>
      <c r="N193" s="183" t="s">
        <v>46</v>
      </c>
      <c r="P193" s="137">
        <f>O193*H193</f>
        <v>0</v>
      </c>
      <c r="Q193" s="137">
        <v>2.9999999999999997E-4</v>
      </c>
      <c r="R193" s="137">
        <f>Q193*H193</f>
        <v>0.25184999999999996</v>
      </c>
      <c r="S193" s="137">
        <v>0</v>
      </c>
      <c r="T193" s="138">
        <f>S193*H193</f>
        <v>0</v>
      </c>
      <c r="AR193" s="139" t="s">
        <v>177</v>
      </c>
      <c r="AT193" s="139" t="s">
        <v>267</v>
      </c>
      <c r="AU193" s="139" t="s">
        <v>85</v>
      </c>
      <c r="AY193" s="18" t="s">
        <v>124</v>
      </c>
      <c r="BE193" s="140">
        <f>IF(N193="základní",J193,0)</f>
        <v>0</v>
      </c>
      <c r="BF193" s="140">
        <f>IF(N193="snížená",J193,0)</f>
        <v>0</v>
      </c>
      <c r="BG193" s="140">
        <f>IF(N193="zákl. přenesená",J193,0)</f>
        <v>0</v>
      </c>
      <c r="BH193" s="140">
        <f>IF(N193="sníž. přenesená",J193,0)</f>
        <v>0</v>
      </c>
      <c r="BI193" s="140">
        <f>IF(N193="nulová",J193,0)</f>
        <v>0</v>
      </c>
      <c r="BJ193" s="18" t="s">
        <v>83</v>
      </c>
      <c r="BK193" s="140">
        <f>ROUND(I193*H193,2)</f>
        <v>0</v>
      </c>
      <c r="BL193" s="18" t="s">
        <v>131</v>
      </c>
      <c r="BM193" s="139" t="s">
        <v>270</v>
      </c>
    </row>
    <row r="194" spans="2:65" s="1" customFormat="1" ht="19.5">
      <c r="B194" s="33"/>
      <c r="D194" s="141" t="s">
        <v>133</v>
      </c>
      <c r="F194" s="142" t="s">
        <v>269</v>
      </c>
      <c r="I194" s="143"/>
      <c r="L194" s="33"/>
      <c r="M194" s="144"/>
      <c r="T194" s="52"/>
      <c r="AT194" s="18" t="s">
        <v>133</v>
      </c>
      <c r="AU194" s="18" t="s">
        <v>85</v>
      </c>
    </row>
    <row r="195" spans="2:65" s="13" customFormat="1">
      <c r="B195" s="153"/>
      <c r="D195" s="141" t="s">
        <v>137</v>
      </c>
      <c r="F195" s="155" t="s">
        <v>271</v>
      </c>
      <c r="H195" s="156">
        <v>839.5</v>
      </c>
      <c r="I195" s="157"/>
      <c r="L195" s="153"/>
      <c r="M195" s="158"/>
      <c r="T195" s="159"/>
      <c r="AT195" s="154" t="s">
        <v>137</v>
      </c>
      <c r="AU195" s="154" t="s">
        <v>85</v>
      </c>
      <c r="AV195" s="13" t="s">
        <v>85</v>
      </c>
      <c r="AW195" s="13" t="s">
        <v>4</v>
      </c>
      <c r="AX195" s="13" t="s">
        <v>83</v>
      </c>
      <c r="AY195" s="154" t="s">
        <v>124</v>
      </c>
    </row>
    <row r="196" spans="2:65" s="11" customFormat="1" ht="22.9" customHeight="1">
      <c r="B196" s="116"/>
      <c r="D196" s="117" t="s">
        <v>74</v>
      </c>
      <c r="E196" s="126" t="s">
        <v>272</v>
      </c>
      <c r="F196" s="126" t="s">
        <v>273</v>
      </c>
      <c r="I196" s="119"/>
      <c r="J196" s="127">
        <f>BK196</f>
        <v>0</v>
      </c>
      <c r="L196" s="116"/>
      <c r="M196" s="121"/>
      <c r="P196" s="122">
        <f>SUM(P197:P204)</f>
        <v>0</v>
      </c>
      <c r="R196" s="122">
        <f>SUM(R197:R204)</f>
        <v>531.29999999999995</v>
      </c>
      <c r="T196" s="123">
        <f>SUM(T197:T204)</f>
        <v>0</v>
      </c>
      <c r="AR196" s="117" t="s">
        <v>83</v>
      </c>
      <c r="AT196" s="124" t="s">
        <v>74</v>
      </c>
      <c r="AU196" s="124" t="s">
        <v>83</v>
      </c>
      <c r="AY196" s="117" t="s">
        <v>124</v>
      </c>
      <c r="BK196" s="125">
        <f>SUM(BK197:BK204)</f>
        <v>0</v>
      </c>
    </row>
    <row r="197" spans="2:65" s="1" customFormat="1" ht="24.2" customHeight="1">
      <c r="B197" s="33"/>
      <c r="C197" s="128" t="s">
        <v>274</v>
      </c>
      <c r="D197" s="128" t="s">
        <v>126</v>
      </c>
      <c r="E197" s="129" t="s">
        <v>275</v>
      </c>
      <c r="F197" s="130" t="s">
        <v>276</v>
      </c>
      <c r="G197" s="131" t="s">
        <v>147</v>
      </c>
      <c r="H197" s="132">
        <v>770</v>
      </c>
      <c r="I197" s="133"/>
      <c r="J197" s="134">
        <f>ROUND(I197*H197,2)</f>
        <v>0</v>
      </c>
      <c r="K197" s="130" t="s">
        <v>130</v>
      </c>
      <c r="L197" s="33"/>
      <c r="M197" s="135" t="s">
        <v>19</v>
      </c>
      <c r="N197" s="136" t="s">
        <v>46</v>
      </c>
      <c r="P197" s="137">
        <f>O197*H197</f>
        <v>0</v>
      </c>
      <c r="Q197" s="137">
        <v>0.23</v>
      </c>
      <c r="R197" s="137">
        <f>Q197*H197</f>
        <v>177.1</v>
      </c>
      <c r="S197" s="137">
        <v>0</v>
      </c>
      <c r="T197" s="138">
        <f>S197*H197</f>
        <v>0</v>
      </c>
      <c r="AR197" s="139" t="s">
        <v>131</v>
      </c>
      <c r="AT197" s="139" t="s">
        <v>126</v>
      </c>
      <c r="AU197" s="139" t="s">
        <v>85</v>
      </c>
      <c r="AY197" s="18" t="s">
        <v>124</v>
      </c>
      <c r="BE197" s="140">
        <f>IF(N197="základní",J197,0)</f>
        <v>0</v>
      </c>
      <c r="BF197" s="140">
        <f>IF(N197="snížená",J197,0)</f>
        <v>0</v>
      </c>
      <c r="BG197" s="140">
        <f>IF(N197="zákl. přenesená",J197,0)</f>
        <v>0</v>
      </c>
      <c r="BH197" s="140">
        <f>IF(N197="sníž. přenesená",J197,0)</f>
        <v>0</v>
      </c>
      <c r="BI197" s="140">
        <f>IF(N197="nulová",J197,0)</f>
        <v>0</v>
      </c>
      <c r="BJ197" s="18" t="s">
        <v>83</v>
      </c>
      <c r="BK197" s="140">
        <f>ROUND(I197*H197,2)</f>
        <v>0</v>
      </c>
      <c r="BL197" s="18" t="s">
        <v>131</v>
      </c>
      <c r="BM197" s="139" t="s">
        <v>277</v>
      </c>
    </row>
    <row r="198" spans="2:65" s="1" customFormat="1" ht="19.5">
      <c r="B198" s="33"/>
      <c r="D198" s="141" t="s">
        <v>133</v>
      </c>
      <c r="F198" s="142" t="s">
        <v>278</v>
      </c>
      <c r="I198" s="143"/>
      <c r="L198" s="33"/>
      <c r="M198" s="144"/>
      <c r="T198" s="52"/>
      <c r="AT198" s="18" t="s">
        <v>133</v>
      </c>
      <c r="AU198" s="18" t="s">
        <v>85</v>
      </c>
    </row>
    <row r="199" spans="2:65" s="1" customFormat="1">
      <c r="B199" s="33"/>
      <c r="D199" s="145" t="s">
        <v>135</v>
      </c>
      <c r="F199" s="146" t="s">
        <v>279</v>
      </c>
      <c r="I199" s="143"/>
      <c r="L199" s="33"/>
      <c r="M199" s="144"/>
      <c r="T199" s="52"/>
      <c r="AT199" s="18" t="s">
        <v>135</v>
      </c>
      <c r="AU199" s="18" t="s">
        <v>85</v>
      </c>
    </row>
    <row r="200" spans="2:65" s="1" customFormat="1" ht="39">
      <c r="B200" s="33"/>
      <c r="D200" s="141" t="s">
        <v>280</v>
      </c>
      <c r="F200" s="184" t="s">
        <v>281</v>
      </c>
      <c r="I200" s="143"/>
      <c r="L200" s="33"/>
      <c r="M200" s="144"/>
      <c r="T200" s="52"/>
      <c r="AT200" s="18" t="s">
        <v>280</v>
      </c>
      <c r="AU200" s="18" t="s">
        <v>85</v>
      </c>
    </row>
    <row r="201" spans="2:65" s="1" customFormat="1" ht="24.2" customHeight="1">
      <c r="B201" s="33"/>
      <c r="C201" s="128" t="s">
        <v>7</v>
      </c>
      <c r="D201" s="128" t="s">
        <v>126</v>
      </c>
      <c r="E201" s="129" t="s">
        <v>282</v>
      </c>
      <c r="F201" s="130" t="s">
        <v>283</v>
      </c>
      <c r="G201" s="131" t="s">
        <v>147</v>
      </c>
      <c r="H201" s="132">
        <v>770</v>
      </c>
      <c r="I201" s="133"/>
      <c r="J201" s="134">
        <f>ROUND(I201*H201,2)</f>
        <v>0</v>
      </c>
      <c r="K201" s="130" t="s">
        <v>130</v>
      </c>
      <c r="L201" s="33"/>
      <c r="M201" s="135" t="s">
        <v>19</v>
      </c>
      <c r="N201" s="136" t="s">
        <v>46</v>
      </c>
      <c r="P201" s="137">
        <f>O201*H201</f>
        <v>0</v>
      </c>
      <c r="Q201" s="137">
        <v>0.46</v>
      </c>
      <c r="R201" s="137">
        <f>Q201*H201</f>
        <v>354.2</v>
      </c>
      <c r="S201" s="137">
        <v>0</v>
      </c>
      <c r="T201" s="138">
        <f>S201*H201</f>
        <v>0</v>
      </c>
      <c r="AR201" s="139" t="s">
        <v>131</v>
      </c>
      <c r="AT201" s="139" t="s">
        <v>126</v>
      </c>
      <c r="AU201" s="139" t="s">
        <v>85</v>
      </c>
      <c r="AY201" s="18" t="s">
        <v>124</v>
      </c>
      <c r="BE201" s="140">
        <f>IF(N201="základní",J201,0)</f>
        <v>0</v>
      </c>
      <c r="BF201" s="140">
        <f>IF(N201="snížená",J201,0)</f>
        <v>0</v>
      </c>
      <c r="BG201" s="140">
        <f>IF(N201="zákl. přenesená",J201,0)</f>
        <v>0</v>
      </c>
      <c r="BH201" s="140">
        <f>IF(N201="sníž. přenesená",J201,0)</f>
        <v>0</v>
      </c>
      <c r="BI201" s="140">
        <f>IF(N201="nulová",J201,0)</f>
        <v>0</v>
      </c>
      <c r="BJ201" s="18" t="s">
        <v>83</v>
      </c>
      <c r="BK201" s="140">
        <f>ROUND(I201*H201,2)</f>
        <v>0</v>
      </c>
      <c r="BL201" s="18" t="s">
        <v>131</v>
      </c>
      <c r="BM201" s="139" t="s">
        <v>284</v>
      </c>
    </row>
    <row r="202" spans="2:65" s="1" customFormat="1" ht="19.5">
      <c r="B202" s="33"/>
      <c r="D202" s="141" t="s">
        <v>133</v>
      </c>
      <c r="F202" s="142" t="s">
        <v>285</v>
      </c>
      <c r="I202" s="143"/>
      <c r="L202" s="33"/>
      <c r="M202" s="144"/>
      <c r="T202" s="52"/>
      <c r="AT202" s="18" t="s">
        <v>133</v>
      </c>
      <c r="AU202" s="18" t="s">
        <v>85</v>
      </c>
    </row>
    <row r="203" spans="2:65" s="1" customFormat="1">
      <c r="B203" s="33"/>
      <c r="D203" s="145" t="s">
        <v>135</v>
      </c>
      <c r="F203" s="146" t="s">
        <v>286</v>
      </c>
      <c r="I203" s="143"/>
      <c r="L203" s="33"/>
      <c r="M203" s="144"/>
      <c r="T203" s="52"/>
      <c r="AT203" s="18" t="s">
        <v>135</v>
      </c>
      <c r="AU203" s="18" t="s">
        <v>85</v>
      </c>
    </row>
    <row r="204" spans="2:65" s="1" customFormat="1" ht="39">
      <c r="B204" s="33"/>
      <c r="D204" s="141" t="s">
        <v>280</v>
      </c>
      <c r="F204" s="184" t="s">
        <v>287</v>
      </c>
      <c r="I204" s="143"/>
      <c r="L204" s="33"/>
      <c r="M204" s="144"/>
      <c r="T204" s="52"/>
      <c r="AT204" s="18" t="s">
        <v>280</v>
      </c>
      <c r="AU204" s="18" t="s">
        <v>85</v>
      </c>
    </row>
    <row r="205" spans="2:65" s="11" customFormat="1" ht="22.9" customHeight="1">
      <c r="B205" s="116"/>
      <c r="D205" s="117" t="s">
        <v>74</v>
      </c>
      <c r="E205" s="126" t="s">
        <v>288</v>
      </c>
      <c r="F205" s="126" t="s">
        <v>289</v>
      </c>
      <c r="I205" s="119"/>
      <c r="J205" s="127">
        <f>BK205</f>
        <v>0</v>
      </c>
      <c r="L205" s="116"/>
      <c r="M205" s="121"/>
      <c r="P205" s="122">
        <f>SUM(P206:P208)</f>
        <v>0</v>
      </c>
      <c r="R205" s="122">
        <f>SUM(R206:R208)</f>
        <v>0</v>
      </c>
      <c r="T205" s="123">
        <f>SUM(T206:T208)</f>
        <v>0</v>
      </c>
      <c r="AR205" s="117" t="s">
        <v>83</v>
      </c>
      <c r="AT205" s="124" t="s">
        <v>74</v>
      </c>
      <c r="AU205" s="124" t="s">
        <v>83</v>
      </c>
      <c r="AY205" s="117" t="s">
        <v>124</v>
      </c>
      <c r="BK205" s="125">
        <f>SUM(BK206:BK208)</f>
        <v>0</v>
      </c>
    </row>
    <row r="206" spans="2:65" s="1" customFormat="1" ht="16.5" customHeight="1">
      <c r="B206" s="33"/>
      <c r="C206" s="128" t="s">
        <v>290</v>
      </c>
      <c r="D206" s="128" t="s">
        <v>126</v>
      </c>
      <c r="E206" s="129" t="s">
        <v>291</v>
      </c>
      <c r="F206" s="130" t="s">
        <v>292</v>
      </c>
      <c r="G206" s="131" t="s">
        <v>255</v>
      </c>
      <c r="H206" s="132">
        <v>807.08900000000006</v>
      </c>
      <c r="I206" s="133"/>
      <c r="J206" s="134">
        <f>ROUND(I206*H206,2)</f>
        <v>0</v>
      </c>
      <c r="K206" s="130" t="s">
        <v>130</v>
      </c>
      <c r="L206" s="33"/>
      <c r="M206" s="135" t="s">
        <v>19</v>
      </c>
      <c r="N206" s="136" t="s">
        <v>46</v>
      </c>
      <c r="P206" s="137">
        <f>O206*H206</f>
        <v>0</v>
      </c>
      <c r="Q206" s="137">
        <v>0</v>
      </c>
      <c r="R206" s="137">
        <f>Q206*H206</f>
        <v>0</v>
      </c>
      <c r="S206" s="137">
        <v>0</v>
      </c>
      <c r="T206" s="138">
        <f>S206*H206</f>
        <v>0</v>
      </c>
      <c r="AR206" s="139" t="s">
        <v>131</v>
      </c>
      <c r="AT206" s="139" t="s">
        <v>126</v>
      </c>
      <c r="AU206" s="139" t="s">
        <v>85</v>
      </c>
      <c r="AY206" s="18" t="s">
        <v>124</v>
      </c>
      <c r="BE206" s="140">
        <f>IF(N206="základní",J206,0)</f>
        <v>0</v>
      </c>
      <c r="BF206" s="140">
        <f>IF(N206="snížená",J206,0)</f>
        <v>0</v>
      </c>
      <c r="BG206" s="140">
        <f>IF(N206="zákl. přenesená",J206,0)</f>
        <v>0</v>
      </c>
      <c r="BH206" s="140">
        <f>IF(N206="sníž. přenesená",J206,0)</f>
        <v>0</v>
      </c>
      <c r="BI206" s="140">
        <f>IF(N206="nulová",J206,0)</f>
        <v>0</v>
      </c>
      <c r="BJ206" s="18" t="s">
        <v>83</v>
      </c>
      <c r="BK206" s="140">
        <f>ROUND(I206*H206,2)</f>
        <v>0</v>
      </c>
      <c r="BL206" s="18" t="s">
        <v>131</v>
      </c>
      <c r="BM206" s="139" t="s">
        <v>293</v>
      </c>
    </row>
    <row r="207" spans="2:65" s="1" customFormat="1" ht="19.5">
      <c r="B207" s="33"/>
      <c r="D207" s="141" t="s">
        <v>133</v>
      </c>
      <c r="F207" s="142" t="s">
        <v>294</v>
      </c>
      <c r="I207" s="143"/>
      <c r="L207" s="33"/>
      <c r="M207" s="144"/>
      <c r="T207" s="52"/>
      <c r="AT207" s="18" t="s">
        <v>133</v>
      </c>
      <c r="AU207" s="18" t="s">
        <v>85</v>
      </c>
    </row>
    <row r="208" spans="2:65" s="1" customFormat="1">
      <c r="B208" s="33"/>
      <c r="D208" s="145" t="s">
        <v>135</v>
      </c>
      <c r="F208" s="146" t="s">
        <v>295</v>
      </c>
      <c r="I208" s="143"/>
      <c r="L208" s="33"/>
      <c r="M208" s="144"/>
      <c r="T208" s="52"/>
      <c r="AT208" s="18" t="s">
        <v>135</v>
      </c>
      <c r="AU208" s="18" t="s">
        <v>85</v>
      </c>
    </row>
    <row r="209" spans="2:65" s="11" customFormat="1" ht="22.9" customHeight="1">
      <c r="B209" s="116"/>
      <c r="D209" s="117" t="s">
        <v>74</v>
      </c>
      <c r="E209" s="126" t="s">
        <v>296</v>
      </c>
      <c r="F209" s="126" t="s">
        <v>297</v>
      </c>
      <c r="I209" s="119"/>
      <c r="J209" s="127">
        <f>BK209</f>
        <v>0</v>
      </c>
      <c r="L209" s="116"/>
      <c r="M209" s="121"/>
      <c r="P209" s="122">
        <f>SUM(P210:P226)</f>
        <v>0</v>
      </c>
      <c r="R209" s="122">
        <f>SUM(R210:R226)</f>
        <v>256.2015576</v>
      </c>
      <c r="T209" s="123">
        <f>SUM(T210:T226)</f>
        <v>0</v>
      </c>
      <c r="AR209" s="117" t="s">
        <v>83</v>
      </c>
      <c r="AT209" s="124" t="s">
        <v>74</v>
      </c>
      <c r="AU209" s="124" t="s">
        <v>83</v>
      </c>
      <c r="AY209" s="117" t="s">
        <v>124</v>
      </c>
      <c r="BK209" s="125">
        <f>SUM(BK210:BK226)</f>
        <v>0</v>
      </c>
    </row>
    <row r="210" spans="2:65" s="1" customFormat="1" ht="49.15" customHeight="1">
      <c r="B210" s="33"/>
      <c r="C210" s="128" t="s">
        <v>298</v>
      </c>
      <c r="D210" s="128" t="s">
        <v>126</v>
      </c>
      <c r="E210" s="129" t="s">
        <v>299</v>
      </c>
      <c r="F210" s="130" t="s">
        <v>300</v>
      </c>
      <c r="G210" s="131" t="s">
        <v>147</v>
      </c>
      <c r="H210" s="132">
        <v>800</v>
      </c>
      <c r="I210" s="133"/>
      <c r="J210" s="134">
        <f>ROUND(I210*H210,2)</f>
        <v>0</v>
      </c>
      <c r="K210" s="130" t="s">
        <v>160</v>
      </c>
      <c r="L210" s="33"/>
      <c r="M210" s="135" t="s">
        <v>19</v>
      </c>
      <c r="N210" s="136" t="s">
        <v>46</v>
      </c>
      <c r="P210" s="137">
        <f>O210*H210</f>
        <v>0</v>
      </c>
      <c r="Q210" s="137">
        <v>0</v>
      </c>
      <c r="R210" s="137">
        <f>Q210*H210</f>
        <v>0</v>
      </c>
      <c r="S210" s="137">
        <v>0</v>
      </c>
      <c r="T210" s="138">
        <f>S210*H210</f>
        <v>0</v>
      </c>
      <c r="AR210" s="139" t="s">
        <v>131</v>
      </c>
      <c r="AT210" s="139" t="s">
        <v>126</v>
      </c>
      <c r="AU210" s="139" t="s">
        <v>85</v>
      </c>
      <c r="AY210" s="18" t="s">
        <v>124</v>
      </c>
      <c r="BE210" s="140">
        <f>IF(N210="základní",J210,0)</f>
        <v>0</v>
      </c>
      <c r="BF210" s="140">
        <f>IF(N210="snížená",J210,0)</f>
        <v>0</v>
      </c>
      <c r="BG210" s="140">
        <f>IF(N210="zákl. přenesená",J210,0)</f>
        <v>0</v>
      </c>
      <c r="BH210" s="140">
        <f>IF(N210="sníž. přenesená",J210,0)</f>
        <v>0</v>
      </c>
      <c r="BI210" s="140">
        <f>IF(N210="nulová",J210,0)</f>
        <v>0</v>
      </c>
      <c r="BJ210" s="18" t="s">
        <v>83</v>
      </c>
      <c r="BK210" s="140">
        <f>ROUND(I210*H210,2)</f>
        <v>0</v>
      </c>
      <c r="BL210" s="18" t="s">
        <v>131</v>
      </c>
      <c r="BM210" s="139" t="s">
        <v>301</v>
      </c>
    </row>
    <row r="211" spans="2:65" s="1" customFormat="1" ht="29.25">
      <c r="B211" s="33"/>
      <c r="D211" s="141" t="s">
        <v>133</v>
      </c>
      <c r="F211" s="142" t="s">
        <v>300</v>
      </c>
      <c r="I211" s="143"/>
      <c r="L211" s="33"/>
      <c r="M211" s="144"/>
      <c r="T211" s="52"/>
      <c r="AT211" s="18" t="s">
        <v>133</v>
      </c>
      <c r="AU211" s="18" t="s">
        <v>85</v>
      </c>
    </row>
    <row r="212" spans="2:65" s="1" customFormat="1" ht="21.75" customHeight="1">
      <c r="B212" s="33"/>
      <c r="C212" s="174" t="s">
        <v>302</v>
      </c>
      <c r="D212" s="174" t="s">
        <v>267</v>
      </c>
      <c r="E212" s="175" t="s">
        <v>303</v>
      </c>
      <c r="F212" s="176" t="s">
        <v>304</v>
      </c>
      <c r="G212" s="177" t="s">
        <v>147</v>
      </c>
      <c r="H212" s="178">
        <v>800</v>
      </c>
      <c r="I212" s="179"/>
      <c r="J212" s="180">
        <f>ROUND(I212*H212,2)</f>
        <v>0</v>
      </c>
      <c r="K212" s="176" t="s">
        <v>305</v>
      </c>
      <c r="L212" s="181"/>
      <c r="M212" s="182" t="s">
        <v>19</v>
      </c>
      <c r="N212" s="183" t="s">
        <v>46</v>
      </c>
      <c r="P212" s="137">
        <f>O212*H212</f>
        <v>0</v>
      </c>
      <c r="Q212" s="137">
        <v>0.13500000000000001</v>
      </c>
      <c r="R212" s="137">
        <f>Q212*H212</f>
        <v>108</v>
      </c>
      <c r="S212" s="137">
        <v>0</v>
      </c>
      <c r="T212" s="138">
        <f>S212*H212</f>
        <v>0</v>
      </c>
      <c r="AR212" s="139" t="s">
        <v>177</v>
      </c>
      <c r="AT212" s="139" t="s">
        <v>267</v>
      </c>
      <c r="AU212" s="139" t="s">
        <v>85</v>
      </c>
      <c r="AY212" s="18" t="s">
        <v>124</v>
      </c>
      <c r="BE212" s="140">
        <f>IF(N212="základní",J212,0)</f>
        <v>0</v>
      </c>
      <c r="BF212" s="140">
        <f>IF(N212="snížená",J212,0)</f>
        <v>0</v>
      </c>
      <c r="BG212" s="140">
        <f>IF(N212="zákl. přenesená",J212,0)</f>
        <v>0</v>
      </c>
      <c r="BH212" s="140">
        <f>IF(N212="sníž. přenesená",J212,0)</f>
        <v>0</v>
      </c>
      <c r="BI212" s="140">
        <f>IF(N212="nulová",J212,0)</f>
        <v>0</v>
      </c>
      <c r="BJ212" s="18" t="s">
        <v>83</v>
      </c>
      <c r="BK212" s="140">
        <f>ROUND(I212*H212,2)</f>
        <v>0</v>
      </c>
      <c r="BL212" s="18" t="s">
        <v>131</v>
      </c>
      <c r="BM212" s="139" t="s">
        <v>306</v>
      </c>
    </row>
    <row r="213" spans="2:65" s="1" customFormat="1">
      <c r="B213" s="33"/>
      <c r="D213" s="141" t="s">
        <v>133</v>
      </c>
      <c r="F213" s="142" t="s">
        <v>304</v>
      </c>
      <c r="I213" s="143"/>
      <c r="L213" s="33"/>
      <c r="M213" s="144"/>
      <c r="T213" s="52"/>
      <c r="AT213" s="18" t="s">
        <v>133</v>
      </c>
      <c r="AU213" s="18" t="s">
        <v>85</v>
      </c>
    </row>
    <row r="214" spans="2:65" s="1" customFormat="1" ht="24.2" customHeight="1">
      <c r="B214" s="33"/>
      <c r="C214" s="174" t="s">
        <v>307</v>
      </c>
      <c r="D214" s="174" t="s">
        <v>267</v>
      </c>
      <c r="E214" s="175" t="s">
        <v>308</v>
      </c>
      <c r="F214" s="176" t="s">
        <v>309</v>
      </c>
      <c r="G214" s="177" t="s">
        <v>147</v>
      </c>
      <c r="H214" s="178">
        <v>800</v>
      </c>
      <c r="I214" s="179"/>
      <c r="J214" s="180">
        <f>ROUND(I214*H214,2)</f>
        <v>0</v>
      </c>
      <c r="K214" s="176" t="s">
        <v>305</v>
      </c>
      <c r="L214" s="181"/>
      <c r="M214" s="182" t="s">
        <v>19</v>
      </c>
      <c r="N214" s="183" t="s">
        <v>46</v>
      </c>
      <c r="P214" s="137">
        <f>O214*H214</f>
        <v>0</v>
      </c>
      <c r="Q214" s="137">
        <v>1.2E-2</v>
      </c>
      <c r="R214" s="137">
        <f>Q214*H214</f>
        <v>9.6</v>
      </c>
      <c r="S214" s="137">
        <v>0</v>
      </c>
      <c r="T214" s="138">
        <f>S214*H214</f>
        <v>0</v>
      </c>
      <c r="AR214" s="139" t="s">
        <v>177</v>
      </c>
      <c r="AT214" s="139" t="s">
        <v>267</v>
      </c>
      <c r="AU214" s="139" t="s">
        <v>85</v>
      </c>
      <c r="AY214" s="18" t="s">
        <v>124</v>
      </c>
      <c r="BE214" s="140">
        <f>IF(N214="základní",J214,0)</f>
        <v>0</v>
      </c>
      <c r="BF214" s="140">
        <f>IF(N214="snížená",J214,0)</f>
        <v>0</v>
      </c>
      <c r="BG214" s="140">
        <f>IF(N214="zákl. přenesená",J214,0)</f>
        <v>0</v>
      </c>
      <c r="BH214" s="140">
        <f>IF(N214="sníž. přenesená",J214,0)</f>
        <v>0</v>
      </c>
      <c r="BI214" s="140">
        <f>IF(N214="nulová",J214,0)</f>
        <v>0</v>
      </c>
      <c r="BJ214" s="18" t="s">
        <v>83</v>
      </c>
      <c r="BK214" s="140">
        <f>ROUND(I214*H214,2)</f>
        <v>0</v>
      </c>
      <c r="BL214" s="18" t="s">
        <v>131</v>
      </c>
      <c r="BM214" s="139" t="s">
        <v>310</v>
      </c>
    </row>
    <row r="215" spans="2:65" s="1" customFormat="1" ht="19.5">
      <c r="B215" s="33"/>
      <c r="D215" s="141" t="s">
        <v>133</v>
      </c>
      <c r="F215" s="142" t="s">
        <v>309</v>
      </c>
      <c r="I215" s="143"/>
      <c r="L215" s="33"/>
      <c r="M215" s="144"/>
      <c r="T215" s="52"/>
      <c r="AT215" s="18" t="s">
        <v>133</v>
      </c>
      <c r="AU215" s="18" t="s">
        <v>85</v>
      </c>
    </row>
    <row r="216" spans="2:65" s="1" customFormat="1" ht="16.5" customHeight="1">
      <c r="B216" s="33"/>
      <c r="C216" s="128" t="s">
        <v>311</v>
      </c>
      <c r="D216" s="128" t="s">
        <v>126</v>
      </c>
      <c r="E216" s="129" t="s">
        <v>312</v>
      </c>
      <c r="F216" s="130" t="s">
        <v>313</v>
      </c>
      <c r="G216" s="131" t="s">
        <v>153</v>
      </c>
      <c r="H216" s="132">
        <v>30</v>
      </c>
      <c r="I216" s="133"/>
      <c r="J216" s="134">
        <f>ROUND(I216*H216,2)</f>
        <v>0</v>
      </c>
      <c r="K216" s="130" t="s">
        <v>130</v>
      </c>
      <c r="L216" s="33"/>
      <c r="M216" s="135" t="s">
        <v>19</v>
      </c>
      <c r="N216" s="136" t="s">
        <v>46</v>
      </c>
      <c r="P216" s="137">
        <f>O216*H216</f>
        <v>0</v>
      </c>
      <c r="Q216" s="137">
        <v>2.5018699999999998</v>
      </c>
      <c r="R216" s="137">
        <f>Q216*H216</f>
        <v>75.056100000000001</v>
      </c>
      <c r="S216" s="137">
        <v>0</v>
      </c>
      <c r="T216" s="138">
        <f>S216*H216</f>
        <v>0</v>
      </c>
      <c r="AR216" s="139" t="s">
        <v>131</v>
      </c>
      <c r="AT216" s="139" t="s">
        <v>126</v>
      </c>
      <c r="AU216" s="139" t="s">
        <v>85</v>
      </c>
      <c r="AY216" s="18" t="s">
        <v>124</v>
      </c>
      <c r="BE216" s="140">
        <f>IF(N216="základní",J216,0)</f>
        <v>0</v>
      </c>
      <c r="BF216" s="140">
        <f>IF(N216="snížená",J216,0)</f>
        <v>0</v>
      </c>
      <c r="BG216" s="140">
        <f>IF(N216="zákl. přenesená",J216,0)</f>
        <v>0</v>
      </c>
      <c r="BH216" s="140">
        <f>IF(N216="sníž. přenesená",J216,0)</f>
        <v>0</v>
      </c>
      <c r="BI216" s="140">
        <f>IF(N216="nulová",J216,0)</f>
        <v>0</v>
      </c>
      <c r="BJ216" s="18" t="s">
        <v>83</v>
      </c>
      <c r="BK216" s="140">
        <f>ROUND(I216*H216,2)</f>
        <v>0</v>
      </c>
      <c r="BL216" s="18" t="s">
        <v>131</v>
      </c>
      <c r="BM216" s="139" t="s">
        <v>314</v>
      </c>
    </row>
    <row r="217" spans="2:65" s="1" customFormat="1" ht="19.5">
      <c r="B217" s="33"/>
      <c r="D217" s="141" t="s">
        <v>133</v>
      </c>
      <c r="F217" s="142" t="s">
        <v>315</v>
      </c>
      <c r="I217" s="143"/>
      <c r="L217" s="33"/>
      <c r="M217" s="144"/>
      <c r="T217" s="52"/>
      <c r="AT217" s="18" t="s">
        <v>133</v>
      </c>
      <c r="AU217" s="18" t="s">
        <v>85</v>
      </c>
    </row>
    <row r="218" spans="2:65" s="1" customFormat="1">
      <c r="B218" s="33"/>
      <c r="D218" s="145" t="s">
        <v>135</v>
      </c>
      <c r="F218" s="146" t="s">
        <v>316</v>
      </c>
      <c r="I218" s="143"/>
      <c r="L218" s="33"/>
      <c r="M218" s="144"/>
      <c r="T218" s="52"/>
      <c r="AT218" s="18" t="s">
        <v>135</v>
      </c>
      <c r="AU218" s="18" t="s">
        <v>85</v>
      </c>
    </row>
    <row r="219" spans="2:65" s="1" customFormat="1" ht="33" customHeight="1">
      <c r="B219" s="33"/>
      <c r="C219" s="128" t="s">
        <v>317</v>
      </c>
      <c r="D219" s="128" t="s">
        <v>126</v>
      </c>
      <c r="E219" s="129" t="s">
        <v>318</v>
      </c>
      <c r="F219" s="130" t="s">
        <v>319</v>
      </c>
      <c r="G219" s="131" t="s">
        <v>147</v>
      </c>
      <c r="H219" s="132">
        <v>90</v>
      </c>
      <c r="I219" s="133"/>
      <c r="J219" s="134">
        <f>ROUND(I219*H219,2)</f>
        <v>0</v>
      </c>
      <c r="K219" s="130" t="s">
        <v>130</v>
      </c>
      <c r="L219" s="33"/>
      <c r="M219" s="135" t="s">
        <v>19</v>
      </c>
      <c r="N219" s="136" t="s">
        <v>46</v>
      </c>
      <c r="P219" s="137">
        <f>O219*H219</f>
        <v>0</v>
      </c>
      <c r="Q219" s="137">
        <v>0.69347000000000003</v>
      </c>
      <c r="R219" s="137">
        <f>Q219*H219</f>
        <v>62.412300000000002</v>
      </c>
      <c r="S219" s="137">
        <v>0</v>
      </c>
      <c r="T219" s="138">
        <f>S219*H219</f>
        <v>0</v>
      </c>
      <c r="AR219" s="139" t="s">
        <v>131</v>
      </c>
      <c r="AT219" s="139" t="s">
        <v>126</v>
      </c>
      <c r="AU219" s="139" t="s">
        <v>85</v>
      </c>
      <c r="AY219" s="18" t="s">
        <v>124</v>
      </c>
      <c r="BE219" s="140">
        <f>IF(N219="základní",J219,0)</f>
        <v>0</v>
      </c>
      <c r="BF219" s="140">
        <f>IF(N219="snížená",J219,0)</f>
        <v>0</v>
      </c>
      <c r="BG219" s="140">
        <f>IF(N219="zákl. přenesená",J219,0)</f>
        <v>0</v>
      </c>
      <c r="BH219" s="140">
        <f>IF(N219="sníž. přenesená",J219,0)</f>
        <v>0</v>
      </c>
      <c r="BI219" s="140">
        <f>IF(N219="nulová",J219,0)</f>
        <v>0</v>
      </c>
      <c r="BJ219" s="18" t="s">
        <v>83</v>
      </c>
      <c r="BK219" s="140">
        <f>ROUND(I219*H219,2)</f>
        <v>0</v>
      </c>
      <c r="BL219" s="18" t="s">
        <v>131</v>
      </c>
      <c r="BM219" s="139" t="s">
        <v>320</v>
      </c>
    </row>
    <row r="220" spans="2:65" s="1" customFormat="1" ht="29.25">
      <c r="B220" s="33"/>
      <c r="D220" s="141" t="s">
        <v>133</v>
      </c>
      <c r="F220" s="142" t="s">
        <v>321</v>
      </c>
      <c r="I220" s="143"/>
      <c r="L220" s="33"/>
      <c r="M220" s="144"/>
      <c r="T220" s="52"/>
      <c r="AT220" s="18" t="s">
        <v>133</v>
      </c>
      <c r="AU220" s="18" t="s">
        <v>85</v>
      </c>
    </row>
    <row r="221" spans="2:65" s="1" customFormat="1">
      <c r="B221" s="33"/>
      <c r="D221" s="145" t="s">
        <v>135</v>
      </c>
      <c r="F221" s="146" t="s">
        <v>322</v>
      </c>
      <c r="I221" s="143"/>
      <c r="L221" s="33"/>
      <c r="M221" s="144"/>
      <c r="T221" s="52"/>
      <c r="AT221" s="18" t="s">
        <v>135</v>
      </c>
      <c r="AU221" s="18" t="s">
        <v>85</v>
      </c>
    </row>
    <row r="222" spans="2:65" s="1" customFormat="1" ht="16.5" customHeight="1">
      <c r="B222" s="33"/>
      <c r="C222" s="128" t="s">
        <v>306</v>
      </c>
      <c r="D222" s="128" t="s">
        <v>126</v>
      </c>
      <c r="E222" s="129" t="s">
        <v>323</v>
      </c>
      <c r="F222" s="130" t="s">
        <v>324</v>
      </c>
      <c r="G222" s="131" t="s">
        <v>255</v>
      </c>
      <c r="H222" s="132">
        <v>1.08</v>
      </c>
      <c r="I222" s="133"/>
      <c r="J222" s="134">
        <f>ROUND(I222*H222,2)</f>
        <v>0</v>
      </c>
      <c r="K222" s="130" t="s">
        <v>130</v>
      </c>
      <c r="L222" s="33"/>
      <c r="M222" s="135" t="s">
        <v>19</v>
      </c>
      <c r="N222" s="136" t="s">
        <v>46</v>
      </c>
      <c r="P222" s="137">
        <f>O222*H222</f>
        <v>0</v>
      </c>
      <c r="Q222" s="137">
        <v>1.04922</v>
      </c>
      <c r="R222" s="137">
        <f>Q222*H222</f>
        <v>1.1331576000000001</v>
      </c>
      <c r="S222" s="137">
        <v>0</v>
      </c>
      <c r="T222" s="138">
        <f>S222*H222</f>
        <v>0</v>
      </c>
      <c r="AR222" s="139" t="s">
        <v>131</v>
      </c>
      <c r="AT222" s="139" t="s">
        <v>126</v>
      </c>
      <c r="AU222" s="139" t="s">
        <v>85</v>
      </c>
      <c r="AY222" s="18" t="s">
        <v>124</v>
      </c>
      <c r="BE222" s="140">
        <f>IF(N222="základní",J222,0)</f>
        <v>0</v>
      </c>
      <c r="BF222" s="140">
        <f>IF(N222="snížená",J222,0)</f>
        <v>0</v>
      </c>
      <c r="BG222" s="140">
        <f>IF(N222="zákl. přenesená",J222,0)</f>
        <v>0</v>
      </c>
      <c r="BH222" s="140">
        <f>IF(N222="sníž. přenesená",J222,0)</f>
        <v>0</v>
      </c>
      <c r="BI222" s="140">
        <f>IF(N222="nulová",J222,0)</f>
        <v>0</v>
      </c>
      <c r="BJ222" s="18" t="s">
        <v>83</v>
      </c>
      <c r="BK222" s="140">
        <f>ROUND(I222*H222,2)</f>
        <v>0</v>
      </c>
      <c r="BL222" s="18" t="s">
        <v>131</v>
      </c>
      <c r="BM222" s="139" t="s">
        <v>325</v>
      </c>
    </row>
    <row r="223" spans="2:65" s="1" customFormat="1" ht="29.25">
      <c r="B223" s="33"/>
      <c r="D223" s="141" t="s">
        <v>133</v>
      </c>
      <c r="F223" s="142" t="s">
        <v>326</v>
      </c>
      <c r="I223" s="143"/>
      <c r="L223" s="33"/>
      <c r="M223" s="144"/>
      <c r="T223" s="52"/>
      <c r="AT223" s="18" t="s">
        <v>133</v>
      </c>
      <c r="AU223" s="18" t="s">
        <v>85</v>
      </c>
    </row>
    <row r="224" spans="2:65" s="1" customFormat="1">
      <c r="B224" s="33"/>
      <c r="D224" s="145" t="s">
        <v>135</v>
      </c>
      <c r="F224" s="146" t="s">
        <v>327</v>
      </c>
      <c r="I224" s="143"/>
      <c r="L224" s="33"/>
      <c r="M224" s="144"/>
      <c r="T224" s="52"/>
      <c r="AT224" s="18" t="s">
        <v>135</v>
      </c>
      <c r="AU224" s="18" t="s">
        <v>85</v>
      </c>
    </row>
    <row r="225" spans="2:65" s="12" customFormat="1" ht="22.5">
      <c r="B225" s="147"/>
      <c r="D225" s="141" t="s">
        <v>137</v>
      </c>
      <c r="E225" s="148" t="s">
        <v>19</v>
      </c>
      <c r="F225" s="149" t="s">
        <v>328</v>
      </c>
      <c r="H225" s="148" t="s">
        <v>19</v>
      </c>
      <c r="I225" s="150"/>
      <c r="L225" s="147"/>
      <c r="M225" s="151"/>
      <c r="T225" s="152"/>
      <c r="AT225" s="148" t="s">
        <v>137</v>
      </c>
      <c r="AU225" s="148" t="s">
        <v>85</v>
      </c>
      <c r="AV225" s="12" t="s">
        <v>83</v>
      </c>
      <c r="AW225" s="12" t="s">
        <v>35</v>
      </c>
      <c r="AX225" s="12" t="s">
        <v>75</v>
      </c>
      <c r="AY225" s="148" t="s">
        <v>124</v>
      </c>
    </row>
    <row r="226" spans="2:65" s="13" customFormat="1">
      <c r="B226" s="153"/>
      <c r="D226" s="141" t="s">
        <v>137</v>
      </c>
      <c r="E226" s="154" t="s">
        <v>19</v>
      </c>
      <c r="F226" s="155" t="s">
        <v>329</v>
      </c>
      <c r="H226" s="156">
        <v>1.08</v>
      </c>
      <c r="I226" s="157"/>
      <c r="L226" s="153"/>
      <c r="M226" s="158"/>
      <c r="T226" s="159"/>
      <c r="AT226" s="154" t="s">
        <v>137</v>
      </c>
      <c r="AU226" s="154" t="s">
        <v>85</v>
      </c>
      <c r="AV226" s="13" t="s">
        <v>85</v>
      </c>
      <c r="AW226" s="13" t="s">
        <v>35</v>
      </c>
      <c r="AX226" s="13" t="s">
        <v>83</v>
      </c>
      <c r="AY226" s="154" t="s">
        <v>124</v>
      </c>
    </row>
    <row r="227" spans="2:65" s="11" customFormat="1" ht="22.9" customHeight="1">
      <c r="B227" s="116"/>
      <c r="D227" s="117" t="s">
        <v>74</v>
      </c>
      <c r="E227" s="126" t="s">
        <v>330</v>
      </c>
      <c r="F227" s="126" t="s">
        <v>331</v>
      </c>
      <c r="I227" s="119"/>
      <c r="J227" s="127">
        <f>BK227</f>
        <v>0</v>
      </c>
      <c r="L227" s="116"/>
      <c r="M227" s="121"/>
      <c r="P227" s="122">
        <f>SUM(P228:P237)</f>
        <v>0</v>
      </c>
      <c r="R227" s="122">
        <f>SUM(R228:R237)</f>
        <v>17.012124</v>
      </c>
      <c r="T227" s="123">
        <f>SUM(T228:T237)</f>
        <v>0</v>
      </c>
      <c r="AR227" s="117" t="s">
        <v>83</v>
      </c>
      <c r="AT227" s="124" t="s">
        <v>74</v>
      </c>
      <c r="AU227" s="124" t="s">
        <v>83</v>
      </c>
      <c r="AY227" s="117" t="s">
        <v>124</v>
      </c>
      <c r="BK227" s="125">
        <f>SUM(BK228:BK237)</f>
        <v>0</v>
      </c>
    </row>
    <row r="228" spans="2:65" s="1" customFormat="1" ht="16.5" customHeight="1">
      <c r="B228" s="33"/>
      <c r="C228" s="128" t="s">
        <v>332</v>
      </c>
      <c r="D228" s="128" t="s">
        <v>126</v>
      </c>
      <c r="E228" s="129" t="s">
        <v>333</v>
      </c>
      <c r="F228" s="130" t="s">
        <v>334</v>
      </c>
      <c r="G228" s="131" t="s">
        <v>153</v>
      </c>
      <c r="H228" s="132">
        <v>7</v>
      </c>
      <c r="I228" s="133"/>
      <c r="J228" s="134">
        <f>ROUND(I228*H228,2)</f>
        <v>0</v>
      </c>
      <c r="K228" s="130" t="s">
        <v>160</v>
      </c>
      <c r="L228" s="33"/>
      <c r="M228" s="135" t="s">
        <v>19</v>
      </c>
      <c r="N228" s="136" t="s">
        <v>46</v>
      </c>
      <c r="P228" s="137">
        <f>O228*H228</f>
        <v>0</v>
      </c>
      <c r="Q228" s="137">
        <v>2.4</v>
      </c>
      <c r="R228" s="137">
        <f>Q228*H228</f>
        <v>16.8</v>
      </c>
      <c r="S228" s="137">
        <v>0</v>
      </c>
      <c r="T228" s="138">
        <f>S228*H228</f>
        <v>0</v>
      </c>
      <c r="AR228" s="139" t="s">
        <v>131</v>
      </c>
      <c r="AT228" s="139" t="s">
        <v>126</v>
      </c>
      <c r="AU228" s="139" t="s">
        <v>85</v>
      </c>
      <c r="AY228" s="18" t="s">
        <v>124</v>
      </c>
      <c r="BE228" s="140">
        <f>IF(N228="základní",J228,0)</f>
        <v>0</v>
      </c>
      <c r="BF228" s="140">
        <f>IF(N228="snížená",J228,0)</f>
        <v>0</v>
      </c>
      <c r="BG228" s="140">
        <f>IF(N228="zákl. přenesená",J228,0)</f>
        <v>0</v>
      </c>
      <c r="BH228" s="140">
        <f>IF(N228="sníž. přenesená",J228,0)</f>
        <v>0</v>
      </c>
      <c r="BI228" s="140">
        <f>IF(N228="nulová",J228,0)</f>
        <v>0</v>
      </c>
      <c r="BJ228" s="18" t="s">
        <v>83</v>
      </c>
      <c r="BK228" s="140">
        <f>ROUND(I228*H228,2)</f>
        <v>0</v>
      </c>
      <c r="BL228" s="18" t="s">
        <v>131</v>
      </c>
      <c r="BM228" s="139" t="s">
        <v>335</v>
      </c>
    </row>
    <row r="229" spans="2:65" s="1" customFormat="1">
      <c r="B229" s="33"/>
      <c r="D229" s="141" t="s">
        <v>133</v>
      </c>
      <c r="F229" s="142" t="s">
        <v>334</v>
      </c>
      <c r="I229" s="143"/>
      <c r="L229" s="33"/>
      <c r="M229" s="144"/>
      <c r="T229" s="52"/>
      <c r="AT229" s="18" t="s">
        <v>133</v>
      </c>
      <c r="AU229" s="18" t="s">
        <v>85</v>
      </c>
    </row>
    <row r="230" spans="2:65" s="1" customFormat="1" ht="37.9" customHeight="1">
      <c r="B230" s="33"/>
      <c r="C230" s="128" t="s">
        <v>310</v>
      </c>
      <c r="D230" s="128" t="s">
        <v>126</v>
      </c>
      <c r="E230" s="129" t="s">
        <v>336</v>
      </c>
      <c r="F230" s="130" t="s">
        <v>337</v>
      </c>
      <c r="G230" s="131" t="s">
        <v>147</v>
      </c>
      <c r="H230" s="132">
        <v>12</v>
      </c>
      <c r="I230" s="133"/>
      <c r="J230" s="134">
        <f>ROUND(I230*H230,2)</f>
        <v>0</v>
      </c>
      <c r="K230" s="130" t="s">
        <v>160</v>
      </c>
      <c r="L230" s="33"/>
      <c r="M230" s="135" t="s">
        <v>19</v>
      </c>
      <c r="N230" s="136" t="s">
        <v>46</v>
      </c>
      <c r="P230" s="137">
        <f>O230*H230</f>
        <v>0</v>
      </c>
      <c r="Q230" s="137">
        <v>0</v>
      </c>
      <c r="R230" s="137">
        <f>Q230*H230</f>
        <v>0</v>
      </c>
      <c r="S230" s="137">
        <v>0</v>
      </c>
      <c r="T230" s="138">
        <f>S230*H230</f>
        <v>0</v>
      </c>
      <c r="AR230" s="139" t="s">
        <v>131</v>
      </c>
      <c r="AT230" s="139" t="s">
        <v>126</v>
      </c>
      <c r="AU230" s="139" t="s">
        <v>85</v>
      </c>
      <c r="AY230" s="18" t="s">
        <v>124</v>
      </c>
      <c r="BE230" s="140">
        <f>IF(N230="základní",J230,0)</f>
        <v>0</v>
      </c>
      <c r="BF230" s="140">
        <f>IF(N230="snížená",J230,0)</f>
        <v>0</v>
      </c>
      <c r="BG230" s="140">
        <f>IF(N230="zákl. přenesená",J230,0)</f>
        <v>0</v>
      </c>
      <c r="BH230" s="140">
        <f>IF(N230="sníž. přenesená",J230,0)</f>
        <v>0</v>
      </c>
      <c r="BI230" s="140">
        <f>IF(N230="nulová",J230,0)</f>
        <v>0</v>
      </c>
      <c r="BJ230" s="18" t="s">
        <v>83</v>
      </c>
      <c r="BK230" s="140">
        <f>ROUND(I230*H230,2)</f>
        <v>0</v>
      </c>
      <c r="BL230" s="18" t="s">
        <v>131</v>
      </c>
      <c r="BM230" s="139" t="s">
        <v>338</v>
      </c>
    </row>
    <row r="231" spans="2:65" s="1" customFormat="1" ht="19.5">
      <c r="B231" s="33"/>
      <c r="D231" s="141" t="s">
        <v>133</v>
      </c>
      <c r="F231" s="142" t="s">
        <v>339</v>
      </c>
      <c r="I231" s="143"/>
      <c r="L231" s="33"/>
      <c r="M231" s="144"/>
      <c r="T231" s="52"/>
      <c r="AT231" s="18" t="s">
        <v>133</v>
      </c>
      <c r="AU231" s="18" t="s">
        <v>85</v>
      </c>
    </row>
    <row r="232" spans="2:65" s="1" customFormat="1" ht="16.5" customHeight="1">
      <c r="B232" s="33"/>
      <c r="C232" s="128" t="s">
        <v>340</v>
      </c>
      <c r="D232" s="128" t="s">
        <v>126</v>
      </c>
      <c r="E232" s="129" t="s">
        <v>341</v>
      </c>
      <c r="F232" s="130" t="s">
        <v>342</v>
      </c>
      <c r="G232" s="131" t="s">
        <v>255</v>
      </c>
      <c r="H232" s="132">
        <v>0.2</v>
      </c>
      <c r="I232" s="133"/>
      <c r="J232" s="134">
        <f>ROUND(I232*H232,2)</f>
        <v>0</v>
      </c>
      <c r="K232" s="130" t="s">
        <v>160</v>
      </c>
      <c r="L232" s="33"/>
      <c r="M232" s="135" t="s">
        <v>19</v>
      </c>
      <c r="N232" s="136" t="s">
        <v>46</v>
      </c>
      <c r="P232" s="137">
        <f>O232*H232</f>
        <v>0</v>
      </c>
      <c r="Q232" s="137">
        <v>1.0606199999999999</v>
      </c>
      <c r="R232" s="137">
        <f>Q232*H232</f>
        <v>0.21212399999999998</v>
      </c>
      <c r="S232" s="137">
        <v>0</v>
      </c>
      <c r="T232" s="138">
        <f>S232*H232</f>
        <v>0</v>
      </c>
      <c r="AR232" s="139" t="s">
        <v>131</v>
      </c>
      <c r="AT232" s="139" t="s">
        <v>126</v>
      </c>
      <c r="AU232" s="139" t="s">
        <v>85</v>
      </c>
      <c r="AY232" s="18" t="s">
        <v>124</v>
      </c>
      <c r="BE232" s="140">
        <f>IF(N232="základní",J232,0)</f>
        <v>0</v>
      </c>
      <c r="BF232" s="140">
        <f>IF(N232="snížená",J232,0)</f>
        <v>0</v>
      </c>
      <c r="BG232" s="140">
        <f>IF(N232="zákl. přenesená",J232,0)</f>
        <v>0</v>
      </c>
      <c r="BH232" s="140">
        <f>IF(N232="sníž. přenesená",J232,0)</f>
        <v>0</v>
      </c>
      <c r="BI232" s="140">
        <f>IF(N232="nulová",J232,0)</f>
        <v>0</v>
      </c>
      <c r="BJ232" s="18" t="s">
        <v>83</v>
      </c>
      <c r="BK232" s="140">
        <f>ROUND(I232*H232,2)</f>
        <v>0</v>
      </c>
      <c r="BL232" s="18" t="s">
        <v>131</v>
      </c>
      <c r="BM232" s="139" t="s">
        <v>343</v>
      </c>
    </row>
    <row r="233" spans="2:65" s="1" customFormat="1">
      <c r="B233" s="33"/>
      <c r="D233" s="141" t="s">
        <v>133</v>
      </c>
      <c r="F233" s="142" t="s">
        <v>342</v>
      </c>
      <c r="I233" s="143"/>
      <c r="L233" s="33"/>
      <c r="M233" s="144"/>
      <c r="T233" s="52"/>
      <c r="AT233" s="18" t="s">
        <v>133</v>
      </c>
      <c r="AU233" s="18" t="s">
        <v>85</v>
      </c>
    </row>
    <row r="234" spans="2:65" s="12" customFormat="1">
      <c r="B234" s="147"/>
      <c r="D234" s="141" t="s">
        <v>137</v>
      </c>
      <c r="E234" s="148" t="s">
        <v>19</v>
      </c>
      <c r="F234" s="149" t="s">
        <v>344</v>
      </c>
      <c r="H234" s="148" t="s">
        <v>19</v>
      </c>
      <c r="I234" s="150"/>
      <c r="L234" s="147"/>
      <c r="M234" s="151"/>
      <c r="T234" s="152"/>
      <c r="AT234" s="148" t="s">
        <v>137</v>
      </c>
      <c r="AU234" s="148" t="s">
        <v>85</v>
      </c>
      <c r="AV234" s="12" t="s">
        <v>83</v>
      </c>
      <c r="AW234" s="12" t="s">
        <v>35</v>
      </c>
      <c r="AX234" s="12" t="s">
        <v>75</v>
      </c>
      <c r="AY234" s="148" t="s">
        <v>124</v>
      </c>
    </row>
    <row r="235" spans="2:65" s="13" customFormat="1">
      <c r="B235" s="153"/>
      <c r="D235" s="141" t="s">
        <v>137</v>
      </c>
      <c r="E235" s="154" t="s">
        <v>19</v>
      </c>
      <c r="F235" s="155" t="s">
        <v>345</v>
      </c>
      <c r="H235" s="156">
        <v>0.2</v>
      </c>
      <c r="I235" s="157"/>
      <c r="L235" s="153"/>
      <c r="M235" s="158"/>
      <c r="T235" s="159"/>
      <c r="AT235" s="154" t="s">
        <v>137</v>
      </c>
      <c r="AU235" s="154" t="s">
        <v>85</v>
      </c>
      <c r="AV235" s="13" t="s">
        <v>85</v>
      </c>
      <c r="AW235" s="13" t="s">
        <v>35</v>
      </c>
      <c r="AX235" s="13" t="s">
        <v>83</v>
      </c>
      <c r="AY235" s="154" t="s">
        <v>124</v>
      </c>
    </row>
    <row r="236" spans="2:65" s="1" customFormat="1" ht="24.2" customHeight="1">
      <c r="B236" s="33"/>
      <c r="C236" s="128" t="s">
        <v>301</v>
      </c>
      <c r="D236" s="128" t="s">
        <v>126</v>
      </c>
      <c r="E236" s="129" t="s">
        <v>346</v>
      </c>
      <c r="F236" s="130" t="s">
        <v>347</v>
      </c>
      <c r="G236" s="131" t="s">
        <v>147</v>
      </c>
      <c r="H236" s="132">
        <v>12</v>
      </c>
      <c r="I236" s="133"/>
      <c r="J236" s="134">
        <f>ROUND(I236*H236,2)</f>
        <v>0</v>
      </c>
      <c r="K236" s="130" t="s">
        <v>160</v>
      </c>
      <c r="L236" s="33"/>
      <c r="M236" s="135" t="s">
        <v>19</v>
      </c>
      <c r="N236" s="136" t="s">
        <v>46</v>
      </c>
      <c r="P236" s="137">
        <f>O236*H236</f>
        <v>0</v>
      </c>
      <c r="Q236" s="137">
        <v>0</v>
      </c>
      <c r="R236" s="137">
        <f>Q236*H236</f>
        <v>0</v>
      </c>
      <c r="S236" s="137">
        <v>0</v>
      </c>
      <c r="T236" s="138">
        <f>S236*H236</f>
        <v>0</v>
      </c>
      <c r="AR236" s="139" t="s">
        <v>131</v>
      </c>
      <c r="AT236" s="139" t="s">
        <v>126</v>
      </c>
      <c r="AU236" s="139" t="s">
        <v>85</v>
      </c>
      <c r="AY236" s="18" t="s">
        <v>124</v>
      </c>
      <c r="BE236" s="140">
        <f>IF(N236="základní",J236,0)</f>
        <v>0</v>
      </c>
      <c r="BF236" s="140">
        <f>IF(N236="snížená",J236,0)</f>
        <v>0</v>
      </c>
      <c r="BG236" s="140">
        <f>IF(N236="zákl. přenesená",J236,0)</f>
        <v>0</v>
      </c>
      <c r="BH236" s="140">
        <f>IF(N236="sníž. přenesená",J236,0)</f>
        <v>0</v>
      </c>
      <c r="BI236" s="140">
        <f>IF(N236="nulová",J236,0)</f>
        <v>0</v>
      </c>
      <c r="BJ236" s="18" t="s">
        <v>83</v>
      </c>
      <c r="BK236" s="140">
        <f>ROUND(I236*H236,2)</f>
        <v>0</v>
      </c>
      <c r="BL236" s="18" t="s">
        <v>131</v>
      </c>
      <c r="BM236" s="139" t="s">
        <v>348</v>
      </c>
    </row>
    <row r="237" spans="2:65" s="1" customFormat="1">
      <c r="B237" s="33"/>
      <c r="D237" s="141" t="s">
        <v>133</v>
      </c>
      <c r="F237" s="142" t="s">
        <v>347</v>
      </c>
      <c r="I237" s="143"/>
      <c r="L237" s="33"/>
      <c r="M237" s="144"/>
      <c r="T237" s="52"/>
      <c r="AT237" s="18" t="s">
        <v>133</v>
      </c>
      <c r="AU237" s="18" t="s">
        <v>85</v>
      </c>
    </row>
    <row r="238" spans="2:65" s="11" customFormat="1" ht="22.9" customHeight="1">
      <c r="B238" s="116"/>
      <c r="D238" s="117" t="s">
        <v>74</v>
      </c>
      <c r="E238" s="126" t="s">
        <v>349</v>
      </c>
      <c r="F238" s="126" t="s">
        <v>350</v>
      </c>
      <c r="I238" s="119"/>
      <c r="J238" s="127">
        <f>BK238</f>
        <v>0</v>
      </c>
      <c r="L238" s="116"/>
      <c r="M238" s="121"/>
      <c r="P238" s="122">
        <f>SUM(P239:P240)</f>
        <v>0</v>
      </c>
      <c r="R238" s="122">
        <f>SUM(R239:R240)</f>
        <v>1.8</v>
      </c>
      <c r="T238" s="123">
        <f>SUM(T239:T240)</f>
        <v>0</v>
      </c>
      <c r="AR238" s="117" t="s">
        <v>83</v>
      </c>
      <c r="AT238" s="124" t="s">
        <v>74</v>
      </c>
      <c r="AU238" s="124" t="s">
        <v>83</v>
      </c>
      <c r="AY238" s="117" t="s">
        <v>124</v>
      </c>
      <c r="BK238" s="125">
        <f>SUM(BK239:BK240)</f>
        <v>0</v>
      </c>
    </row>
    <row r="239" spans="2:65" s="1" customFormat="1" ht="21.75" customHeight="1">
      <c r="B239" s="33"/>
      <c r="C239" s="128" t="s">
        <v>351</v>
      </c>
      <c r="D239" s="128" t="s">
        <v>126</v>
      </c>
      <c r="E239" s="129" t="s">
        <v>352</v>
      </c>
      <c r="F239" s="130" t="s">
        <v>353</v>
      </c>
      <c r="G239" s="131" t="s">
        <v>129</v>
      </c>
      <c r="H239" s="132">
        <v>18</v>
      </c>
      <c r="I239" s="133"/>
      <c r="J239" s="134">
        <f>ROUND(I239*H239,2)</f>
        <v>0</v>
      </c>
      <c r="K239" s="130" t="s">
        <v>160</v>
      </c>
      <c r="L239" s="33"/>
      <c r="M239" s="135" t="s">
        <v>19</v>
      </c>
      <c r="N239" s="136" t="s">
        <v>46</v>
      </c>
      <c r="P239" s="137">
        <f>O239*H239</f>
        <v>0</v>
      </c>
      <c r="Q239" s="137">
        <v>0.1</v>
      </c>
      <c r="R239" s="137">
        <f>Q239*H239</f>
        <v>1.8</v>
      </c>
      <c r="S239" s="137">
        <v>0</v>
      </c>
      <c r="T239" s="138">
        <f>S239*H239</f>
        <v>0</v>
      </c>
      <c r="AR239" s="139" t="s">
        <v>131</v>
      </c>
      <c r="AT239" s="139" t="s">
        <v>126</v>
      </c>
      <c r="AU239" s="139" t="s">
        <v>85</v>
      </c>
      <c r="AY239" s="18" t="s">
        <v>124</v>
      </c>
      <c r="BE239" s="140">
        <f>IF(N239="základní",J239,0)</f>
        <v>0</v>
      </c>
      <c r="BF239" s="140">
        <f>IF(N239="snížená",J239,0)</f>
        <v>0</v>
      </c>
      <c r="BG239" s="140">
        <f>IF(N239="zákl. přenesená",J239,0)</f>
        <v>0</v>
      </c>
      <c r="BH239" s="140">
        <f>IF(N239="sníž. přenesená",J239,0)</f>
        <v>0</v>
      </c>
      <c r="BI239" s="140">
        <f>IF(N239="nulová",J239,0)</f>
        <v>0</v>
      </c>
      <c r="BJ239" s="18" t="s">
        <v>83</v>
      </c>
      <c r="BK239" s="140">
        <f>ROUND(I239*H239,2)</f>
        <v>0</v>
      </c>
      <c r="BL239" s="18" t="s">
        <v>131</v>
      </c>
      <c r="BM239" s="139" t="s">
        <v>354</v>
      </c>
    </row>
    <row r="240" spans="2:65" s="1" customFormat="1">
      <c r="B240" s="33"/>
      <c r="D240" s="141" t="s">
        <v>133</v>
      </c>
      <c r="F240" s="142" t="s">
        <v>353</v>
      </c>
      <c r="I240" s="143"/>
      <c r="L240" s="33"/>
      <c r="M240" s="144"/>
      <c r="T240" s="52"/>
      <c r="AT240" s="18" t="s">
        <v>133</v>
      </c>
      <c r="AU240" s="18" t="s">
        <v>85</v>
      </c>
    </row>
    <row r="241" spans="2:65" s="11" customFormat="1" ht="22.9" customHeight="1">
      <c r="B241" s="116"/>
      <c r="D241" s="117" t="s">
        <v>74</v>
      </c>
      <c r="E241" s="126" t="s">
        <v>355</v>
      </c>
      <c r="F241" s="126" t="s">
        <v>356</v>
      </c>
      <c r="I241" s="119"/>
      <c r="J241" s="127">
        <f>BK241</f>
        <v>0</v>
      </c>
      <c r="L241" s="116"/>
      <c r="M241" s="121"/>
      <c r="P241" s="122">
        <f>SUM(P242:P245)</f>
        <v>0</v>
      </c>
      <c r="R241" s="122">
        <f>SUM(R242:R245)</f>
        <v>0</v>
      </c>
      <c r="T241" s="123">
        <f>SUM(T242:T245)</f>
        <v>0</v>
      </c>
      <c r="AR241" s="117" t="s">
        <v>83</v>
      </c>
      <c r="AT241" s="124" t="s">
        <v>74</v>
      </c>
      <c r="AU241" s="124" t="s">
        <v>83</v>
      </c>
      <c r="AY241" s="117" t="s">
        <v>124</v>
      </c>
      <c r="BK241" s="125">
        <f>SUM(BK242:BK245)</f>
        <v>0</v>
      </c>
    </row>
    <row r="242" spans="2:65" s="1" customFormat="1" ht="16.5" customHeight="1">
      <c r="B242" s="33"/>
      <c r="C242" s="128" t="s">
        <v>357</v>
      </c>
      <c r="D242" s="128" t="s">
        <v>126</v>
      </c>
      <c r="E242" s="129" t="s">
        <v>358</v>
      </c>
      <c r="F242" s="130" t="s">
        <v>359</v>
      </c>
      <c r="G242" s="131" t="s">
        <v>360</v>
      </c>
      <c r="H242" s="132">
        <v>125</v>
      </c>
      <c r="I242" s="133"/>
      <c r="J242" s="134">
        <f>ROUND(I242*H242,2)</f>
        <v>0</v>
      </c>
      <c r="K242" s="130" t="s">
        <v>160</v>
      </c>
      <c r="L242" s="33"/>
      <c r="M242" s="135" t="s">
        <v>19</v>
      </c>
      <c r="N242" s="136" t="s">
        <v>46</v>
      </c>
      <c r="P242" s="137">
        <f>O242*H242</f>
        <v>0</v>
      </c>
      <c r="Q242" s="137">
        <v>0</v>
      </c>
      <c r="R242" s="137">
        <f>Q242*H242</f>
        <v>0</v>
      </c>
      <c r="S242" s="137">
        <v>0</v>
      </c>
      <c r="T242" s="138">
        <f>S242*H242</f>
        <v>0</v>
      </c>
      <c r="AR242" s="139" t="s">
        <v>246</v>
      </c>
      <c r="AT242" s="139" t="s">
        <v>126</v>
      </c>
      <c r="AU242" s="139" t="s">
        <v>85</v>
      </c>
      <c r="AY242" s="18" t="s">
        <v>124</v>
      </c>
      <c r="BE242" s="140">
        <f>IF(N242="základní",J242,0)</f>
        <v>0</v>
      </c>
      <c r="BF242" s="140">
        <f>IF(N242="snížená",J242,0)</f>
        <v>0</v>
      </c>
      <c r="BG242" s="140">
        <f>IF(N242="zákl. přenesená",J242,0)</f>
        <v>0</v>
      </c>
      <c r="BH242" s="140">
        <f>IF(N242="sníž. přenesená",J242,0)</f>
        <v>0</v>
      </c>
      <c r="BI242" s="140">
        <f>IF(N242="nulová",J242,0)</f>
        <v>0</v>
      </c>
      <c r="BJ242" s="18" t="s">
        <v>83</v>
      </c>
      <c r="BK242" s="140">
        <f>ROUND(I242*H242,2)</f>
        <v>0</v>
      </c>
      <c r="BL242" s="18" t="s">
        <v>246</v>
      </c>
      <c r="BM242" s="139" t="s">
        <v>361</v>
      </c>
    </row>
    <row r="243" spans="2:65" s="1" customFormat="1">
      <c r="B243" s="33"/>
      <c r="D243" s="141" t="s">
        <v>133</v>
      </c>
      <c r="F243" s="142" t="s">
        <v>359</v>
      </c>
      <c r="I243" s="143"/>
      <c r="L243" s="33"/>
      <c r="M243" s="144"/>
      <c r="T243" s="52"/>
      <c r="AT243" s="18" t="s">
        <v>133</v>
      </c>
      <c r="AU243" s="18" t="s">
        <v>85</v>
      </c>
    </row>
    <row r="244" spans="2:65" s="1" customFormat="1" ht="16.5" customHeight="1">
      <c r="B244" s="33"/>
      <c r="C244" s="128" t="s">
        <v>362</v>
      </c>
      <c r="D244" s="128" t="s">
        <v>126</v>
      </c>
      <c r="E244" s="129" t="s">
        <v>363</v>
      </c>
      <c r="F244" s="130" t="s">
        <v>364</v>
      </c>
      <c r="G244" s="131" t="s">
        <v>147</v>
      </c>
      <c r="H244" s="132">
        <v>5</v>
      </c>
      <c r="I244" s="133"/>
      <c r="J244" s="134">
        <f>ROUND(I244*H244,2)</f>
        <v>0</v>
      </c>
      <c r="K244" s="130" t="s">
        <v>160</v>
      </c>
      <c r="L244" s="33"/>
      <c r="M244" s="135" t="s">
        <v>19</v>
      </c>
      <c r="N244" s="136" t="s">
        <v>46</v>
      </c>
      <c r="P244" s="137">
        <f>O244*H244</f>
        <v>0</v>
      </c>
      <c r="Q244" s="137">
        <v>0</v>
      </c>
      <c r="R244" s="137">
        <f>Q244*H244</f>
        <v>0</v>
      </c>
      <c r="S244" s="137">
        <v>0</v>
      </c>
      <c r="T244" s="138">
        <f>S244*H244</f>
        <v>0</v>
      </c>
      <c r="AR244" s="139" t="s">
        <v>246</v>
      </c>
      <c r="AT244" s="139" t="s">
        <v>126</v>
      </c>
      <c r="AU244" s="139" t="s">
        <v>85</v>
      </c>
      <c r="AY244" s="18" t="s">
        <v>124</v>
      </c>
      <c r="BE244" s="140">
        <f>IF(N244="základní",J244,0)</f>
        <v>0</v>
      </c>
      <c r="BF244" s="140">
        <f>IF(N244="snížená",J244,0)</f>
        <v>0</v>
      </c>
      <c r="BG244" s="140">
        <f>IF(N244="zákl. přenesená",J244,0)</f>
        <v>0</v>
      </c>
      <c r="BH244" s="140">
        <f>IF(N244="sníž. přenesená",J244,0)</f>
        <v>0</v>
      </c>
      <c r="BI244" s="140">
        <f>IF(N244="nulová",J244,0)</f>
        <v>0</v>
      </c>
      <c r="BJ244" s="18" t="s">
        <v>83</v>
      </c>
      <c r="BK244" s="140">
        <f>ROUND(I244*H244,2)</f>
        <v>0</v>
      </c>
      <c r="BL244" s="18" t="s">
        <v>246</v>
      </c>
      <c r="BM244" s="139" t="s">
        <v>365</v>
      </c>
    </row>
    <row r="245" spans="2:65" s="1" customFormat="1">
      <c r="B245" s="33"/>
      <c r="D245" s="141" t="s">
        <v>133</v>
      </c>
      <c r="F245" s="142" t="s">
        <v>364</v>
      </c>
      <c r="I245" s="143"/>
      <c r="L245" s="33"/>
      <c r="M245" s="144"/>
      <c r="T245" s="52"/>
      <c r="AT245" s="18" t="s">
        <v>133</v>
      </c>
      <c r="AU245" s="18" t="s">
        <v>85</v>
      </c>
    </row>
    <row r="246" spans="2:65" s="11" customFormat="1" ht="22.9" customHeight="1">
      <c r="B246" s="116"/>
      <c r="D246" s="117" t="s">
        <v>74</v>
      </c>
      <c r="E246" s="126" t="s">
        <v>366</v>
      </c>
      <c r="F246" s="126" t="s">
        <v>367</v>
      </c>
      <c r="I246" s="119"/>
      <c r="J246" s="127">
        <f>BK246</f>
        <v>0</v>
      </c>
      <c r="L246" s="116"/>
      <c r="M246" s="121"/>
      <c r="P246" s="122">
        <f>SUM(P247:P248)</f>
        <v>0</v>
      </c>
      <c r="R246" s="122">
        <f>SUM(R247:R248)</f>
        <v>0</v>
      </c>
      <c r="T246" s="123">
        <f>SUM(T247:T248)</f>
        <v>0</v>
      </c>
      <c r="AR246" s="117" t="s">
        <v>83</v>
      </c>
      <c r="AT246" s="124" t="s">
        <v>74</v>
      </c>
      <c r="AU246" s="124" t="s">
        <v>83</v>
      </c>
      <c r="AY246" s="117" t="s">
        <v>124</v>
      </c>
      <c r="BK246" s="125">
        <f>SUM(BK247:BK248)</f>
        <v>0</v>
      </c>
    </row>
    <row r="247" spans="2:65" s="1" customFormat="1" ht="16.5" customHeight="1">
      <c r="B247" s="33"/>
      <c r="C247" s="128" t="s">
        <v>368</v>
      </c>
      <c r="D247" s="128" t="s">
        <v>126</v>
      </c>
      <c r="E247" s="129" t="s">
        <v>369</v>
      </c>
      <c r="F247" s="130" t="s">
        <v>370</v>
      </c>
      <c r="G247" s="131" t="s">
        <v>129</v>
      </c>
      <c r="H247" s="132">
        <v>3</v>
      </c>
      <c r="I247" s="133"/>
      <c r="J247" s="134">
        <f>ROUND(I247*H247,2)</f>
        <v>0</v>
      </c>
      <c r="K247" s="130" t="s">
        <v>160</v>
      </c>
      <c r="L247" s="33"/>
      <c r="M247" s="135" t="s">
        <v>19</v>
      </c>
      <c r="N247" s="136" t="s">
        <v>46</v>
      </c>
      <c r="P247" s="137">
        <f>O247*H247</f>
        <v>0</v>
      </c>
      <c r="Q247" s="137">
        <v>0</v>
      </c>
      <c r="R247" s="137">
        <f>Q247*H247</f>
        <v>0</v>
      </c>
      <c r="S247" s="137">
        <v>0</v>
      </c>
      <c r="T247" s="138">
        <f>S247*H247</f>
        <v>0</v>
      </c>
      <c r="AR247" s="139" t="s">
        <v>131</v>
      </c>
      <c r="AT247" s="139" t="s">
        <v>126</v>
      </c>
      <c r="AU247" s="139" t="s">
        <v>85</v>
      </c>
      <c r="AY247" s="18" t="s">
        <v>124</v>
      </c>
      <c r="BE247" s="140">
        <f>IF(N247="základní",J247,0)</f>
        <v>0</v>
      </c>
      <c r="BF247" s="140">
        <f>IF(N247="snížená",J247,0)</f>
        <v>0</v>
      </c>
      <c r="BG247" s="140">
        <f>IF(N247="zákl. přenesená",J247,0)</f>
        <v>0</v>
      </c>
      <c r="BH247" s="140">
        <f>IF(N247="sníž. přenesená",J247,0)</f>
        <v>0</v>
      </c>
      <c r="BI247" s="140">
        <f>IF(N247="nulová",J247,0)</f>
        <v>0</v>
      </c>
      <c r="BJ247" s="18" t="s">
        <v>83</v>
      </c>
      <c r="BK247" s="140">
        <f>ROUND(I247*H247,2)</f>
        <v>0</v>
      </c>
      <c r="BL247" s="18" t="s">
        <v>131</v>
      </c>
      <c r="BM247" s="139" t="s">
        <v>371</v>
      </c>
    </row>
    <row r="248" spans="2:65" s="1" customFormat="1">
      <c r="B248" s="33"/>
      <c r="D248" s="141" t="s">
        <v>133</v>
      </c>
      <c r="F248" s="142" t="s">
        <v>370</v>
      </c>
      <c r="I248" s="143"/>
      <c r="L248" s="33"/>
      <c r="M248" s="144"/>
      <c r="T248" s="52"/>
      <c r="AT248" s="18" t="s">
        <v>133</v>
      </c>
      <c r="AU248" s="18" t="s">
        <v>85</v>
      </c>
    </row>
    <row r="249" spans="2:65" s="11" customFormat="1" ht="22.9" customHeight="1">
      <c r="B249" s="116"/>
      <c r="D249" s="117" t="s">
        <v>74</v>
      </c>
      <c r="E249" s="126" t="s">
        <v>372</v>
      </c>
      <c r="F249" s="126" t="s">
        <v>373</v>
      </c>
      <c r="I249" s="119"/>
      <c r="J249" s="127">
        <f>BK249</f>
        <v>0</v>
      </c>
      <c r="L249" s="116"/>
      <c r="M249" s="121"/>
      <c r="P249" s="122">
        <f>SUM(P250:P253)</f>
        <v>0</v>
      </c>
      <c r="R249" s="122">
        <f>SUM(R250:R253)</f>
        <v>0</v>
      </c>
      <c r="T249" s="123">
        <f>SUM(T250:T253)</f>
        <v>0</v>
      </c>
      <c r="AR249" s="117" t="s">
        <v>83</v>
      </c>
      <c r="AT249" s="124" t="s">
        <v>74</v>
      </c>
      <c r="AU249" s="124" t="s">
        <v>83</v>
      </c>
      <c r="AY249" s="117" t="s">
        <v>124</v>
      </c>
      <c r="BK249" s="125">
        <f>SUM(BK250:BK253)</f>
        <v>0</v>
      </c>
    </row>
    <row r="250" spans="2:65" s="1" customFormat="1" ht="16.5" customHeight="1">
      <c r="B250" s="33"/>
      <c r="C250" s="128" t="s">
        <v>374</v>
      </c>
      <c r="D250" s="128" t="s">
        <v>126</v>
      </c>
      <c r="E250" s="129" t="s">
        <v>375</v>
      </c>
      <c r="F250" s="130" t="s">
        <v>376</v>
      </c>
      <c r="G250" s="131" t="s">
        <v>129</v>
      </c>
      <c r="H250" s="132">
        <v>1</v>
      </c>
      <c r="I250" s="133"/>
      <c r="J250" s="134">
        <f>ROUND(I250*H250,2)</f>
        <v>0</v>
      </c>
      <c r="K250" s="130" t="s">
        <v>160</v>
      </c>
      <c r="L250" s="33"/>
      <c r="M250" s="135" t="s">
        <v>19</v>
      </c>
      <c r="N250" s="136" t="s">
        <v>46</v>
      </c>
      <c r="P250" s="137">
        <f>O250*H250</f>
        <v>0</v>
      </c>
      <c r="Q250" s="137">
        <v>0</v>
      </c>
      <c r="R250" s="137">
        <f>Q250*H250</f>
        <v>0</v>
      </c>
      <c r="S250" s="137">
        <v>0</v>
      </c>
      <c r="T250" s="138">
        <f>S250*H250</f>
        <v>0</v>
      </c>
      <c r="AR250" s="139" t="s">
        <v>131</v>
      </c>
      <c r="AT250" s="139" t="s">
        <v>126</v>
      </c>
      <c r="AU250" s="139" t="s">
        <v>85</v>
      </c>
      <c r="AY250" s="18" t="s">
        <v>124</v>
      </c>
      <c r="BE250" s="140">
        <f>IF(N250="základní",J250,0)</f>
        <v>0</v>
      </c>
      <c r="BF250" s="140">
        <f>IF(N250="snížená",J250,0)</f>
        <v>0</v>
      </c>
      <c r="BG250" s="140">
        <f>IF(N250="zákl. přenesená",J250,0)</f>
        <v>0</v>
      </c>
      <c r="BH250" s="140">
        <f>IF(N250="sníž. přenesená",J250,0)</f>
        <v>0</v>
      </c>
      <c r="BI250" s="140">
        <f>IF(N250="nulová",J250,0)</f>
        <v>0</v>
      </c>
      <c r="BJ250" s="18" t="s">
        <v>83</v>
      </c>
      <c r="BK250" s="140">
        <f>ROUND(I250*H250,2)</f>
        <v>0</v>
      </c>
      <c r="BL250" s="18" t="s">
        <v>131</v>
      </c>
      <c r="BM250" s="139" t="s">
        <v>377</v>
      </c>
    </row>
    <row r="251" spans="2:65" s="1" customFormat="1">
      <c r="B251" s="33"/>
      <c r="D251" s="141" t="s">
        <v>133</v>
      </c>
      <c r="F251" s="142" t="s">
        <v>376</v>
      </c>
      <c r="I251" s="143"/>
      <c r="L251" s="33"/>
      <c r="M251" s="144"/>
      <c r="T251" s="52"/>
      <c r="AT251" s="18" t="s">
        <v>133</v>
      </c>
      <c r="AU251" s="18" t="s">
        <v>85</v>
      </c>
    </row>
    <row r="252" spans="2:65" s="1" customFormat="1" ht="16.5" customHeight="1">
      <c r="B252" s="33"/>
      <c r="C252" s="128" t="s">
        <v>378</v>
      </c>
      <c r="D252" s="128" t="s">
        <v>126</v>
      </c>
      <c r="E252" s="129" t="s">
        <v>379</v>
      </c>
      <c r="F252" s="130" t="s">
        <v>380</v>
      </c>
      <c r="G252" s="131" t="s">
        <v>129</v>
      </c>
      <c r="H252" s="132">
        <v>1</v>
      </c>
      <c r="I252" s="133"/>
      <c r="J252" s="134">
        <f>ROUND(I252*H252,2)</f>
        <v>0</v>
      </c>
      <c r="K252" s="130" t="s">
        <v>160</v>
      </c>
      <c r="L252" s="33"/>
      <c r="M252" s="135" t="s">
        <v>19</v>
      </c>
      <c r="N252" s="136" t="s">
        <v>46</v>
      </c>
      <c r="P252" s="137">
        <f>O252*H252</f>
        <v>0</v>
      </c>
      <c r="Q252" s="137">
        <v>0</v>
      </c>
      <c r="R252" s="137">
        <f>Q252*H252</f>
        <v>0</v>
      </c>
      <c r="S252" s="137">
        <v>0</v>
      </c>
      <c r="T252" s="138">
        <f>S252*H252</f>
        <v>0</v>
      </c>
      <c r="AR252" s="139" t="s">
        <v>131</v>
      </c>
      <c r="AT252" s="139" t="s">
        <v>126</v>
      </c>
      <c r="AU252" s="139" t="s">
        <v>85</v>
      </c>
      <c r="AY252" s="18" t="s">
        <v>124</v>
      </c>
      <c r="BE252" s="140">
        <f>IF(N252="základní",J252,0)</f>
        <v>0</v>
      </c>
      <c r="BF252" s="140">
        <f>IF(N252="snížená",J252,0)</f>
        <v>0</v>
      </c>
      <c r="BG252" s="140">
        <f>IF(N252="zákl. přenesená",J252,0)</f>
        <v>0</v>
      </c>
      <c r="BH252" s="140">
        <f>IF(N252="sníž. přenesená",J252,0)</f>
        <v>0</v>
      </c>
      <c r="BI252" s="140">
        <f>IF(N252="nulová",J252,0)</f>
        <v>0</v>
      </c>
      <c r="BJ252" s="18" t="s">
        <v>83</v>
      </c>
      <c r="BK252" s="140">
        <f>ROUND(I252*H252,2)</f>
        <v>0</v>
      </c>
      <c r="BL252" s="18" t="s">
        <v>131</v>
      </c>
      <c r="BM252" s="139" t="s">
        <v>272</v>
      </c>
    </row>
    <row r="253" spans="2:65" s="1" customFormat="1">
      <c r="B253" s="33"/>
      <c r="D253" s="141" t="s">
        <v>133</v>
      </c>
      <c r="F253" s="142" t="s">
        <v>380</v>
      </c>
      <c r="I253" s="143"/>
      <c r="L253" s="33"/>
      <c r="M253" s="144"/>
      <c r="T253" s="52"/>
      <c r="AT253" s="18" t="s">
        <v>133</v>
      </c>
      <c r="AU253" s="18" t="s">
        <v>85</v>
      </c>
    </row>
    <row r="254" spans="2:65" s="11" customFormat="1" ht="22.9" customHeight="1">
      <c r="B254" s="116"/>
      <c r="D254" s="117" t="s">
        <v>74</v>
      </c>
      <c r="E254" s="126" t="s">
        <v>381</v>
      </c>
      <c r="F254" s="126" t="s">
        <v>382</v>
      </c>
      <c r="I254" s="119"/>
      <c r="J254" s="127">
        <f>BK254</f>
        <v>0</v>
      </c>
      <c r="L254" s="116"/>
      <c r="M254" s="121"/>
      <c r="P254" s="122">
        <f>SUM(P255:P262)</f>
        <v>0</v>
      </c>
      <c r="R254" s="122">
        <f>SUM(R255:R262)</f>
        <v>0.45</v>
      </c>
      <c r="T254" s="123">
        <f>SUM(T255:T262)</f>
        <v>0</v>
      </c>
      <c r="AR254" s="117" t="s">
        <v>83</v>
      </c>
      <c r="AT254" s="124" t="s">
        <v>74</v>
      </c>
      <c r="AU254" s="124" t="s">
        <v>83</v>
      </c>
      <c r="AY254" s="117" t="s">
        <v>124</v>
      </c>
      <c r="BK254" s="125">
        <f>SUM(BK255:BK262)</f>
        <v>0</v>
      </c>
    </row>
    <row r="255" spans="2:65" s="1" customFormat="1" ht="24.2" customHeight="1">
      <c r="B255" s="33"/>
      <c r="C255" s="128" t="s">
        <v>383</v>
      </c>
      <c r="D255" s="128" t="s">
        <v>126</v>
      </c>
      <c r="E255" s="129" t="s">
        <v>384</v>
      </c>
      <c r="F255" s="130" t="s">
        <v>385</v>
      </c>
      <c r="G255" s="131" t="s">
        <v>147</v>
      </c>
      <c r="H255" s="132">
        <v>500</v>
      </c>
      <c r="I255" s="133"/>
      <c r="J255" s="134">
        <f>ROUND(I255*H255,2)</f>
        <v>0</v>
      </c>
      <c r="K255" s="130" t="s">
        <v>130</v>
      </c>
      <c r="L255" s="33"/>
      <c r="M255" s="135" t="s">
        <v>19</v>
      </c>
      <c r="N255" s="136" t="s">
        <v>46</v>
      </c>
      <c r="P255" s="137">
        <f>O255*H255</f>
        <v>0</v>
      </c>
      <c r="Q255" s="137">
        <v>0</v>
      </c>
      <c r="R255" s="137">
        <f>Q255*H255</f>
        <v>0</v>
      </c>
      <c r="S255" s="137">
        <v>0</v>
      </c>
      <c r="T255" s="138">
        <f>S255*H255</f>
        <v>0</v>
      </c>
      <c r="AR255" s="139" t="s">
        <v>131</v>
      </c>
      <c r="AT255" s="139" t="s">
        <v>126</v>
      </c>
      <c r="AU255" s="139" t="s">
        <v>85</v>
      </c>
      <c r="AY255" s="18" t="s">
        <v>124</v>
      </c>
      <c r="BE255" s="140">
        <f>IF(N255="základní",J255,0)</f>
        <v>0</v>
      </c>
      <c r="BF255" s="140">
        <f>IF(N255="snížená",J255,0)</f>
        <v>0</v>
      </c>
      <c r="BG255" s="140">
        <f>IF(N255="zákl. přenesená",J255,0)</f>
        <v>0</v>
      </c>
      <c r="BH255" s="140">
        <f>IF(N255="sníž. přenesená",J255,0)</f>
        <v>0</v>
      </c>
      <c r="BI255" s="140">
        <f>IF(N255="nulová",J255,0)</f>
        <v>0</v>
      </c>
      <c r="BJ255" s="18" t="s">
        <v>83</v>
      </c>
      <c r="BK255" s="140">
        <f>ROUND(I255*H255,2)</f>
        <v>0</v>
      </c>
      <c r="BL255" s="18" t="s">
        <v>131</v>
      </c>
      <c r="BM255" s="139" t="s">
        <v>386</v>
      </c>
    </row>
    <row r="256" spans="2:65" s="1" customFormat="1" ht="19.5">
      <c r="B256" s="33"/>
      <c r="D256" s="141" t="s">
        <v>133</v>
      </c>
      <c r="F256" s="142" t="s">
        <v>387</v>
      </c>
      <c r="I256" s="143"/>
      <c r="L256" s="33"/>
      <c r="M256" s="144"/>
      <c r="T256" s="52"/>
      <c r="AT256" s="18" t="s">
        <v>133</v>
      </c>
      <c r="AU256" s="18" t="s">
        <v>85</v>
      </c>
    </row>
    <row r="257" spans="2:65" s="1" customFormat="1">
      <c r="B257" s="33"/>
      <c r="D257" s="145" t="s">
        <v>135</v>
      </c>
      <c r="F257" s="146" t="s">
        <v>388</v>
      </c>
      <c r="I257" s="143"/>
      <c r="L257" s="33"/>
      <c r="M257" s="144"/>
      <c r="T257" s="52"/>
      <c r="AT257" s="18" t="s">
        <v>135</v>
      </c>
      <c r="AU257" s="18" t="s">
        <v>85</v>
      </c>
    </row>
    <row r="258" spans="2:65" s="1" customFormat="1" ht="16.5" customHeight="1">
      <c r="B258" s="33"/>
      <c r="C258" s="174" t="s">
        <v>338</v>
      </c>
      <c r="D258" s="174" t="s">
        <v>267</v>
      </c>
      <c r="E258" s="175" t="s">
        <v>389</v>
      </c>
      <c r="F258" s="176" t="s">
        <v>390</v>
      </c>
      <c r="G258" s="177" t="s">
        <v>360</v>
      </c>
      <c r="H258" s="178">
        <v>120</v>
      </c>
      <c r="I258" s="179"/>
      <c r="J258" s="180">
        <f>ROUND(I258*H258,2)</f>
        <v>0</v>
      </c>
      <c r="K258" s="176" t="s">
        <v>130</v>
      </c>
      <c r="L258" s="181"/>
      <c r="M258" s="182" t="s">
        <v>19</v>
      </c>
      <c r="N258" s="183" t="s">
        <v>46</v>
      </c>
      <c r="P258" s="137">
        <f>O258*H258</f>
        <v>0</v>
      </c>
      <c r="Q258" s="137">
        <v>1E-3</v>
      </c>
      <c r="R258" s="137">
        <f>Q258*H258</f>
        <v>0.12</v>
      </c>
      <c r="S258" s="137">
        <v>0</v>
      </c>
      <c r="T258" s="138">
        <f>S258*H258</f>
        <v>0</v>
      </c>
      <c r="AR258" s="139" t="s">
        <v>177</v>
      </c>
      <c r="AT258" s="139" t="s">
        <v>267</v>
      </c>
      <c r="AU258" s="139" t="s">
        <v>85</v>
      </c>
      <c r="AY258" s="18" t="s">
        <v>124</v>
      </c>
      <c r="BE258" s="140">
        <f>IF(N258="základní",J258,0)</f>
        <v>0</v>
      </c>
      <c r="BF258" s="140">
        <f>IF(N258="snížená",J258,0)</f>
        <v>0</v>
      </c>
      <c r="BG258" s="140">
        <f>IF(N258="zákl. přenesená",J258,0)</f>
        <v>0</v>
      </c>
      <c r="BH258" s="140">
        <f>IF(N258="sníž. přenesená",J258,0)</f>
        <v>0</v>
      </c>
      <c r="BI258" s="140">
        <f>IF(N258="nulová",J258,0)</f>
        <v>0</v>
      </c>
      <c r="BJ258" s="18" t="s">
        <v>83</v>
      </c>
      <c r="BK258" s="140">
        <f>ROUND(I258*H258,2)</f>
        <v>0</v>
      </c>
      <c r="BL258" s="18" t="s">
        <v>131</v>
      </c>
      <c r="BM258" s="139" t="s">
        <v>391</v>
      </c>
    </row>
    <row r="259" spans="2:65" s="1" customFormat="1">
      <c r="B259" s="33"/>
      <c r="D259" s="141" t="s">
        <v>133</v>
      </c>
      <c r="F259" s="142" t="s">
        <v>390</v>
      </c>
      <c r="I259" s="143"/>
      <c r="L259" s="33"/>
      <c r="M259" s="144"/>
      <c r="T259" s="52"/>
      <c r="AT259" s="18" t="s">
        <v>133</v>
      </c>
      <c r="AU259" s="18" t="s">
        <v>85</v>
      </c>
    </row>
    <row r="260" spans="2:65" s="1" customFormat="1" ht="19.5">
      <c r="B260" s="33"/>
      <c r="D260" s="141" t="s">
        <v>280</v>
      </c>
      <c r="F260" s="184" t="s">
        <v>392</v>
      </c>
      <c r="I260" s="143"/>
      <c r="L260" s="33"/>
      <c r="M260" s="144"/>
      <c r="T260" s="52"/>
      <c r="AT260" s="18" t="s">
        <v>280</v>
      </c>
      <c r="AU260" s="18" t="s">
        <v>85</v>
      </c>
    </row>
    <row r="261" spans="2:65" s="1" customFormat="1" ht="16.5" customHeight="1">
      <c r="B261" s="33"/>
      <c r="C261" s="174" t="s">
        <v>393</v>
      </c>
      <c r="D261" s="174" t="s">
        <v>267</v>
      </c>
      <c r="E261" s="175" t="s">
        <v>394</v>
      </c>
      <c r="F261" s="176" t="s">
        <v>395</v>
      </c>
      <c r="G261" s="177" t="s">
        <v>129</v>
      </c>
      <c r="H261" s="178">
        <v>12</v>
      </c>
      <c r="I261" s="179"/>
      <c r="J261" s="180">
        <f>ROUND(I261*H261,2)</f>
        <v>0</v>
      </c>
      <c r="K261" s="176" t="s">
        <v>305</v>
      </c>
      <c r="L261" s="181"/>
      <c r="M261" s="182" t="s">
        <v>19</v>
      </c>
      <c r="N261" s="183" t="s">
        <v>46</v>
      </c>
      <c r="P261" s="137">
        <f>O261*H261</f>
        <v>0</v>
      </c>
      <c r="Q261" s="137">
        <v>2.75E-2</v>
      </c>
      <c r="R261" s="137">
        <f>Q261*H261</f>
        <v>0.33</v>
      </c>
      <c r="S261" s="137">
        <v>0</v>
      </c>
      <c r="T261" s="138">
        <f>S261*H261</f>
        <v>0</v>
      </c>
      <c r="AR261" s="139" t="s">
        <v>177</v>
      </c>
      <c r="AT261" s="139" t="s">
        <v>267</v>
      </c>
      <c r="AU261" s="139" t="s">
        <v>85</v>
      </c>
      <c r="AY261" s="18" t="s">
        <v>124</v>
      </c>
      <c r="BE261" s="140">
        <f>IF(N261="základní",J261,0)</f>
        <v>0</v>
      </c>
      <c r="BF261" s="140">
        <f>IF(N261="snížená",J261,0)</f>
        <v>0</v>
      </c>
      <c r="BG261" s="140">
        <f>IF(N261="zákl. přenesená",J261,0)</f>
        <v>0</v>
      </c>
      <c r="BH261" s="140">
        <f>IF(N261="sníž. přenesená",J261,0)</f>
        <v>0</v>
      </c>
      <c r="BI261" s="140">
        <f>IF(N261="nulová",J261,0)</f>
        <v>0</v>
      </c>
      <c r="BJ261" s="18" t="s">
        <v>83</v>
      </c>
      <c r="BK261" s="140">
        <f>ROUND(I261*H261,2)</f>
        <v>0</v>
      </c>
      <c r="BL261" s="18" t="s">
        <v>131</v>
      </c>
      <c r="BM261" s="139" t="s">
        <v>396</v>
      </c>
    </row>
    <row r="262" spans="2:65" s="1" customFormat="1">
      <c r="B262" s="33"/>
      <c r="D262" s="141" t="s">
        <v>133</v>
      </c>
      <c r="F262" s="142" t="s">
        <v>395</v>
      </c>
      <c r="I262" s="143"/>
      <c r="L262" s="33"/>
      <c r="M262" s="144"/>
      <c r="T262" s="52"/>
      <c r="AT262" s="18" t="s">
        <v>133</v>
      </c>
      <c r="AU262" s="18" t="s">
        <v>85</v>
      </c>
    </row>
    <row r="263" spans="2:65" s="11" customFormat="1" ht="25.9" customHeight="1">
      <c r="B263" s="116"/>
      <c r="D263" s="117" t="s">
        <v>74</v>
      </c>
      <c r="E263" s="118" t="s">
        <v>397</v>
      </c>
      <c r="F263" s="118" t="s">
        <v>398</v>
      </c>
      <c r="I263" s="119"/>
      <c r="J263" s="120">
        <f>BK263</f>
        <v>0</v>
      </c>
      <c r="L263" s="116"/>
      <c r="M263" s="121"/>
      <c r="P263" s="122">
        <f>SUM(P264:P267)</f>
        <v>0</v>
      </c>
      <c r="R263" s="122">
        <f>SUM(R264:R267)</f>
        <v>0</v>
      </c>
      <c r="T263" s="123">
        <f>SUM(T264:T267)</f>
        <v>0</v>
      </c>
      <c r="AR263" s="117" t="s">
        <v>131</v>
      </c>
      <c r="AT263" s="124" t="s">
        <v>74</v>
      </c>
      <c r="AU263" s="124" t="s">
        <v>75</v>
      </c>
      <c r="AY263" s="117" t="s">
        <v>124</v>
      </c>
      <c r="BK263" s="125">
        <f>SUM(BK264:BK267)</f>
        <v>0</v>
      </c>
    </row>
    <row r="264" spans="2:65" s="1" customFormat="1" ht="16.5" customHeight="1">
      <c r="B264" s="33"/>
      <c r="C264" s="128" t="s">
        <v>399</v>
      </c>
      <c r="D264" s="128" t="s">
        <v>126</v>
      </c>
      <c r="E264" s="129" t="s">
        <v>400</v>
      </c>
      <c r="F264" s="130" t="s">
        <v>401</v>
      </c>
      <c r="G264" s="131" t="s">
        <v>402</v>
      </c>
      <c r="H264" s="185"/>
      <c r="I264" s="133"/>
      <c r="J264" s="134">
        <f>ROUND(I264*H264,2)</f>
        <v>0</v>
      </c>
      <c r="K264" s="130" t="s">
        <v>160</v>
      </c>
      <c r="L264" s="33"/>
      <c r="M264" s="135" t="s">
        <v>19</v>
      </c>
      <c r="N264" s="136" t="s">
        <v>46</v>
      </c>
      <c r="P264" s="137">
        <f>O264*H264</f>
        <v>0</v>
      </c>
      <c r="Q264" s="137">
        <v>0</v>
      </c>
      <c r="R264" s="137">
        <f>Q264*H264</f>
        <v>0</v>
      </c>
      <c r="S264" s="137">
        <v>0</v>
      </c>
      <c r="T264" s="138">
        <f>S264*H264</f>
        <v>0</v>
      </c>
      <c r="AR264" s="139" t="s">
        <v>403</v>
      </c>
      <c r="AT264" s="139" t="s">
        <v>126</v>
      </c>
      <c r="AU264" s="139" t="s">
        <v>83</v>
      </c>
      <c r="AY264" s="18" t="s">
        <v>124</v>
      </c>
      <c r="BE264" s="140">
        <f>IF(N264="základní",J264,0)</f>
        <v>0</v>
      </c>
      <c r="BF264" s="140">
        <f>IF(N264="snížená",J264,0)</f>
        <v>0</v>
      </c>
      <c r="BG264" s="140">
        <f>IF(N264="zákl. přenesená",J264,0)</f>
        <v>0</v>
      </c>
      <c r="BH264" s="140">
        <f>IF(N264="sníž. přenesená",J264,0)</f>
        <v>0</v>
      </c>
      <c r="BI264" s="140">
        <f>IF(N264="nulová",J264,0)</f>
        <v>0</v>
      </c>
      <c r="BJ264" s="18" t="s">
        <v>83</v>
      </c>
      <c r="BK264" s="140">
        <f>ROUND(I264*H264,2)</f>
        <v>0</v>
      </c>
      <c r="BL264" s="18" t="s">
        <v>403</v>
      </c>
      <c r="BM264" s="139" t="s">
        <v>404</v>
      </c>
    </row>
    <row r="265" spans="2:65" s="1" customFormat="1">
      <c r="B265" s="33"/>
      <c r="D265" s="141" t="s">
        <v>133</v>
      </c>
      <c r="F265" s="142" t="s">
        <v>401</v>
      </c>
      <c r="I265" s="143"/>
      <c r="L265" s="33"/>
      <c r="M265" s="144"/>
      <c r="T265" s="52"/>
      <c r="AT265" s="18" t="s">
        <v>133</v>
      </c>
      <c r="AU265" s="18" t="s">
        <v>83</v>
      </c>
    </row>
    <row r="266" spans="2:65" s="1" customFormat="1" ht="16.5" customHeight="1">
      <c r="B266" s="33"/>
      <c r="C266" s="128" t="s">
        <v>405</v>
      </c>
      <c r="D266" s="128" t="s">
        <v>126</v>
      </c>
      <c r="E266" s="129" t="s">
        <v>406</v>
      </c>
      <c r="F266" s="130" t="s">
        <v>407</v>
      </c>
      <c r="G266" s="131" t="s">
        <v>402</v>
      </c>
      <c r="H266" s="185"/>
      <c r="I266" s="133"/>
      <c r="J266" s="134">
        <f>ROUND(I266*H266,2)</f>
        <v>0</v>
      </c>
      <c r="K266" s="130" t="s">
        <v>160</v>
      </c>
      <c r="L266" s="33"/>
      <c r="M266" s="135" t="s">
        <v>19</v>
      </c>
      <c r="N266" s="136" t="s">
        <v>46</v>
      </c>
      <c r="P266" s="137">
        <f>O266*H266</f>
        <v>0</v>
      </c>
      <c r="Q266" s="137">
        <v>0</v>
      </c>
      <c r="R266" s="137">
        <f>Q266*H266</f>
        <v>0</v>
      </c>
      <c r="S266" s="137">
        <v>0</v>
      </c>
      <c r="T266" s="138">
        <f>S266*H266</f>
        <v>0</v>
      </c>
      <c r="AR266" s="139" t="s">
        <v>403</v>
      </c>
      <c r="AT266" s="139" t="s">
        <v>126</v>
      </c>
      <c r="AU266" s="139" t="s">
        <v>83</v>
      </c>
      <c r="AY266" s="18" t="s">
        <v>124</v>
      </c>
      <c r="BE266" s="140">
        <f>IF(N266="základní",J266,0)</f>
        <v>0</v>
      </c>
      <c r="BF266" s="140">
        <f>IF(N266="snížená",J266,0)</f>
        <v>0</v>
      </c>
      <c r="BG266" s="140">
        <f>IF(N266="zákl. přenesená",J266,0)</f>
        <v>0</v>
      </c>
      <c r="BH266" s="140">
        <f>IF(N266="sníž. přenesená",J266,0)</f>
        <v>0</v>
      </c>
      <c r="BI266" s="140">
        <f>IF(N266="nulová",J266,0)</f>
        <v>0</v>
      </c>
      <c r="BJ266" s="18" t="s">
        <v>83</v>
      </c>
      <c r="BK266" s="140">
        <f>ROUND(I266*H266,2)</f>
        <v>0</v>
      </c>
      <c r="BL266" s="18" t="s">
        <v>403</v>
      </c>
      <c r="BM266" s="139" t="s">
        <v>408</v>
      </c>
    </row>
    <row r="267" spans="2:65" s="1" customFormat="1">
      <c r="B267" s="33"/>
      <c r="D267" s="141" t="s">
        <v>133</v>
      </c>
      <c r="F267" s="142" t="s">
        <v>407</v>
      </c>
      <c r="I267" s="143"/>
      <c r="L267" s="33"/>
      <c r="M267" s="186"/>
      <c r="N267" s="187"/>
      <c r="O267" s="187"/>
      <c r="P267" s="187"/>
      <c r="Q267" s="187"/>
      <c r="R267" s="187"/>
      <c r="S267" s="187"/>
      <c r="T267" s="188"/>
      <c r="AT267" s="18" t="s">
        <v>133</v>
      </c>
      <c r="AU267" s="18" t="s">
        <v>83</v>
      </c>
    </row>
    <row r="268" spans="2:65" s="1" customFormat="1" ht="6.95" customHeight="1">
      <c r="B268" s="41"/>
      <c r="C268" s="42"/>
      <c r="D268" s="42"/>
      <c r="E268" s="42"/>
      <c r="F268" s="42"/>
      <c r="G268" s="42"/>
      <c r="H268" s="42"/>
      <c r="I268" s="42"/>
      <c r="J268" s="42"/>
      <c r="K268" s="42"/>
      <c r="L268" s="33"/>
    </row>
  </sheetData>
  <sheetProtection algorithmName="SHA-512" hashValue="s7NRLFfiQyw2L1apmGSXG+JvKZTuAfgeIhYtderrHnWCbVPHpWN+K7PjJZAz7qO7MmLXnzrYoXq76Fw33fUj7w==" saltValue="4ZFtqeicq7tp//O7yfDtlFRllImj3yeCpzTIUqVLsT5sZI037lVdeWPn5ufbH14Na7Mf1yJ+BTUlLw08DRgjhg==" spinCount="100000" sheet="1" objects="1" scenarios="1" formatColumns="0" formatRows="0" autoFilter="0"/>
  <autoFilter ref="C91:K267" xr:uid="{00000000-0009-0000-0000-000001000000}"/>
  <mergeCells count="9">
    <mergeCell ref="E50:H50"/>
    <mergeCell ref="E82:H82"/>
    <mergeCell ref="E84:H84"/>
    <mergeCell ref="L2:V2"/>
    <mergeCell ref="E7:H7"/>
    <mergeCell ref="E9:H9"/>
    <mergeCell ref="E18:H18"/>
    <mergeCell ref="E27:H27"/>
    <mergeCell ref="E48:H48"/>
  </mergeCells>
  <hyperlinks>
    <hyperlink ref="F97" r:id="rId1" xr:uid="{00000000-0004-0000-0100-000000000000}"/>
    <hyperlink ref="F102" r:id="rId2" xr:uid="{00000000-0004-0000-0100-000001000000}"/>
    <hyperlink ref="F107" r:id="rId3" xr:uid="{00000000-0004-0000-0100-000002000000}"/>
    <hyperlink ref="F110" r:id="rId4" xr:uid="{00000000-0004-0000-0100-000003000000}"/>
    <hyperlink ref="F119" r:id="rId5" xr:uid="{00000000-0004-0000-0100-000004000000}"/>
    <hyperlink ref="F122" r:id="rId6" xr:uid="{00000000-0004-0000-0100-000005000000}"/>
    <hyperlink ref="F125" r:id="rId7" xr:uid="{00000000-0004-0000-0100-000006000000}"/>
    <hyperlink ref="F131" r:id="rId8" xr:uid="{00000000-0004-0000-0100-000007000000}"/>
    <hyperlink ref="F137" r:id="rId9" xr:uid="{00000000-0004-0000-0100-000008000000}"/>
    <hyperlink ref="F150" r:id="rId10" xr:uid="{00000000-0004-0000-0100-000009000000}"/>
    <hyperlink ref="F158" r:id="rId11" xr:uid="{00000000-0004-0000-0100-00000A000000}"/>
    <hyperlink ref="F172" r:id="rId12" xr:uid="{00000000-0004-0000-0100-00000B000000}"/>
    <hyperlink ref="F184" r:id="rId13" xr:uid="{00000000-0004-0000-0100-00000C000000}"/>
    <hyperlink ref="F192" r:id="rId14" xr:uid="{00000000-0004-0000-0100-00000D000000}"/>
    <hyperlink ref="F199" r:id="rId15" xr:uid="{00000000-0004-0000-0100-00000E000000}"/>
    <hyperlink ref="F203" r:id="rId16" xr:uid="{00000000-0004-0000-0100-00000F000000}"/>
    <hyperlink ref="F208" r:id="rId17" xr:uid="{00000000-0004-0000-0100-000010000000}"/>
    <hyperlink ref="F218" r:id="rId18" xr:uid="{00000000-0004-0000-0100-000011000000}"/>
    <hyperlink ref="F221" r:id="rId19" xr:uid="{00000000-0004-0000-0100-000012000000}"/>
    <hyperlink ref="F224" r:id="rId20" xr:uid="{00000000-0004-0000-0100-000013000000}"/>
    <hyperlink ref="F257" r:id="rId21" xr:uid="{00000000-0004-0000-0100-00001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65"/>
  <sheetViews>
    <sheetView showGridLines="0" topLeftCell="A68" workbookViewId="0">
      <selection activeCell="Y103" sqref="Y102:Y10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8" t="s">
        <v>88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pans="2:46" ht="24.95" customHeight="1">
      <c r="B4" s="21"/>
      <c r="D4" s="22" t="s">
        <v>89</v>
      </c>
      <c r="L4" s="21"/>
      <c r="M4" s="84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06" t="str">
        <f>'Rekapitulace stavby'!K6</f>
        <v>Skatepark Tábor</v>
      </c>
      <c r="F7" s="307"/>
      <c r="G7" s="307"/>
      <c r="H7" s="307"/>
      <c r="L7" s="21"/>
    </row>
    <row r="8" spans="2:46" s="1" customFormat="1" ht="12" customHeight="1">
      <c r="B8" s="33"/>
      <c r="D8" s="28" t="s">
        <v>90</v>
      </c>
      <c r="L8" s="33"/>
    </row>
    <row r="9" spans="2:46" s="1" customFormat="1" ht="16.5" customHeight="1">
      <c r="B9" s="33"/>
      <c r="E9" s="278" t="s">
        <v>409</v>
      </c>
      <c r="F9" s="305"/>
      <c r="G9" s="305"/>
      <c r="H9" s="305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49" t="str">
        <f>'Rekapitulace stavby'!AN8</f>
        <v>4. 4. 2023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30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31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08" t="str">
        <f>'Rekapitulace stavby'!E14</f>
        <v>Vyplň údaj</v>
      </c>
      <c r="F18" s="297"/>
      <c r="G18" s="297"/>
      <c r="H18" s="297"/>
      <c r="I18" s="28" t="s">
        <v>29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33</v>
      </c>
      <c r="I20" s="28" t="s">
        <v>26</v>
      </c>
      <c r="J20" s="26" t="s">
        <v>19</v>
      </c>
      <c r="L20" s="33"/>
    </row>
    <row r="21" spans="2:12" s="1" customFormat="1" ht="18" customHeight="1">
      <c r="B21" s="33"/>
      <c r="E21" s="26" t="s">
        <v>34</v>
      </c>
      <c r="I21" s="28" t="s">
        <v>29</v>
      </c>
      <c r="J21" s="26" t="s">
        <v>19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36</v>
      </c>
      <c r="I23" s="28" t="s">
        <v>26</v>
      </c>
      <c r="J23" s="26" t="s">
        <v>37</v>
      </c>
      <c r="L23" s="33"/>
    </row>
    <row r="24" spans="2:12" s="1" customFormat="1" ht="18" customHeight="1">
      <c r="B24" s="33"/>
      <c r="E24" s="26" t="s">
        <v>38</v>
      </c>
      <c r="I24" s="28" t="s">
        <v>29</v>
      </c>
      <c r="J24" s="26" t="s">
        <v>19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39</v>
      </c>
      <c r="L26" s="33"/>
    </row>
    <row r="27" spans="2:12" s="7" customFormat="1" ht="16.5" customHeight="1">
      <c r="B27" s="85"/>
      <c r="E27" s="301" t="s">
        <v>19</v>
      </c>
      <c r="F27" s="301"/>
      <c r="G27" s="301"/>
      <c r="H27" s="301"/>
      <c r="L27" s="85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0"/>
      <c r="E29" s="50"/>
      <c r="F29" s="50"/>
      <c r="G29" s="50"/>
      <c r="H29" s="50"/>
      <c r="I29" s="50"/>
      <c r="J29" s="50"/>
      <c r="K29" s="50"/>
      <c r="L29" s="33"/>
    </row>
    <row r="30" spans="2:12" s="1" customFormat="1" ht="25.35" customHeight="1">
      <c r="B30" s="33"/>
      <c r="D30" s="86" t="s">
        <v>41</v>
      </c>
      <c r="J30" s="62">
        <f>ROUND(J83, 2)</f>
        <v>0</v>
      </c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14.45" customHeight="1">
      <c r="B32" s="33"/>
      <c r="F32" s="87" t="s">
        <v>43</v>
      </c>
      <c r="I32" s="87" t="s">
        <v>42</v>
      </c>
      <c r="J32" s="87" t="s">
        <v>44</v>
      </c>
      <c r="L32" s="33"/>
    </row>
    <row r="33" spans="2:12" s="1" customFormat="1" ht="14.45" customHeight="1">
      <c r="B33" s="33"/>
      <c r="D33" s="88" t="s">
        <v>45</v>
      </c>
      <c r="E33" s="28" t="s">
        <v>46</v>
      </c>
      <c r="F33" s="89">
        <f>ROUND((SUM(BE83:BE164)),  2)</f>
        <v>0</v>
      </c>
      <c r="I33" s="90">
        <v>0.21</v>
      </c>
      <c r="J33" s="89">
        <f>ROUND(((SUM(BE83:BE164))*I33),  2)</f>
        <v>0</v>
      </c>
      <c r="L33" s="33"/>
    </row>
    <row r="34" spans="2:12" s="1" customFormat="1" ht="14.45" customHeight="1">
      <c r="B34" s="33"/>
      <c r="E34" s="28" t="s">
        <v>47</v>
      </c>
      <c r="F34" s="89">
        <f>ROUND((SUM(BF83:BF164)),  2)</f>
        <v>0</v>
      </c>
      <c r="I34" s="90">
        <v>0.15</v>
      </c>
      <c r="J34" s="89">
        <f>ROUND(((SUM(BF83:BF164))*I34),  2)</f>
        <v>0</v>
      </c>
      <c r="L34" s="33"/>
    </row>
    <row r="35" spans="2:12" s="1" customFormat="1" ht="14.45" hidden="1" customHeight="1">
      <c r="B35" s="33"/>
      <c r="E35" s="28" t="s">
        <v>48</v>
      </c>
      <c r="F35" s="89">
        <f>ROUND((SUM(BG83:BG164)),  2)</f>
        <v>0</v>
      </c>
      <c r="I35" s="90">
        <v>0.21</v>
      </c>
      <c r="J35" s="89">
        <f>0</f>
        <v>0</v>
      </c>
      <c r="L35" s="33"/>
    </row>
    <row r="36" spans="2:12" s="1" customFormat="1" ht="14.45" hidden="1" customHeight="1">
      <c r="B36" s="33"/>
      <c r="E36" s="28" t="s">
        <v>49</v>
      </c>
      <c r="F36" s="89">
        <f>ROUND((SUM(BH83:BH164)),  2)</f>
        <v>0</v>
      </c>
      <c r="I36" s="90">
        <v>0.15</v>
      </c>
      <c r="J36" s="89">
        <f>0</f>
        <v>0</v>
      </c>
      <c r="L36" s="33"/>
    </row>
    <row r="37" spans="2:12" s="1" customFormat="1" ht="14.45" hidden="1" customHeight="1">
      <c r="B37" s="33"/>
      <c r="E37" s="28" t="s">
        <v>50</v>
      </c>
      <c r="F37" s="89">
        <f>ROUND((SUM(BI83:BI164)),  2)</f>
        <v>0</v>
      </c>
      <c r="I37" s="90">
        <v>0</v>
      </c>
      <c r="J37" s="89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1"/>
      <c r="D39" s="92" t="s">
        <v>51</v>
      </c>
      <c r="E39" s="53"/>
      <c r="F39" s="53"/>
      <c r="G39" s="93" t="s">
        <v>52</v>
      </c>
      <c r="H39" s="94" t="s">
        <v>53</v>
      </c>
      <c r="I39" s="53"/>
      <c r="J39" s="95">
        <f>SUM(J30:J37)</f>
        <v>0</v>
      </c>
      <c r="K39" s="96"/>
      <c r="L39" s="33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3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3"/>
    </row>
    <row r="45" spans="2:12" s="1" customFormat="1" ht="24.95" customHeight="1">
      <c r="B45" s="33"/>
      <c r="C45" s="22" t="s">
        <v>92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06" t="str">
        <f>E7</f>
        <v>Skatepark Tábor</v>
      </c>
      <c r="F48" s="307"/>
      <c r="G48" s="307"/>
      <c r="H48" s="307"/>
      <c r="L48" s="33"/>
    </row>
    <row r="49" spans="2:47" s="1" customFormat="1" ht="12" customHeight="1">
      <c r="B49" s="33"/>
      <c r="C49" s="28" t="s">
        <v>90</v>
      </c>
      <c r="L49" s="33"/>
    </row>
    <row r="50" spans="2:47" s="1" customFormat="1" ht="16.5" customHeight="1">
      <c r="B50" s="33"/>
      <c r="E50" s="278" t="str">
        <f>E9</f>
        <v>002 - Veřejné osvětlení</v>
      </c>
      <c r="F50" s="305"/>
      <c r="G50" s="305"/>
      <c r="H50" s="305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Tábor</v>
      </c>
      <c r="I52" s="28" t="s">
        <v>23</v>
      </c>
      <c r="J52" s="49" t="str">
        <f>IF(J12="","",J12)</f>
        <v>4. 4. 2023</v>
      </c>
      <c r="L52" s="33"/>
    </row>
    <row r="53" spans="2:47" s="1" customFormat="1" ht="6.95" customHeight="1">
      <c r="B53" s="33"/>
      <c r="L53" s="33"/>
    </row>
    <row r="54" spans="2:47" s="1" customFormat="1" ht="15.2" customHeight="1">
      <c r="B54" s="33"/>
      <c r="C54" s="28" t="s">
        <v>25</v>
      </c>
      <c r="F54" s="26" t="str">
        <f>E15</f>
        <v>Tělovýchovná zařízení města Tábora s.r.o.</v>
      </c>
      <c r="I54" s="28" t="s">
        <v>33</v>
      </c>
      <c r="J54" s="31" t="str">
        <f>E21</f>
        <v>U / U Studio s.r.o.</v>
      </c>
      <c r="L54" s="33"/>
    </row>
    <row r="55" spans="2:47" s="1" customFormat="1" ht="15.2" customHeight="1">
      <c r="B55" s="33"/>
      <c r="C55" s="28" t="s">
        <v>31</v>
      </c>
      <c r="F55" s="26" t="str">
        <f>IF(E18="","",E18)</f>
        <v>Vyplň údaj</v>
      </c>
      <c r="I55" s="28" t="s">
        <v>36</v>
      </c>
      <c r="J55" s="31" t="str">
        <f>E24</f>
        <v>Ing. Pavel Vochozka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93</v>
      </c>
      <c r="D57" s="91"/>
      <c r="E57" s="91"/>
      <c r="F57" s="91"/>
      <c r="G57" s="91"/>
      <c r="H57" s="91"/>
      <c r="I57" s="91"/>
      <c r="J57" s="98" t="s">
        <v>94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9" t="s">
        <v>73</v>
      </c>
      <c r="J59" s="62">
        <f>J83</f>
        <v>0</v>
      </c>
      <c r="L59" s="33"/>
      <c r="AU59" s="18" t="s">
        <v>95</v>
      </c>
    </row>
    <row r="60" spans="2:47" s="8" customFormat="1" ht="24.95" customHeight="1">
      <c r="B60" s="100"/>
      <c r="D60" s="101" t="s">
        <v>410</v>
      </c>
      <c r="E60" s="102"/>
      <c r="F60" s="102"/>
      <c r="G60" s="102"/>
      <c r="H60" s="102"/>
      <c r="I60" s="102"/>
      <c r="J60" s="103">
        <f>J84</f>
        <v>0</v>
      </c>
      <c r="L60" s="100"/>
    </row>
    <row r="61" spans="2:47" s="9" customFormat="1" ht="19.899999999999999" customHeight="1">
      <c r="B61" s="104"/>
      <c r="D61" s="105" t="s">
        <v>411</v>
      </c>
      <c r="E61" s="106"/>
      <c r="F61" s="106"/>
      <c r="G61" s="106"/>
      <c r="H61" s="106"/>
      <c r="I61" s="106"/>
      <c r="J61" s="107">
        <f>J85</f>
        <v>0</v>
      </c>
      <c r="L61" s="104"/>
    </row>
    <row r="62" spans="2:47" s="9" customFormat="1" ht="19.899999999999999" customHeight="1">
      <c r="B62" s="104"/>
      <c r="D62" s="105" t="s">
        <v>412</v>
      </c>
      <c r="E62" s="106"/>
      <c r="F62" s="106"/>
      <c r="G62" s="106"/>
      <c r="H62" s="106"/>
      <c r="I62" s="106"/>
      <c r="J62" s="107">
        <f>J124</f>
        <v>0</v>
      </c>
      <c r="L62" s="104"/>
    </row>
    <row r="63" spans="2:47" s="8" customFormat="1" ht="24.95" customHeight="1">
      <c r="B63" s="100"/>
      <c r="D63" s="101" t="s">
        <v>108</v>
      </c>
      <c r="E63" s="102"/>
      <c r="F63" s="102"/>
      <c r="G63" s="102"/>
      <c r="H63" s="102"/>
      <c r="I63" s="102"/>
      <c r="J63" s="103">
        <f>J154</f>
        <v>0</v>
      </c>
      <c r="L63" s="100"/>
    </row>
    <row r="64" spans="2:47" s="1" customFormat="1" ht="21.75" customHeight="1">
      <c r="B64" s="33"/>
      <c r="L64" s="33"/>
    </row>
    <row r="65" spans="2:12" s="1" customFormat="1" ht="6.95" customHeight="1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33"/>
    </row>
    <row r="69" spans="2:12" s="1" customFormat="1" ht="6.95" customHeight="1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33"/>
    </row>
    <row r="70" spans="2:12" s="1" customFormat="1" ht="24.95" customHeight="1">
      <c r="B70" s="33"/>
      <c r="C70" s="22" t="s">
        <v>109</v>
      </c>
      <c r="L70" s="33"/>
    </row>
    <row r="71" spans="2:12" s="1" customFormat="1" ht="6.95" customHeight="1">
      <c r="B71" s="33"/>
      <c r="L71" s="33"/>
    </row>
    <row r="72" spans="2:12" s="1" customFormat="1" ht="12" customHeight="1">
      <c r="B72" s="33"/>
      <c r="C72" s="28" t="s">
        <v>16</v>
      </c>
      <c r="L72" s="33"/>
    </row>
    <row r="73" spans="2:12" s="1" customFormat="1" ht="16.5" customHeight="1">
      <c r="B73" s="33"/>
      <c r="E73" s="306" t="str">
        <f>E7</f>
        <v>Skatepark Tábor</v>
      </c>
      <c r="F73" s="307"/>
      <c r="G73" s="307"/>
      <c r="H73" s="307"/>
      <c r="L73" s="33"/>
    </row>
    <row r="74" spans="2:12" s="1" customFormat="1" ht="12" customHeight="1">
      <c r="B74" s="33"/>
      <c r="C74" s="28" t="s">
        <v>90</v>
      </c>
      <c r="L74" s="33"/>
    </row>
    <row r="75" spans="2:12" s="1" customFormat="1" ht="16.5" customHeight="1">
      <c r="B75" s="33"/>
      <c r="E75" s="278" t="str">
        <f>E9</f>
        <v>002 - Veřejné osvětlení</v>
      </c>
      <c r="F75" s="305"/>
      <c r="G75" s="305"/>
      <c r="H75" s="305"/>
      <c r="L75" s="33"/>
    </row>
    <row r="76" spans="2:12" s="1" customFormat="1" ht="6.95" customHeight="1">
      <c r="B76" s="33"/>
      <c r="L76" s="33"/>
    </row>
    <row r="77" spans="2:12" s="1" customFormat="1" ht="12" customHeight="1">
      <c r="B77" s="33"/>
      <c r="C77" s="28" t="s">
        <v>21</v>
      </c>
      <c r="F77" s="26" t="str">
        <f>F12</f>
        <v>Tábor</v>
      </c>
      <c r="I77" s="28" t="s">
        <v>23</v>
      </c>
      <c r="J77" s="49" t="str">
        <f>IF(J12="","",J12)</f>
        <v>4. 4. 2023</v>
      </c>
      <c r="L77" s="33"/>
    </row>
    <row r="78" spans="2:12" s="1" customFormat="1" ht="6.95" customHeight="1">
      <c r="B78" s="33"/>
      <c r="L78" s="33"/>
    </row>
    <row r="79" spans="2:12" s="1" customFormat="1" ht="15.2" customHeight="1">
      <c r="B79" s="33"/>
      <c r="C79" s="28" t="s">
        <v>25</v>
      </c>
      <c r="F79" s="26" t="str">
        <f>E15</f>
        <v>Tělovýchovná zařízení města Tábora s.r.o.</v>
      </c>
      <c r="I79" s="28" t="s">
        <v>33</v>
      </c>
      <c r="J79" s="31" t="str">
        <f>E21</f>
        <v>U / U Studio s.r.o.</v>
      </c>
      <c r="L79" s="33"/>
    </row>
    <row r="80" spans="2:12" s="1" customFormat="1" ht="15.2" customHeight="1">
      <c r="B80" s="33"/>
      <c r="C80" s="28" t="s">
        <v>31</v>
      </c>
      <c r="F80" s="26" t="str">
        <f>IF(E18="","",E18)</f>
        <v>Vyplň údaj</v>
      </c>
      <c r="I80" s="28" t="s">
        <v>36</v>
      </c>
      <c r="J80" s="31" t="str">
        <f>E24</f>
        <v>Ing. Pavel Vochozka</v>
      </c>
      <c r="L80" s="33"/>
    </row>
    <row r="81" spans="2:65" s="1" customFormat="1" ht="10.35" customHeight="1">
      <c r="B81" s="33"/>
      <c r="L81" s="33"/>
    </row>
    <row r="82" spans="2:65" s="10" customFormat="1" ht="29.25" customHeight="1">
      <c r="B82" s="108"/>
      <c r="C82" s="109" t="s">
        <v>110</v>
      </c>
      <c r="D82" s="110" t="s">
        <v>60</v>
      </c>
      <c r="E82" s="110" t="s">
        <v>56</v>
      </c>
      <c r="F82" s="110" t="s">
        <v>57</v>
      </c>
      <c r="G82" s="110" t="s">
        <v>111</v>
      </c>
      <c r="H82" s="110" t="s">
        <v>112</v>
      </c>
      <c r="I82" s="110" t="s">
        <v>113</v>
      </c>
      <c r="J82" s="110" t="s">
        <v>94</v>
      </c>
      <c r="K82" s="111" t="s">
        <v>114</v>
      </c>
      <c r="L82" s="108"/>
      <c r="M82" s="55" t="s">
        <v>19</v>
      </c>
      <c r="N82" s="56" t="s">
        <v>45</v>
      </c>
      <c r="O82" s="56" t="s">
        <v>115</v>
      </c>
      <c r="P82" s="56" t="s">
        <v>116</v>
      </c>
      <c r="Q82" s="56" t="s">
        <v>117</v>
      </c>
      <c r="R82" s="56" t="s">
        <v>118</v>
      </c>
      <c r="S82" s="56" t="s">
        <v>119</v>
      </c>
      <c r="T82" s="57" t="s">
        <v>120</v>
      </c>
    </row>
    <row r="83" spans="2:65" s="1" customFormat="1" ht="22.9" customHeight="1">
      <c r="B83" s="33"/>
      <c r="C83" s="60" t="s">
        <v>121</v>
      </c>
      <c r="J83" s="112">
        <f>BK83</f>
        <v>0</v>
      </c>
      <c r="L83" s="33"/>
      <c r="M83" s="58"/>
      <c r="N83" s="50"/>
      <c r="O83" s="50"/>
      <c r="P83" s="113">
        <f>P84+P154</f>
        <v>0</v>
      </c>
      <c r="Q83" s="50"/>
      <c r="R83" s="113">
        <f>R84+R154</f>
        <v>16.662500000000001</v>
      </c>
      <c r="S83" s="50"/>
      <c r="T83" s="114">
        <f>T84+T154</f>
        <v>0</v>
      </c>
      <c r="AT83" s="18" t="s">
        <v>74</v>
      </c>
      <c r="AU83" s="18" t="s">
        <v>95</v>
      </c>
      <c r="BK83" s="115">
        <f>BK84+BK154</f>
        <v>0</v>
      </c>
    </row>
    <row r="84" spans="2:65" s="11" customFormat="1" ht="25.9" customHeight="1">
      <c r="B84" s="116"/>
      <c r="D84" s="117" t="s">
        <v>74</v>
      </c>
      <c r="E84" s="118" t="s">
        <v>267</v>
      </c>
      <c r="F84" s="118" t="s">
        <v>413</v>
      </c>
      <c r="I84" s="119"/>
      <c r="J84" s="120">
        <f>BK84</f>
        <v>0</v>
      </c>
      <c r="L84" s="116"/>
      <c r="M84" s="121"/>
      <c r="P84" s="122">
        <f>P85+P124</f>
        <v>0</v>
      </c>
      <c r="R84" s="122">
        <f>R85+R124</f>
        <v>16.662500000000001</v>
      </c>
      <c r="T84" s="123">
        <f>T85+T124</f>
        <v>0</v>
      </c>
      <c r="AR84" s="117" t="s">
        <v>139</v>
      </c>
      <c r="AT84" s="124" t="s">
        <v>74</v>
      </c>
      <c r="AU84" s="124" t="s">
        <v>75</v>
      </c>
      <c r="AY84" s="117" t="s">
        <v>124</v>
      </c>
      <c r="BK84" s="125">
        <f>BK85+BK124</f>
        <v>0</v>
      </c>
    </row>
    <row r="85" spans="2:65" s="11" customFormat="1" ht="22.9" customHeight="1">
      <c r="B85" s="116"/>
      <c r="D85" s="117" t="s">
        <v>74</v>
      </c>
      <c r="E85" s="126" t="s">
        <v>414</v>
      </c>
      <c r="F85" s="126" t="s">
        <v>415</v>
      </c>
      <c r="I85" s="119"/>
      <c r="J85" s="127">
        <f>BK85</f>
        <v>0</v>
      </c>
      <c r="L85" s="116"/>
      <c r="M85" s="121"/>
      <c r="P85" s="122">
        <f>SUM(P86:P123)</f>
        <v>0</v>
      </c>
      <c r="R85" s="122">
        <f>SUM(R86:R123)</f>
        <v>0</v>
      </c>
      <c r="T85" s="123">
        <f>SUM(T86:T123)</f>
        <v>0</v>
      </c>
      <c r="AR85" s="117" t="s">
        <v>139</v>
      </c>
      <c r="AT85" s="124" t="s">
        <v>74</v>
      </c>
      <c r="AU85" s="124" t="s">
        <v>83</v>
      </c>
      <c r="AY85" s="117" t="s">
        <v>124</v>
      </c>
      <c r="BK85" s="125">
        <f>SUM(BK86:BK123)</f>
        <v>0</v>
      </c>
    </row>
    <row r="86" spans="2:65" s="1" customFormat="1" ht="24.2" customHeight="1">
      <c r="B86" s="33"/>
      <c r="C86" s="174" t="s">
        <v>83</v>
      </c>
      <c r="D86" s="174" t="s">
        <v>267</v>
      </c>
      <c r="E86" s="175" t="s">
        <v>416</v>
      </c>
      <c r="F86" s="176" t="s">
        <v>417</v>
      </c>
      <c r="G86" s="177" t="s">
        <v>129</v>
      </c>
      <c r="H86" s="178">
        <v>2</v>
      </c>
      <c r="I86" s="179"/>
      <c r="J86" s="180">
        <f>ROUND(I86*H86,2)</f>
        <v>0</v>
      </c>
      <c r="K86" s="176" t="s">
        <v>305</v>
      </c>
      <c r="L86" s="181"/>
      <c r="M86" s="182" t="s">
        <v>19</v>
      </c>
      <c r="N86" s="183" t="s">
        <v>46</v>
      </c>
      <c r="P86" s="137">
        <f>O86*H86</f>
        <v>0</v>
      </c>
      <c r="Q86" s="137">
        <v>0</v>
      </c>
      <c r="R86" s="137">
        <f>Q86*H86</f>
        <v>0</v>
      </c>
      <c r="S86" s="137">
        <v>0</v>
      </c>
      <c r="T86" s="138">
        <f>S86*H86</f>
        <v>0</v>
      </c>
      <c r="AR86" s="139" t="s">
        <v>418</v>
      </c>
      <c r="AT86" s="139" t="s">
        <v>267</v>
      </c>
      <c r="AU86" s="139" t="s">
        <v>85</v>
      </c>
      <c r="AY86" s="18" t="s">
        <v>124</v>
      </c>
      <c r="BE86" s="140">
        <f>IF(N86="základní",J86,0)</f>
        <v>0</v>
      </c>
      <c r="BF86" s="140">
        <f>IF(N86="snížená",J86,0)</f>
        <v>0</v>
      </c>
      <c r="BG86" s="140">
        <f>IF(N86="zákl. přenesená",J86,0)</f>
        <v>0</v>
      </c>
      <c r="BH86" s="140">
        <f>IF(N86="sníž. přenesená",J86,0)</f>
        <v>0</v>
      </c>
      <c r="BI86" s="140">
        <f>IF(N86="nulová",J86,0)</f>
        <v>0</v>
      </c>
      <c r="BJ86" s="18" t="s">
        <v>83</v>
      </c>
      <c r="BK86" s="140">
        <f>ROUND(I86*H86,2)</f>
        <v>0</v>
      </c>
      <c r="BL86" s="18" t="s">
        <v>404</v>
      </c>
      <c r="BM86" s="139" t="s">
        <v>85</v>
      </c>
    </row>
    <row r="87" spans="2:65" s="1" customFormat="1">
      <c r="B87" s="33"/>
      <c r="D87" s="141" t="s">
        <v>133</v>
      </c>
      <c r="F87" s="142" t="s">
        <v>417</v>
      </c>
      <c r="I87" s="143"/>
      <c r="L87" s="33"/>
      <c r="M87" s="144"/>
      <c r="T87" s="52"/>
      <c r="AT87" s="18" t="s">
        <v>133</v>
      </c>
      <c r="AU87" s="18" t="s">
        <v>85</v>
      </c>
    </row>
    <row r="88" spans="2:65" s="1" customFormat="1" ht="24.2" customHeight="1">
      <c r="B88" s="33"/>
      <c r="C88" s="174" t="s">
        <v>85</v>
      </c>
      <c r="D88" s="174" t="s">
        <v>267</v>
      </c>
      <c r="E88" s="175" t="s">
        <v>419</v>
      </c>
      <c r="F88" s="176" t="s">
        <v>420</v>
      </c>
      <c r="G88" s="177" t="s">
        <v>129</v>
      </c>
      <c r="H88" s="178">
        <v>5</v>
      </c>
      <c r="I88" s="179"/>
      <c r="J88" s="180">
        <f>ROUND(I88*H88,2)</f>
        <v>0</v>
      </c>
      <c r="K88" s="176" t="s">
        <v>305</v>
      </c>
      <c r="L88" s="181"/>
      <c r="M88" s="182" t="s">
        <v>19</v>
      </c>
      <c r="N88" s="183" t="s">
        <v>46</v>
      </c>
      <c r="P88" s="137">
        <f>O88*H88</f>
        <v>0</v>
      </c>
      <c r="Q88" s="137">
        <v>0</v>
      </c>
      <c r="R88" s="137">
        <f>Q88*H88</f>
        <v>0</v>
      </c>
      <c r="S88" s="137">
        <v>0</v>
      </c>
      <c r="T88" s="138">
        <f>S88*H88</f>
        <v>0</v>
      </c>
      <c r="AR88" s="139" t="s">
        <v>418</v>
      </c>
      <c r="AT88" s="139" t="s">
        <v>267</v>
      </c>
      <c r="AU88" s="139" t="s">
        <v>85</v>
      </c>
      <c r="AY88" s="18" t="s">
        <v>124</v>
      </c>
      <c r="BE88" s="140">
        <f>IF(N88="základní",J88,0)</f>
        <v>0</v>
      </c>
      <c r="BF88" s="140">
        <f>IF(N88="snížená",J88,0)</f>
        <v>0</v>
      </c>
      <c r="BG88" s="140">
        <f>IF(N88="zákl. přenesená",J88,0)</f>
        <v>0</v>
      </c>
      <c r="BH88" s="140">
        <f>IF(N88="sníž. přenesená",J88,0)</f>
        <v>0</v>
      </c>
      <c r="BI88" s="140">
        <f>IF(N88="nulová",J88,0)</f>
        <v>0</v>
      </c>
      <c r="BJ88" s="18" t="s">
        <v>83</v>
      </c>
      <c r="BK88" s="140">
        <f>ROUND(I88*H88,2)</f>
        <v>0</v>
      </c>
      <c r="BL88" s="18" t="s">
        <v>404</v>
      </c>
      <c r="BM88" s="139" t="s">
        <v>131</v>
      </c>
    </row>
    <row r="89" spans="2:65" s="1" customFormat="1">
      <c r="B89" s="33"/>
      <c r="D89" s="141" t="s">
        <v>133</v>
      </c>
      <c r="F89" s="142" t="s">
        <v>420</v>
      </c>
      <c r="I89" s="143"/>
      <c r="L89" s="33"/>
      <c r="M89" s="144"/>
      <c r="T89" s="52"/>
      <c r="AT89" s="18" t="s">
        <v>133</v>
      </c>
      <c r="AU89" s="18" t="s">
        <v>85</v>
      </c>
    </row>
    <row r="90" spans="2:65" s="1" customFormat="1" ht="24.2" customHeight="1">
      <c r="B90" s="33"/>
      <c r="C90" s="174" t="s">
        <v>139</v>
      </c>
      <c r="D90" s="174" t="s">
        <v>267</v>
      </c>
      <c r="E90" s="175" t="s">
        <v>421</v>
      </c>
      <c r="F90" s="176" t="s">
        <v>422</v>
      </c>
      <c r="G90" s="177" t="s">
        <v>129</v>
      </c>
      <c r="H90" s="178">
        <v>7</v>
      </c>
      <c r="I90" s="179"/>
      <c r="J90" s="180">
        <f>ROUND(I90*H90,2)</f>
        <v>0</v>
      </c>
      <c r="K90" s="176" t="s">
        <v>305</v>
      </c>
      <c r="L90" s="181"/>
      <c r="M90" s="182" t="s">
        <v>19</v>
      </c>
      <c r="N90" s="183" t="s">
        <v>46</v>
      </c>
      <c r="P90" s="137">
        <f>O90*H90</f>
        <v>0</v>
      </c>
      <c r="Q90" s="137">
        <v>0</v>
      </c>
      <c r="R90" s="137">
        <f>Q90*H90</f>
        <v>0</v>
      </c>
      <c r="S90" s="137">
        <v>0</v>
      </c>
      <c r="T90" s="138">
        <f>S90*H90</f>
        <v>0</v>
      </c>
      <c r="AR90" s="139" t="s">
        <v>418</v>
      </c>
      <c r="AT90" s="139" t="s">
        <v>267</v>
      </c>
      <c r="AU90" s="139" t="s">
        <v>85</v>
      </c>
      <c r="AY90" s="18" t="s">
        <v>124</v>
      </c>
      <c r="BE90" s="140">
        <f>IF(N90="základní",J90,0)</f>
        <v>0</v>
      </c>
      <c r="BF90" s="140">
        <f>IF(N90="snížená",J90,0)</f>
        <v>0</v>
      </c>
      <c r="BG90" s="140">
        <f>IF(N90="zákl. přenesená",J90,0)</f>
        <v>0</v>
      </c>
      <c r="BH90" s="140">
        <f>IF(N90="sníž. přenesená",J90,0)</f>
        <v>0</v>
      </c>
      <c r="BI90" s="140">
        <f>IF(N90="nulová",J90,0)</f>
        <v>0</v>
      </c>
      <c r="BJ90" s="18" t="s">
        <v>83</v>
      </c>
      <c r="BK90" s="140">
        <f>ROUND(I90*H90,2)</f>
        <v>0</v>
      </c>
      <c r="BL90" s="18" t="s">
        <v>404</v>
      </c>
      <c r="BM90" s="139" t="s">
        <v>148</v>
      </c>
    </row>
    <row r="91" spans="2:65" s="1" customFormat="1">
      <c r="B91" s="33"/>
      <c r="D91" s="141" t="s">
        <v>133</v>
      </c>
      <c r="F91" s="142" t="s">
        <v>697</v>
      </c>
      <c r="I91" s="143"/>
      <c r="L91" s="33"/>
      <c r="M91" s="144"/>
      <c r="T91" s="52"/>
      <c r="AT91" s="18" t="s">
        <v>133</v>
      </c>
      <c r="AU91" s="18" t="s">
        <v>85</v>
      </c>
    </row>
    <row r="92" spans="2:65" s="1" customFormat="1" ht="16.5" customHeight="1">
      <c r="B92" s="33"/>
      <c r="C92" s="174" t="s">
        <v>131</v>
      </c>
      <c r="D92" s="174" t="s">
        <v>267</v>
      </c>
      <c r="E92" s="175" t="s">
        <v>423</v>
      </c>
      <c r="F92" s="176" t="s">
        <v>424</v>
      </c>
      <c r="G92" s="177" t="s">
        <v>129</v>
      </c>
      <c r="H92" s="178">
        <v>7</v>
      </c>
      <c r="I92" s="179"/>
      <c r="J92" s="180">
        <f>ROUND(I92*H92,2)</f>
        <v>0</v>
      </c>
      <c r="K92" s="176" t="s">
        <v>305</v>
      </c>
      <c r="L92" s="181"/>
      <c r="M92" s="182" t="s">
        <v>19</v>
      </c>
      <c r="N92" s="183" t="s">
        <v>46</v>
      </c>
      <c r="P92" s="137">
        <f>O92*H92</f>
        <v>0</v>
      </c>
      <c r="Q92" s="137">
        <v>0</v>
      </c>
      <c r="R92" s="137">
        <f>Q92*H92</f>
        <v>0</v>
      </c>
      <c r="S92" s="137">
        <v>0</v>
      </c>
      <c r="T92" s="138">
        <f>S92*H92</f>
        <v>0</v>
      </c>
      <c r="AR92" s="139" t="s">
        <v>418</v>
      </c>
      <c r="AT92" s="139" t="s">
        <v>267</v>
      </c>
      <c r="AU92" s="139" t="s">
        <v>85</v>
      </c>
      <c r="AY92" s="18" t="s">
        <v>124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8" t="s">
        <v>83</v>
      </c>
      <c r="BK92" s="140">
        <f>ROUND(I92*H92,2)</f>
        <v>0</v>
      </c>
      <c r="BL92" s="18" t="s">
        <v>404</v>
      </c>
      <c r="BM92" s="139" t="s">
        <v>177</v>
      </c>
    </row>
    <row r="93" spans="2:65" s="1" customFormat="1">
      <c r="B93" s="33"/>
      <c r="D93" s="141" t="s">
        <v>133</v>
      </c>
      <c r="F93" s="142" t="s">
        <v>424</v>
      </c>
      <c r="I93" s="143"/>
      <c r="L93" s="33"/>
      <c r="M93" s="144"/>
      <c r="T93" s="52"/>
      <c r="AT93" s="18" t="s">
        <v>133</v>
      </c>
      <c r="AU93" s="18" t="s">
        <v>85</v>
      </c>
    </row>
    <row r="94" spans="2:65" s="1" customFormat="1" ht="16.5" customHeight="1">
      <c r="B94" s="33"/>
      <c r="C94" s="174" t="s">
        <v>157</v>
      </c>
      <c r="D94" s="174" t="s">
        <v>267</v>
      </c>
      <c r="E94" s="175" t="s">
        <v>425</v>
      </c>
      <c r="F94" s="176" t="s">
        <v>426</v>
      </c>
      <c r="G94" s="177" t="s">
        <v>427</v>
      </c>
      <c r="H94" s="178">
        <v>167</v>
      </c>
      <c r="I94" s="179"/>
      <c r="J94" s="180">
        <f>ROUND(I94*H94,2)</f>
        <v>0</v>
      </c>
      <c r="K94" s="176" t="s">
        <v>305</v>
      </c>
      <c r="L94" s="181"/>
      <c r="M94" s="182" t="s">
        <v>19</v>
      </c>
      <c r="N94" s="183" t="s">
        <v>46</v>
      </c>
      <c r="P94" s="137">
        <f>O94*H94</f>
        <v>0</v>
      </c>
      <c r="Q94" s="137">
        <v>0</v>
      </c>
      <c r="R94" s="137">
        <f>Q94*H94</f>
        <v>0</v>
      </c>
      <c r="S94" s="137">
        <v>0</v>
      </c>
      <c r="T94" s="138">
        <f>S94*H94</f>
        <v>0</v>
      </c>
      <c r="AR94" s="139" t="s">
        <v>418</v>
      </c>
      <c r="AT94" s="139" t="s">
        <v>267</v>
      </c>
      <c r="AU94" s="139" t="s">
        <v>85</v>
      </c>
      <c r="AY94" s="18" t="s">
        <v>124</v>
      </c>
      <c r="BE94" s="140">
        <f>IF(N94="základní",J94,0)</f>
        <v>0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8" t="s">
        <v>83</v>
      </c>
      <c r="BK94" s="140">
        <f>ROUND(I94*H94,2)</f>
        <v>0</v>
      </c>
      <c r="BL94" s="18" t="s">
        <v>404</v>
      </c>
      <c r="BM94" s="139" t="s">
        <v>193</v>
      </c>
    </row>
    <row r="95" spans="2:65" s="1" customFormat="1">
      <c r="B95" s="33"/>
      <c r="D95" s="141" t="s">
        <v>133</v>
      </c>
      <c r="F95" s="142" t="s">
        <v>426</v>
      </c>
      <c r="I95" s="143"/>
      <c r="L95" s="33"/>
      <c r="M95" s="144"/>
      <c r="T95" s="52"/>
      <c r="AT95" s="18" t="s">
        <v>133</v>
      </c>
      <c r="AU95" s="18" t="s">
        <v>85</v>
      </c>
    </row>
    <row r="96" spans="2:65" s="1" customFormat="1" ht="16.5" customHeight="1">
      <c r="B96" s="33"/>
      <c r="C96" s="174" t="s">
        <v>148</v>
      </c>
      <c r="D96" s="174" t="s">
        <v>267</v>
      </c>
      <c r="E96" s="175" t="s">
        <v>428</v>
      </c>
      <c r="F96" s="176" t="s">
        <v>429</v>
      </c>
      <c r="G96" s="177" t="s">
        <v>129</v>
      </c>
      <c r="H96" s="178">
        <v>14</v>
      </c>
      <c r="I96" s="179"/>
      <c r="J96" s="180">
        <f>ROUND(I96*H96,2)</f>
        <v>0</v>
      </c>
      <c r="K96" s="176" t="s">
        <v>305</v>
      </c>
      <c r="L96" s="181"/>
      <c r="M96" s="182" t="s">
        <v>19</v>
      </c>
      <c r="N96" s="183" t="s">
        <v>46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418</v>
      </c>
      <c r="AT96" s="139" t="s">
        <v>267</v>
      </c>
      <c r="AU96" s="139" t="s">
        <v>85</v>
      </c>
      <c r="AY96" s="18" t="s">
        <v>124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8" t="s">
        <v>83</v>
      </c>
      <c r="BK96" s="140">
        <f>ROUND(I96*H96,2)</f>
        <v>0</v>
      </c>
      <c r="BL96" s="18" t="s">
        <v>404</v>
      </c>
      <c r="BM96" s="139" t="s">
        <v>217</v>
      </c>
    </row>
    <row r="97" spans="2:65" s="1" customFormat="1">
      <c r="B97" s="33"/>
      <c r="D97" s="141" t="s">
        <v>133</v>
      </c>
      <c r="F97" s="142" t="s">
        <v>429</v>
      </c>
      <c r="I97" s="143"/>
      <c r="L97" s="33"/>
      <c r="M97" s="144"/>
      <c r="T97" s="52"/>
      <c r="AT97" s="18" t="s">
        <v>133</v>
      </c>
      <c r="AU97" s="18" t="s">
        <v>85</v>
      </c>
    </row>
    <row r="98" spans="2:65" s="1" customFormat="1" ht="16.5" customHeight="1">
      <c r="B98" s="33"/>
      <c r="C98" s="174" t="s">
        <v>171</v>
      </c>
      <c r="D98" s="174" t="s">
        <v>267</v>
      </c>
      <c r="E98" s="175" t="s">
        <v>430</v>
      </c>
      <c r="F98" s="176" t="s">
        <v>431</v>
      </c>
      <c r="G98" s="177" t="s">
        <v>427</v>
      </c>
      <c r="H98" s="178">
        <v>35</v>
      </c>
      <c r="I98" s="179"/>
      <c r="J98" s="180">
        <f>ROUND(I98*H98,2)</f>
        <v>0</v>
      </c>
      <c r="K98" s="176" t="s">
        <v>305</v>
      </c>
      <c r="L98" s="181"/>
      <c r="M98" s="182" t="s">
        <v>19</v>
      </c>
      <c r="N98" s="183" t="s">
        <v>46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418</v>
      </c>
      <c r="AT98" s="139" t="s">
        <v>267</v>
      </c>
      <c r="AU98" s="139" t="s">
        <v>85</v>
      </c>
      <c r="AY98" s="18" t="s">
        <v>124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8" t="s">
        <v>83</v>
      </c>
      <c r="BK98" s="140">
        <f>ROUND(I98*H98,2)</f>
        <v>0</v>
      </c>
      <c r="BL98" s="18" t="s">
        <v>404</v>
      </c>
      <c r="BM98" s="139" t="s">
        <v>233</v>
      </c>
    </row>
    <row r="99" spans="2:65" s="1" customFormat="1">
      <c r="B99" s="33"/>
      <c r="D99" s="141" t="s">
        <v>133</v>
      </c>
      <c r="F99" s="142" t="s">
        <v>431</v>
      </c>
      <c r="I99" s="143"/>
      <c r="L99" s="33"/>
      <c r="M99" s="144"/>
      <c r="T99" s="52"/>
      <c r="AT99" s="18" t="s">
        <v>133</v>
      </c>
      <c r="AU99" s="18" t="s">
        <v>85</v>
      </c>
    </row>
    <row r="100" spans="2:65" s="1" customFormat="1" ht="16.5" customHeight="1">
      <c r="B100" s="33"/>
      <c r="C100" s="174" t="s">
        <v>177</v>
      </c>
      <c r="D100" s="174" t="s">
        <v>267</v>
      </c>
      <c r="E100" s="175" t="s">
        <v>432</v>
      </c>
      <c r="F100" s="176" t="s">
        <v>433</v>
      </c>
      <c r="G100" s="177" t="s">
        <v>129</v>
      </c>
      <c r="H100" s="178">
        <v>14</v>
      </c>
      <c r="I100" s="179"/>
      <c r="J100" s="180">
        <f>ROUND(I100*H100,2)</f>
        <v>0</v>
      </c>
      <c r="K100" s="176" t="s">
        <v>305</v>
      </c>
      <c r="L100" s="181"/>
      <c r="M100" s="182" t="s">
        <v>19</v>
      </c>
      <c r="N100" s="183" t="s">
        <v>46</v>
      </c>
      <c r="P100" s="137">
        <f>O100*H100</f>
        <v>0</v>
      </c>
      <c r="Q100" s="137">
        <v>0</v>
      </c>
      <c r="R100" s="137">
        <f>Q100*H100</f>
        <v>0</v>
      </c>
      <c r="S100" s="137">
        <v>0</v>
      </c>
      <c r="T100" s="138">
        <f>S100*H100</f>
        <v>0</v>
      </c>
      <c r="AR100" s="139" t="s">
        <v>418</v>
      </c>
      <c r="AT100" s="139" t="s">
        <v>267</v>
      </c>
      <c r="AU100" s="139" t="s">
        <v>85</v>
      </c>
      <c r="AY100" s="18" t="s">
        <v>124</v>
      </c>
      <c r="BE100" s="140">
        <f>IF(N100="základní",J100,0)</f>
        <v>0</v>
      </c>
      <c r="BF100" s="140">
        <f>IF(N100="snížená",J100,0)</f>
        <v>0</v>
      </c>
      <c r="BG100" s="140">
        <f>IF(N100="zákl. přenesená",J100,0)</f>
        <v>0</v>
      </c>
      <c r="BH100" s="140">
        <f>IF(N100="sníž. přenesená",J100,0)</f>
        <v>0</v>
      </c>
      <c r="BI100" s="140">
        <f>IF(N100="nulová",J100,0)</f>
        <v>0</v>
      </c>
      <c r="BJ100" s="18" t="s">
        <v>83</v>
      </c>
      <c r="BK100" s="140">
        <f>ROUND(I100*H100,2)</f>
        <v>0</v>
      </c>
      <c r="BL100" s="18" t="s">
        <v>404</v>
      </c>
      <c r="BM100" s="139" t="s">
        <v>246</v>
      </c>
    </row>
    <row r="101" spans="2:65" s="1" customFormat="1">
      <c r="B101" s="33"/>
      <c r="D101" s="141" t="s">
        <v>133</v>
      </c>
      <c r="F101" s="142" t="s">
        <v>433</v>
      </c>
      <c r="I101" s="143"/>
      <c r="L101" s="33"/>
      <c r="M101" s="144"/>
      <c r="T101" s="52"/>
      <c r="AT101" s="18" t="s">
        <v>133</v>
      </c>
      <c r="AU101" s="18" t="s">
        <v>85</v>
      </c>
    </row>
    <row r="102" spans="2:65" s="1" customFormat="1" ht="16.5" customHeight="1">
      <c r="B102" s="33"/>
      <c r="C102" s="174" t="s">
        <v>186</v>
      </c>
      <c r="D102" s="174" t="s">
        <v>267</v>
      </c>
      <c r="E102" s="175" t="s">
        <v>434</v>
      </c>
      <c r="F102" s="176" t="s">
        <v>435</v>
      </c>
      <c r="G102" s="177" t="s">
        <v>129</v>
      </c>
      <c r="H102" s="178">
        <v>7</v>
      </c>
      <c r="I102" s="179"/>
      <c r="J102" s="180">
        <f>ROUND(I102*H102,2)</f>
        <v>0</v>
      </c>
      <c r="K102" s="176" t="s">
        <v>305</v>
      </c>
      <c r="L102" s="181"/>
      <c r="M102" s="182" t="s">
        <v>19</v>
      </c>
      <c r="N102" s="183" t="s">
        <v>46</v>
      </c>
      <c r="P102" s="137">
        <f>O102*H102</f>
        <v>0</v>
      </c>
      <c r="Q102" s="137">
        <v>0</v>
      </c>
      <c r="R102" s="137">
        <f>Q102*H102</f>
        <v>0</v>
      </c>
      <c r="S102" s="137">
        <v>0</v>
      </c>
      <c r="T102" s="138">
        <f>S102*H102</f>
        <v>0</v>
      </c>
      <c r="AR102" s="139" t="s">
        <v>418</v>
      </c>
      <c r="AT102" s="139" t="s">
        <v>267</v>
      </c>
      <c r="AU102" s="139" t="s">
        <v>85</v>
      </c>
      <c r="AY102" s="18" t="s">
        <v>124</v>
      </c>
      <c r="BE102" s="140">
        <f>IF(N102="základní",J102,0)</f>
        <v>0</v>
      </c>
      <c r="BF102" s="140">
        <f>IF(N102="snížená",J102,0)</f>
        <v>0</v>
      </c>
      <c r="BG102" s="140">
        <f>IF(N102="zákl. přenesená",J102,0)</f>
        <v>0</v>
      </c>
      <c r="BH102" s="140">
        <f>IF(N102="sníž. přenesená",J102,0)</f>
        <v>0</v>
      </c>
      <c r="BI102" s="140">
        <f>IF(N102="nulová",J102,0)</f>
        <v>0</v>
      </c>
      <c r="BJ102" s="18" t="s">
        <v>83</v>
      </c>
      <c r="BK102" s="140">
        <f>ROUND(I102*H102,2)</f>
        <v>0</v>
      </c>
      <c r="BL102" s="18" t="s">
        <v>404</v>
      </c>
      <c r="BM102" s="139" t="s">
        <v>260</v>
      </c>
    </row>
    <row r="103" spans="2:65" s="1" customFormat="1">
      <c r="B103" s="33"/>
      <c r="D103" s="141" t="s">
        <v>133</v>
      </c>
      <c r="F103" s="142" t="s">
        <v>435</v>
      </c>
      <c r="I103" s="143"/>
      <c r="L103" s="33"/>
      <c r="M103" s="144"/>
      <c r="T103" s="52"/>
      <c r="AT103" s="18" t="s">
        <v>133</v>
      </c>
      <c r="AU103" s="18" t="s">
        <v>85</v>
      </c>
    </row>
    <row r="104" spans="2:65" s="1" customFormat="1" ht="16.5" customHeight="1">
      <c r="B104" s="33"/>
      <c r="C104" s="174" t="s">
        <v>193</v>
      </c>
      <c r="D104" s="174" t="s">
        <v>267</v>
      </c>
      <c r="E104" s="175" t="s">
        <v>436</v>
      </c>
      <c r="F104" s="176" t="s">
        <v>437</v>
      </c>
      <c r="G104" s="177" t="s">
        <v>427</v>
      </c>
      <c r="H104" s="178">
        <v>150</v>
      </c>
      <c r="I104" s="179"/>
      <c r="J104" s="180">
        <f>ROUND(I104*H104,2)</f>
        <v>0</v>
      </c>
      <c r="K104" s="176" t="s">
        <v>305</v>
      </c>
      <c r="L104" s="181"/>
      <c r="M104" s="182" t="s">
        <v>19</v>
      </c>
      <c r="N104" s="183" t="s">
        <v>46</v>
      </c>
      <c r="P104" s="137">
        <f>O104*H104</f>
        <v>0</v>
      </c>
      <c r="Q104" s="137">
        <v>0</v>
      </c>
      <c r="R104" s="137">
        <f>Q104*H104</f>
        <v>0</v>
      </c>
      <c r="S104" s="137">
        <v>0</v>
      </c>
      <c r="T104" s="138">
        <f>S104*H104</f>
        <v>0</v>
      </c>
      <c r="AR104" s="139" t="s">
        <v>418</v>
      </c>
      <c r="AT104" s="139" t="s">
        <v>267</v>
      </c>
      <c r="AU104" s="139" t="s">
        <v>85</v>
      </c>
      <c r="AY104" s="18" t="s">
        <v>124</v>
      </c>
      <c r="BE104" s="140">
        <f>IF(N104="základní",J104,0)</f>
        <v>0</v>
      </c>
      <c r="BF104" s="140">
        <f>IF(N104="snížená",J104,0)</f>
        <v>0</v>
      </c>
      <c r="BG104" s="140">
        <f>IF(N104="zákl. přenesená",J104,0)</f>
        <v>0</v>
      </c>
      <c r="BH104" s="140">
        <f>IF(N104="sníž. přenesená",J104,0)</f>
        <v>0</v>
      </c>
      <c r="BI104" s="140">
        <f>IF(N104="nulová",J104,0)</f>
        <v>0</v>
      </c>
      <c r="BJ104" s="18" t="s">
        <v>83</v>
      </c>
      <c r="BK104" s="140">
        <f>ROUND(I104*H104,2)</f>
        <v>0</v>
      </c>
      <c r="BL104" s="18" t="s">
        <v>404</v>
      </c>
      <c r="BM104" s="139" t="s">
        <v>274</v>
      </c>
    </row>
    <row r="105" spans="2:65" s="1" customFormat="1">
      <c r="B105" s="33"/>
      <c r="D105" s="141" t="s">
        <v>133</v>
      </c>
      <c r="F105" s="142" t="s">
        <v>437</v>
      </c>
      <c r="I105" s="143"/>
      <c r="L105" s="33"/>
      <c r="M105" s="144"/>
      <c r="T105" s="52"/>
      <c r="AT105" s="18" t="s">
        <v>133</v>
      </c>
      <c r="AU105" s="18" t="s">
        <v>85</v>
      </c>
    </row>
    <row r="106" spans="2:65" s="1" customFormat="1" ht="16.5" customHeight="1">
      <c r="B106" s="33"/>
      <c r="C106" s="174" t="s">
        <v>207</v>
      </c>
      <c r="D106" s="174" t="s">
        <v>267</v>
      </c>
      <c r="E106" s="175" t="s">
        <v>438</v>
      </c>
      <c r="F106" s="176" t="s">
        <v>439</v>
      </c>
      <c r="G106" s="177" t="s">
        <v>427</v>
      </c>
      <c r="H106" s="178">
        <v>150</v>
      </c>
      <c r="I106" s="179"/>
      <c r="J106" s="180">
        <f>ROUND(I106*H106,2)</f>
        <v>0</v>
      </c>
      <c r="K106" s="176" t="s">
        <v>305</v>
      </c>
      <c r="L106" s="181"/>
      <c r="M106" s="182" t="s">
        <v>19</v>
      </c>
      <c r="N106" s="183" t="s">
        <v>46</v>
      </c>
      <c r="P106" s="137">
        <f>O106*H106</f>
        <v>0</v>
      </c>
      <c r="Q106" s="137">
        <v>0</v>
      </c>
      <c r="R106" s="137">
        <f>Q106*H106</f>
        <v>0</v>
      </c>
      <c r="S106" s="137">
        <v>0</v>
      </c>
      <c r="T106" s="138">
        <f>S106*H106</f>
        <v>0</v>
      </c>
      <c r="AR106" s="139" t="s">
        <v>418</v>
      </c>
      <c r="AT106" s="139" t="s">
        <v>267</v>
      </c>
      <c r="AU106" s="139" t="s">
        <v>85</v>
      </c>
      <c r="AY106" s="18" t="s">
        <v>124</v>
      </c>
      <c r="BE106" s="140">
        <f>IF(N106="základní",J106,0)</f>
        <v>0</v>
      </c>
      <c r="BF106" s="140">
        <f>IF(N106="snížená",J106,0)</f>
        <v>0</v>
      </c>
      <c r="BG106" s="140">
        <f>IF(N106="zákl. přenesená",J106,0)</f>
        <v>0</v>
      </c>
      <c r="BH106" s="140">
        <f>IF(N106="sníž. přenesená",J106,0)</f>
        <v>0</v>
      </c>
      <c r="BI106" s="140">
        <f>IF(N106="nulová",J106,0)</f>
        <v>0</v>
      </c>
      <c r="BJ106" s="18" t="s">
        <v>83</v>
      </c>
      <c r="BK106" s="140">
        <f>ROUND(I106*H106,2)</f>
        <v>0</v>
      </c>
      <c r="BL106" s="18" t="s">
        <v>404</v>
      </c>
      <c r="BM106" s="139" t="s">
        <v>290</v>
      </c>
    </row>
    <row r="107" spans="2:65" s="1" customFormat="1">
      <c r="B107" s="33"/>
      <c r="D107" s="141" t="s">
        <v>133</v>
      </c>
      <c r="F107" s="142" t="s">
        <v>439</v>
      </c>
      <c r="I107" s="143"/>
      <c r="L107" s="33"/>
      <c r="M107" s="144"/>
      <c r="T107" s="52"/>
      <c r="AT107" s="18" t="s">
        <v>133</v>
      </c>
      <c r="AU107" s="18" t="s">
        <v>85</v>
      </c>
    </row>
    <row r="108" spans="2:65" s="1" customFormat="1" ht="16.5" customHeight="1">
      <c r="B108" s="33"/>
      <c r="C108" s="174" t="s">
        <v>217</v>
      </c>
      <c r="D108" s="174" t="s">
        <v>267</v>
      </c>
      <c r="E108" s="175" t="s">
        <v>440</v>
      </c>
      <c r="F108" s="176" t="s">
        <v>441</v>
      </c>
      <c r="G108" s="177" t="s">
        <v>129</v>
      </c>
      <c r="H108" s="178">
        <v>10</v>
      </c>
      <c r="I108" s="179"/>
      <c r="J108" s="180">
        <f>ROUND(I108*H108,2)</f>
        <v>0</v>
      </c>
      <c r="K108" s="176" t="s">
        <v>305</v>
      </c>
      <c r="L108" s="181"/>
      <c r="M108" s="182" t="s">
        <v>19</v>
      </c>
      <c r="N108" s="183" t="s">
        <v>46</v>
      </c>
      <c r="P108" s="137">
        <f>O108*H108</f>
        <v>0</v>
      </c>
      <c r="Q108" s="137">
        <v>0</v>
      </c>
      <c r="R108" s="137">
        <f>Q108*H108</f>
        <v>0</v>
      </c>
      <c r="S108" s="137">
        <v>0</v>
      </c>
      <c r="T108" s="138">
        <f>S108*H108</f>
        <v>0</v>
      </c>
      <c r="AR108" s="139" t="s">
        <v>418</v>
      </c>
      <c r="AT108" s="139" t="s">
        <v>267</v>
      </c>
      <c r="AU108" s="139" t="s">
        <v>85</v>
      </c>
      <c r="AY108" s="18" t="s">
        <v>124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8" t="s">
        <v>83</v>
      </c>
      <c r="BK108" s="140">
        <f>ROUND(I108*H108,2)</f>
        <v>0</v>
      </c>
      <c r="BL108" s="18" t="s">
        <v>404</v>
      </c>
      <c r="BM108" s="139" t="s">
        <v>302</v>
      </c>
    </row>
    <row r="109" spans="2:65" s="1" customFormat="1">
      <c r="B109" s="33"/>
      <c r="D109" s="141" t="s">
        <v>133</v>
      </c>
      <c r="F109" s="142" t="s">
        <v>441</v>
      </c>
      <c r="I109" s="143"/>
      <c r="L109" s="33"/>
      <c r="M109" s="144"/>
      <c r="T109" s="52"/>
      <c r="AT109" s="18" t="s">
        <v>133</v>
      </c>
      <c r="AU109" s="18" t="s">
        <v>85</v>
      </c>
    </row>
    <row r="110" spans="2:65" s="1" customFormat="1" ht="16.5" customHeight="1">
      <c r="B110" s="33"/>
      <c r="C110" s="174" t="s">
        <v>229</v>
      </c>
      <c r="D110" s="174" t="s">
        <v>267</v>
      </c>
      <c r="E110" s="175" t="s">
        <v>442</v>
      </c>
      <c r="F110" s="176" t="s">
        <v>443</v>
      </c>
      <c r="G110" s="177" t="s">
        <v>129</v>
      </c>
      <c r="H110" s="178">
        <v>10</v>
      </c>
      <c r="I110" s="179"/>
      <c r="J110" s="180">
        <f>ROUND(I110*H110,2)</f>
        <v>0</v>
      </c>
      <c r="K110" s="176" t="s">
        <v>305</v>
      </c>
      <c r="L110" s="181"/>
      <c r="M110" s="182" t="s">
        <v>19</v>
      </c>
      <c r="N110" s="183" t="s">
        <v>46</v>
      </c>
      <c r="P110" s="137">
        <f>O110*H110</f>
        <v>0</v>
      </c>
      <c r="Q110" s="137">
        <v>0</v>
      </c>
      <c r="R110" s="137">
        <f>Q110*H110</f>
        <v>0</v>
      </c>
      <c r="S110" s="137">
        <v>0</v>
      </c>
      <c r="T110" s="138">
        <f>S110*H110</f>
        <v>0</v>
      </c>
      <c r="AR110" s="139" t="s">
        <v>418</v>
      </c>
      <c r="AT110" s="139" t="s">
        <v>267</v>
      </c>
      <c r="AU110" s="139" t="s">
        <v>85</v>
      </c>
      <c r="AY110" s="18" t="s">
        <v>124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8" t="s">
        <v>83</v>
      </c>
      <c r="BK110" s="140">
        <f>ROUND(I110*H110,2)</f>
        <v>0</v>
      </c>
      <c r="BL110" s="18" t="s">
        <v>404</v>
      </c>
      <c r="BM110" s="139" t="s">
        <v>311</v>
      </c>
    </row>
    <row r="111" spans="2:65" s="1" customFormat="1">
      <c r="B111" s="33"/>
      <c r="D111" s="141" t="s">
        <v>133</v>
      </c>
      <c r="F111" s="142" t="s">
        <v>443</v>
      </c>
      <c r="I111" s="143"/>
      <c r="L111" s="33"/>
      <c r="M111" s="144"/>
      <c r="T111" s="52"/>
      <c r="AT111" s="18" t="s">
        <v>133</v>
      </c>
      <c r="AU111" s="18" t="s">
        <v>85</v>
      </c>
    </row>
    <row r="112" spans="2:65" s="1" customFormat="1" ht="16.5" customHeight="1">
      <c r="B112" s="33"/>
      <c r="C112" s="174" t="s">
        <v>233</v>
      </c>
      <c r="D112" s="174" t="s">
        <v>267</v>
      </c>
      <c r="E112" s="175" t="s">
        <v>444</v>
      </c>
      <c r="F112" s="176" t="s">
        <v>445</v>
      </c>
      <c r="G112" s="177" t="s">
        <v>427</v>
      </c>
      <c r="H112" s="178">
        <v>142</v>
      </c>
      <c r="I112" s="179"/>
      <c r="J112" s="180">
        <f>ROUND(I112*H112,2)</f>
        <v>0</v>
      </c>
      <c r="K112" s="176" t="s">
        <v>305</v>
      </c>
      <c r="L112" s="181"/>
      <c r="M112" s="182" t="s">
        <v>19</v>
      </c>
      <c r="N112" s="183" t="s">
        <v>46</v>
      </c>
      <c r="P112" s="137">
        <f>O112*H112</f>
        <v>0</v>
      </c>
      <c r="Q112" s="137">
        <v>0</v>
      </c>
      <c r="R112" s="137">
        <f>Q112*H112</f>
        <v>0</v>
      </c>
      <c r="S112" s="137">
        <v>0</v>
      </c>
      <c r="T112" s="138">
        <f>S112*H112</f>
        <v>0</v>
      </c>
      <c r="AR112" s="139" t="s">
        <v>418</v>
      </c>
      <c r="AT112" s="139" t="s">
        <v>267</v>
      </c>
      <c r="AU112" s="139" t="s">
        <v>85</v>
      </c>
      <c r="AY112" s="18" t="s">
        <v>124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8" t="s">
        <v>83</v>
      </c>
      <c r="BK112" s="140">
        <f>ROUND(I112*H112,2)</f>
        <v>0</v>
      </c>
      <c r="BL112" s="18" t="s">
        <v>404</v>
      </c>
      <c r="BM112" s="139" t="s">
        <v>306</v>
      </c>
    </row>
    <row r="113" spans="2:65" s="1" customFormat="1">
      <c r="B113" s="33"/>
      <c r="D113" s="141" t="s">
        <v>133</v>
      </c>
      <c r="F113" s="142" t="s">
        <v>445</v>
      </c>
      <c r="I113" s="143"/>
      <c r="L113" s="33"/>
      <c r="M113" s="144"/>
      <c r="T113" s="52"/>
      <c r="AT113" s="18" t="s">
        <v>133</v>
      </c>
      <c r="AU113" s="18" t="s">
        <v>85</v>
      </c>
    </row>
    <row r="114" spans="2:65" s="1" customFormat="1" ht="16.5" customHeight="1">
      <c r="B114" s="33"/>
      <c r="C114" s="128" t="s">
        <v>8</v>
      </c>
      <c r="D114" s="128" t="s">
        <v>126</v>
      </c>
      <c r="E114" s="129" t="s">
        <v>446</v>
      </c>
      <c r="F114" s="130" t="s">
        <v>447</v>
      </c>
      <c r="G114" s="131" t="s">
        <v>448</v>
      </c>
      <c r="H114" s="132">
        <v>1</v>
      </c>
      <c r="I114" s="133"/>
      <c r="J114" s="134">
        <f>ROUND(I114*H114,2)</f>
        <v>0</v>
      </c>
      <c r="K114" s="130" t="s">
        <v>160</v>
      </c>
      <c r="L114" s="33"/>
      <c r="M114" s="135" t="s">
        <v>19</v>
      </c>
      <c r="N114" s="136" t="s">
        <v>46</v>
      </c>
      <c r="P114" s="137">
        <f>O114*H114</f>
        <v>0</v>
      </c>
      <c r="Q114" s="137">
        <v>0</v>
      </c>
      <c r="R114" s="137">
        <f>Q114*H114</f>
        <v>0</v>
      </c>
      <c r="S114" s="137">
        <v>0</v>
      </c>
      <c r="T114" s="138">
        <f>S114*H114</f>
        <v>0</v>
      </c>
      <c r="AR114" s="139" t="s">
        <v>404</v>
      </c>
      <c r="AT114" s="139" t="s">
        <v>126</v>
      </c>
      <c r="AU114" s="139" t="s">
        <v>85</v>
      </c>
      <c r="AY114" s="18" t="s">
        <v>124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8" t="s">
        <v>83</v>
      </c>
      <c r="BK114" s="140">
        <f>ROUND(I114*H114,2)</f>
        <v>0</v>
      </c>
      <c r="BL114" s="18" t="s">
        <v>404</v>
      </c>
      <c r="BM114" s="139" t="s">
        <v>310</v>
      </c>
    </row>
    <row r="115" spans="2:65" s="1" customFormat="1">
      <c r="B115" s="33"/>
      <c r="D115" s="141" t="s">
        <v>133</v>
      </c>
      <c r="F115" s="142" t="s">
        <v>447</v>
      </c>
      <c r="I115" s="143"/>
      <c r="L115" s="33"/>
      <c r="M115" s="144"/>
      <c r="T115" s="52"/>
      <c r="AT115" s="18" t="s">
        <v>133</v>
      </c>
      <c r="AU115" s="18" t="s">
        <v>85</v>
      </c>
    </row>
    <row r="116" spans="2:65" s="1" customFormat="1" ht="16.5" customHeight="1">
      <c r="B116" s="33"/>
      <c r="C116" s="128" t="s">
        <v>246</v>
      </c>
      <c r="D116" s="128" t="s">
        <v>126</v>
      </c>
      <c r="E116" s="129" t="s">
        <v>449</v>
      </c>
      <c r="F116" s="130" t="s">
        <v>450</v>
      </c>
      <c r="G116" s="131" t="s">
        <v>448</v>
      </c>
      <c r="H116" s="132">
        <v>1</v>
      </c>
      <c r="I116" s="133"/>
      <c r="J116" s="134">
        <f>ROUND(I116*H116,2)</f>
        <v>0</v>
      </c>
      <c r="K116" s="130" t="s">
        <v>160</v>
      </c>
      <c r="L116" s="33"/>
      <c r="M116" s="135" t="s">
        <v>19</v>
      </c>
      <c r="N116" s="136" t="s">
        <v>46</v>
      </c>
      <c r="P116" s="137">
        <f>O116*H116</f>
        <v>0</v>
      </c>
      <c r="Q116" s="137">
        <v>0</v>
      </c>
      <c r="R116" s="137">
        <f>Q116*H116</f>
        <v>0</v>
      </c>
      <c r="S116" s="137">
        <v>0</v>
      </c>
      <c r="T116" s="138">
        <f>S116*H116</f>
        <v>0</v>
      </c>
      <c r="AR116" s="139" t="s">
        <v>404</v>
      </c>
      <c r="AT116" s="139" t="s">
        <v>126</v>
      </c>
      <c r="AU116" s="139" t="s">
        <v>85</v>
      </c>
      <c r="AY116" s="18" t="s">
        <v>124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8" t="s">
        <v>83</v>
      </c>
      <c r="BK116" s="140">
        <f>ROUND(I116*H116,2)</f>
        <v>0</v>
      </c>
      <c r="BL116" s="18" t="s">
        <v>404</v>
      </c>
      <c r="BM116" s="139" t="s">
        <v>301</v>
      </c>
    </row>
    <row r="117" spans="2:65" s="1" customFormat="1">
      <c r="B117" s="33"/>
      <c r="D117" s="141" t="s">
        <v>133</v>
      </c>
      <c r="F117" s="142" t="s">
        <v>450</v>
      </c>
      <c r="I117" s="143"/>
      <c r="L117" s="33"/>
      <c r="M117" s="144"/>
      <c r="T117" s="52"/>
      <c r="AT117" s="18" t="s">
        <v>133</v>
      </c>
      <c r="AU117" s="18" t="s">
        <v>85</v>
      </c>
    </row>
    <row r="118" spans="2:65" s="1" customFormat="1" ht="16.5" customHeight="1">
      <c r="B118" s="33"/>
      <c r="C118" s="128" t="s">
        <v>252</v>
      </c>
      <c r="D118" s="128" t="s">
        <v>126</v>
      </c>
      <c r="E118" s="129" t="s">
        <v>451</v>
      </c>
      <c r="F118" s="130" t="s">
        <v>452</v>
      </c>
      <c r="G118" s="131" t="s">
        <v>129</v>
      </c>
      <c r="H118" s="132">
        <v>1</v>
      </c>
      <c r="I118" s="133"/>
      <c r="J118" s="134">
        <f>ROUND(I118*H118,2)</f>
        <v>0</v>
      </c>
      <c r="K118" s="130" t="s">
        <v>160</v>
      </c>
      <c r="L118" s="33"/>
      <c r="M118" s="135" t="s">
        <v>19</v>
      </c>
      <c r="N118" s="136" t="s">
        <v>46</v>
      </c>
      <c r="P118" s="137">
        <f>O118*H118</f>
        <v>0</v>
      </c>
      <c r="Q118" s="137">
        <v>0</v>
      </c>
      <c r="R118" s="137">
        <f>Q118*H118</f>
        <v>0</v>
      </c>
      <c r="S118" s="137">
        <v>0</v>
      </c>
      <c r="T118" s="138">
        <f>S118*H118</f>
        <v>0</v>
      </c>
      <c r="AR118" s="139" t="s">
        <v>404</v>
      </c>
      <c r="AT118" s="139" t="s">
        <v>126</v>
      </c>
      <c r="AU118" s="139" t="s">
        <v>85</v>
      </c>
      <c r="AY118" s="18" t="s">
        <v>124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8" t="s">
        <v>83</v>
      </c>
      <c r="BK118" s="140">
        <f>ROUND(I118*H118,2)</f>
        <v>0</v>
      </c>
      <c r="BL118" s="18" t="s">
        <v>404</v>
      </c>
      <c r="BM118" s="139" t="s">
        <v>357</v>
      </c>
    </row>
    <row r="119" spans="2:65" s="1" customFormat="1">
      <c r="B119" s="33"/>
      <c r="D119" s="141" t="s">
        <v>133</v>
      </c>
      <c r="F119" s="142" t="s">
        <v>452</v>
      </c>
      <c r="I119" s="143"/>
      <c r="L119" s="33"/>
      <c r="M119" s="144"/>
      <c r="T119" s="52"/>
      <c r="AT119" s="18" t="s">
        <v>133</v>
      </c>
      <c r="AU119" s="18" t="s">
        <v>85</v>
      </c>
    </row>
    <row r="120" spans="2:65" s="1" customFormat="1" ht="16.5" customHeight="1">
      <c r="B120" s="33"/>
      <c r="C120" s="128" t="s">
        <v>260</v>
      </c>
      <c r="D120" s="128" t="s">
        <v>126</v>
      </c>
      <c r="E120" s="129" t="s">
        <v>453</v>
      </c>
      <c r="F120" s="130" t="s">
        <v>454</v>
      </c>
      <c r="G120" s="131" t="s">
        <v>129</v>
      </c>
      <c r="H120" s="132">
        <v>1</v>
      </c>
      <c r="I120" s="133"/>
      <c r="J120" s="134">
        <f>ROUND(I120*H120,2)</f>
        <v>0</v>
      </c>
      <c r="K120" s="130" t="s">
        <v>160</v>
      </c>
      <c r="L120" s="33"/>
      <c r="M120" s="135" t="s">
        <v>19</v>
      </c>
      <c r="N120" s="136" t="s">
        <v>46</v>
      </c>
      <c r="P120" s="137">
        <f>O120*H120</f>
        <v>0</v>
      </c>
      <c r="Q120" s="137">
        <v>0</v>
      </c>
      <c r="R120" s="137">
        <f>Q120*H120</f>
        <v>0</v>
      </c>
      <c r="S120" s="137">
        <v>0</v>
      </c>
      <c r="T120" s="138">
        <f>S120*H120</f>
        <v>0</v>
      </c>
      <c r="AR120" s="139" t="s">
        <v>404</v>
      </c>
      <c r="AT120" s="139" t="s">
        <v>126</v>
      </c>
      <c r="AU120" s="139" t="s">
        <v>85</v>
      </c>
      <c r="AY120" s="18" t="s">
        <v>124</v>
      </c>
      <c r="BE120" s="140">
        <f>IF(N120="základní",J120,0)</f>
        <v>0</v>
      </c>
      <c r="BF120" s="140">
        <f>IF(N120="snížená",J120,0)</f>
        <v>0</v>
      </c>
      <c r="BG120" s="140">
        <f>IF(N120="zákl. přenesená",J120,0)</f>
        <v>0</v>
      </c>
      <c r="BH120" s="140">
        <f>IF(N120="sníž. přenesená",J120,0)</f>
        <v>0</v>
      </c>
      <c r="BI120" s="140">
        <f>IF(N120="nulová",J120,0)</f>
        <v>0</v>
      </c>
      <c r="BJ120" s="18" t="s">
        <v>83</v>
      </c>
      <c r="BK120" s="140">
        <f>ROUND(I120*H120,2)</f>
        <v>0</v>
      </c>
      <c r="BL120" s="18" t="s">
        <v>404</v>
      </c>
      <c r="BM120" s="139" t="s">
        <v>368</v>
      </c>
    </row>
    <row r="121" spans="2:65" s="1" customFormat="1">
      <c r="B121" s="33"/>
      <c r="D121" s="141" t="s">
        <v>133</v>
      </c>
      <c r="F121" s="142" t="s">
        <v>454</v>
      </c>
      <c r="I121" s="143"/>
      <c r="L121" s="33"/>
      <c r="M121" s="144"/>
      <c r="T121" s="52"/>
      <c r="AT121" s="18" t="s">
        <v>133</v>
      </c>
      <c r="AU121" s="18" t="s">
        <v>85</v>
      </c>
    </row>
    <row r="122" spans="2:65" s="1" customFormat="1" ht="16.5" customHeight="1">
      <c r="B122" s="33"/>
      <c r="C122" s="128" t="s">
        <v>266</v>
      </c>
      <c r="D122" s="128" t="s">
        <v>126</v>
      </c>
      <c r="E122" s="129" t="s">
        <v>455</v>
      </c>
      <c r="F122" s="130" t="s">
        <v>456</v>
      </c>
      <c r="G122" s="131" t="s">
        <v>129</v>
      </c>
      <c r="H122" s="132">
        <v>1</v>
      </c>
      <c r="I122" s="133"/>
      <c r="J122" s="134">
        <f>ROUND(I122*H122,2)</f>
        <v>0</v>
      </c>
      <c r="K122" s="130" t="s">
        <v>160</v>
      </c>
      <c r="L122" s="33"/>
      <c r="M122" s="135" t="s">
        <v>19</v>
      </c>
      <c r="N122" s="136" t="s">
        <v>46</v>
      </c>
      <c r="P122" s="137">
        <f>O122*H122</f>
        <v>0</v>
      </c>
      <c r="Q122" s="137">
        <v>0</v>
      </c>
      <c r="R122" s="137">
        <f>Q122*H122</f>
        <v>0</v>
      </c>
      <c r="S122" s="137">
        <v>0</v>
      </c>
      <c r="T122" s="138">
        <f>S122*H122</f>
        <v>0</v>
      </c>
      <c r="AR122" s="139" t="s">
        <v>404</v>
      </c>
      <c r="AT122" s="139" t="s">
        <v>126</v>
      </c>
      <c r="AU122" s="139" t="s">
        <v>85</v>
      </c>
      <c r="AY122" s="18" t="s">
        <v>124</v>
      </c>
      <c r="BE122" s="140">
        <f>IF(N122="základní",J122,0)</f>
        <v>0</v>
      </c>
      <c r="BF122" s="140">
        <f>IF(N122="snížená",J122,0)</f>
        <v>0</v>
      </c>
      <c r="BG122" s="140">
        <f>IF(N122="zákl. přenesená",J122,0)</f>
        <v>0</v>
      </c>
      <c r="BH122" s="140">
        <f>IF(N122="sníž. přenesená",J122,0)</f>
        <v>0</v>
      </c>
      <c r="BI122" s="140">
        <f>IF(N122="nulová",J122,0)</f>
        <v>0</v>
      </c>
      <c r="BJ122" s="18" t="s">
        <v>83</v>
      </c>
      <c r="BK122" s="140">
        <f>ROUND(I122*H122,2)</f>
        <v>0</v>
      </c>
      <c r="BL122" s="18" t="s">
        <v>404</v>
      </c>
      <c r="BM122" s="139" t="s">
        <v>378</v>
      </c>
    </row>
    <row r="123" spans="2:65" s="1" customFormat="1">
      <c r="B123" s="33"/>
      <c r="D123" s="141" t="s">
        <v>133</v>
      </c>
      <c r="F123" s="142" t="s">
        <v>456</v>
      </c>
      <c r="I123" s="143"/>
      <c r="L123" s="33"/>
      <c r="M123" s="144"/>
      <c r="T123" s="52"/>
      <c r="AT123" s="18" t="s">
        <v>133</v>
      </c>
      <c r="AU123" s="18" t="s">
        <v>85</v>
      </c>
    </row>
    <row r="124" spans="2:65" s="11" customFormat="1" ht="22.9" customHeight="1">
      <c r="B124" s="116"/>
      <c r="D124" s="117" t="s">
        <v>74</v>
      </c>
      <c r="E124" s="126" t="s">
        <v>457</v>
      </c>
      <c r="F124" s="126" t="s">
        <v>458</v>
      </c>
      <c r="I124" s="119"/>
      <c r="J124" s="127">
        <f>BK124</f>
        <v>0</v>
      </c>
      <c r="L124" s="116"/>
      <c r="M124" s="121"/>
      <c r="P124" s="122">
        <f>SUM(P125:P153)</f>
        <v>0</v>
      </c>
      <c r="R124" s="122">
        <f>SUM(R125:R153)</f>
        <v>16.662500000000001</v>
      </c>
      <c r="T124" s="123">
        <f>SUM(T125:T153)</f>
        <v>0</v>
      </c>
      <c r="AR124" s="117" t="s">
        <v>139</v>
      </c>
      <c r="AT124" s="124" t="s">
        <v>74</v>
      </c>
      <c r="AU124" s="124" t="s">
        <v>83</v>
      </c>
      <c r="AY124" s="117" t="s">
        <v>124</v>
      </c>
      <c r="BK124" s="125">
        <f>SUM(BK125:BK153)</f>
        <v>0</v>
      </c>
    </row>
    <row r="125" spans="2:65" s="1" customFormat="1" ht="16.5" customHeight="1">
      <c r="B125" s="33"/>
      <c r="C125" s="128" t="s">
        <v>274</v>
      </c>
      <c r="D125" s="128" t="s">
        <v>126</v>
      </c>
      <c r="E125" s="129" t="s">
        <v>459</v>
      </c>
      <c r="F125" s="130" t="s">
        <v>460</v>
      </c>
      <c r="G125" s="131" t="s">
        <v>461</v>
      </c>
      <c r="H125" s="132">
        <v>0.2</v>
      </c>
      <c r="I125" s="133"/>
      <c r="J125" s="134">
        <f>ROUND(I125*H125,2)</f>
        <v>0</v>
      </c>
      <c r="K125" s="130" t="s">
        <v>160</v>
      </c>
      <c r="L125" s="33"/>
      <c r="M125" s="135" t="s">
        <v>19</v>
      </c>
      <c r="N125" s="136" t="s">
        <v>46</v>
      </c>
      <c r="P125" s="137">
        <f>O125*H125</f>
        <v>0</v>
      </c>
      <c r="Q125" s="137">
        <v>0</v>
      </c>
      <c r="R125" s="137">
        <f>Q125*H125</f>
        <v>0</v>
      </c>
      <c r="S125" s="137">
        <v>0</v>
      </c>
      <c r="T125" s="138">
        <f>S125*H125</f>
        <v>0</v>
      </c>
      <c r="AR125" s="139" t="s">
        <v>404</v>
      </c>
      <c r="AT125" s="139" t="s">
        <v>126</v>
      </c>
      <c r="AU125" s="139" t="s">
        <v>85</v>
      </c>
      <c r="AY125" s="18" t="s">
        <v>124</v>
      </c>
      <c r="BE125" s="140">
        <f>IF(N125="základní",J125,0)</f>
        <v>0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8" t="s">
        <v>83</v>
      </c>
      <c r="BK125" s="140">
        <f>ROUND(I125*H125,2)</f>
        <v>0</v>
      </c>
      <c r="BL125" s="18" t="s">
        <v>404</v>
      </c>
      <c r="BM125" s="139" t="s">
        <v>338</v>
      </c>
    </row>
    <row r="126" spans="2:65" s="1" customFormat="1">
      <c r="B126" s="33"/>
      <c r="D126" s="141" t="s">
        <v>133</v>
      </c>
      <c r="F126" s="142" t="s">
        <v>460</v>
      </c>
      <c r="I126" s="143"/>
      <c r="L126" s="33"/>
      <c r="M126" s="144"/>
      <c r="T126" s="52"/>
      <c r="AT126" s="18" t="s">
        <v>133</v>
      </c>
      <c r="AU126" s="18" t="s">
        <v>85</v>
      </c>
    </row>
    <row r="127" spans="2:65" s="1" customFormat="1" ht="16.5" customHeight="1">
      <c r="B127" s="33"/>
      <c r="C127" s="128" t="s">
        <v>7</v>
      </c>
      <c r="D127" s="128" t="s">
        <v>126</v>
      </c>
      <c r="E127" s="129" t="s">
        <v>462</v>
      </c>
      <c r="F127" s="130" t="s">
        <v>463</v>
      </c>
      <c r="G127" s="131" t="s">
        <v>427</v>
      </c>
      <c r="H127" s="132">
        <v>136</v>
      </c>
      <c r="I127" s="133"/>
      <c r="J127" s="134">
        <f>ROUND(I127*H127,2)</f>
        <v>0</v>
      </c>
      <c r="K127" s="130" t="s">
        <v>160</v>
      </c>
      <c r="L127" s="33"/>
      <c r="M127" s="135" t="s">
        <v>19</v>
      </c>
      <c r="N127" s="136" t="s">
        <v>46</v>
      </c>
      <c r="P127" s="137">
        <f>O127*H127</f>
        <v>0</v>
      </c>
      <c r="Q127" s="137">
        <v>0</v>
      </c>
      <c r="R127" s="137">
        <f>Q127*H127</f>
        <v>0</v>
      </c>
      <c r="S127" s="137">
        <v>0</v>
      </c>
      <c r="T127" s="138">
        <f>S127*H127</f>
        <v>0</v>
      </c>
      <c r="AR127" s="139" t="s">
        <v>404</v>
      </c>
      <c r="AT127" s="139" t="s">
        <v>126</v>
      </c>
      <c r="AU127" s="139" t="s">
        <v>85</v>
      </c>
      <c r="AY127" s="18" t="s">
        <v>124</v>
      </c>
      <c r="BE127" s="140">
        <f>IF(N127="základní",J127,0)</f>
        <v>0</v>
      </c>
      <c r="BF127" s="140">
        <f>IF(N127="snížená",J127,0)</f>
        <v>0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8" t="s">
        <v>83</v>
      </c>
      <c r="BK127" s="140">
        <f>ROUND(I127*H127,2)</f>
        <v>0</v>
      </c>
      <c r="BL127" s="18" t="s">
        <v>404</v>
      </c>
      <c r="BM127" s="139" t="s">
        <v>399</v>
      </c>
    </row>
    <row r="128" spans="2:65" s="1" customFormat="1">
      <c r="B128" s="33"/>
      <c r="D128" s="141" t="s">
        <v>133</v>
      </c>
      <c r="F128" s="142" t="s">
        <v>463</v>
      </c>
      <c r="I128" s="143"/>
      <c r="L128" s="33"/>
      <c r="M128" s="144"/>
      <c r="T128" s="52"/>
      <c r="AT128" s="18" t="s">
        <v>133</v>
      </c>
      <c r="AU128" s="18" t="s">
        <v>85</v>
      </c>
    </row>
    <row r="129" spans="2:65" s="1" customFormat="1" ht="16.5" customHeight="1">
      <c r="B129" s="33"/>
      <c r="C129" s="128" t="s">
        <v>290</v>
      </c>
      <c r="D129" s="128" t="s">
        <v>126</v>
      </c>
      <c r="E129" s="129" t="s">
        <v>464</v>
      </c>
      <c r="F129" s="130" t="s">
        <v>465</v>
      </c>
      <c r="G129" s="131" t="s">
        <v>427</v>
      </c>
      <c r="H129" s="132">
        <v>6</v>
      </c>
      <c r="I129" s="133"/>
      <c r="J129" s="134">
        <f>ROUND(I129*H129,2)</f>
        <v>0</v>
      </c>
      <c r="K129" s="130" t="s">
        <v>160</v>
      </c>
      <c r="L129" s="33"/>
      <c r="M129" s="135" t="s">
        <v>19</v>
      </c>
      <c r="N129" s="136" t="s">
        <v>46</v>
      </c>
      <c r="P129" s="137">
        <f>O129*H129</f>
        <v>0</v>
      </c>
      <c r="Q129" s="137">
        <v>0</v>
      </c>
      <c r="R129" s="137">
        <f>Q129*H129</f>
        <v>0</v>
      </c>
      <c r="S129" s="137">
        <v>0</v>
      </c>
      <c r="T129" s="138">
        <f>S129*H129</f>
        <v>0</v>
      </c>
      <c r="AR129" s="139" t="s">
        <v>404</v>
      </c>
      <c r="AT129" s="139" t="s">
        <v>126</v>
      </c>
      <c r="AU129" s="139" t="s">
        <v>85</v>
      </c>
      <c r="AY129" s="18" t="s">
        <v>124</v>
      </c>
      <c r="BE129" s="140">
        <f>IF(N129="základní",J129,0)</f>
        <v>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8" t="s">
        <v>83</v>
      </c>
      <c r="BK129" s="140">
        <f>ROUND(I129*H129,2)</f>
        <v>0</v>
      </c>
      <c r="BL129" s="18" t="s">
        <v>404</v>
      </c>
      <c r="BM129" s="139" t="s">
        <v>466</v>
      </c>
    </row>
    <row r="130" spans="2:65" s="1" customFormat="1">
      <c r="B130" s="33"/>
      <c r="D130" s="141" t="s">
        <v>133</v>
      </c>
      <c r="F130" s="142" t="s">
        <v>465</v>
      </c>
      <c r="I130" s="143"/>
      <c r="L130" s="33"/>
      <c r="M130" s="144"/>
      <c r="T130" s="52"/>
      <c r="AT130" s="18" t="s">
        <v>133</v>
      </c>
      <c r="AU130" s="18" t="s">
        <v>85</v>
      </c>
    </row>
    <row r="131" spans="2:65" s="1" customFormat="1" ht="16.5" customHeight="1">
      <c r="B131" s="33"/>
      <c r="C131" s="128" t="s">
        <v>298</v>
      </c>
      <c r="D131" s="128" t="s">
        <v>126</v>
      </c>
      <c r="E131" s="129" t="s">
        <v>467</v>
      </c>
      <c r="F131" s="130" t="s">
        <v>468</v>
      </c>
      <c r="G131" s="131" t="s">
        <v>129</v>
      </c>
      <c r="H131" s="132">
        <v>7</v>
      </c>
      <c r="I131" s="133"/>
      <c r="J131" s="134">
        <f>ROUND(I131*H131,2)</f>
        <v>0</v>
      </c>
      <c r="K131" s="130" t="s">
        <v>160</v>
      </c>
      <c r="L131" s="33"/>
      <c r="M131" s="135" t="s">
        <v>19</v>
      </c>
      <c r="N131" s="136" t="s">
        <v>46</v>
      </c>
      <c r="P131" s="137">
        <f>O131*H131</f>
        <v>0</v>
      </c>
      <c r="Q131" s="137">
        <v>0</v>
      </c>
      <c r="R131" s="137">
        <f>Q131*H131</f>
        <v>0</v>
      </c>
      <c r="S131" s="137">
        <v>0</v>
      </c>
      <c r="T131" s="138">
        <f>S131*H131</f>
        <v>0</v>
      </c>
      <c r="AR131" s="139" t="s">
        <v>404</v>
      </c>
      <c r="AT131" s="139" t="s">
        <v>126</v>
      </c>
      <c r="AU131" s="139" t="s">
        <v>85</v>
      </c>
      <c r="AY131" s="18" t="s">
        <v>124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8" t="s">
        <v>83</v>
      </c>
      <c r="BK131" s="140">
        <f>ROUND(I131*H131,2)</f>
        <v>0</v>
      </c>
      <c r="BL131" s="18" t="s">
        <v>404</v>
      </c>
      <c r="BM131" s="139" t="s">
        <v>354</v>
      </c>
    </row>
    <row r="132" spans="2:65" s="1" customFormat="1">
      <c r="B132" s="33"/>
      <c r="D132" s="141" t="s">
        <v>133</v>
      </c>
      <c r="F132" s="142" t="s">
        <v>468</v>
      </c>
      <c r="I132" s="143"/>
      <c r="L132" s="33"/>
      <c r="M132" s="144"/>
      <c r="T132" s="52"/>
      <c r="AT132" s="18" t="s">
        <v>133</v>
      </c>
      <c r="AU132" s="18" t="s">
        <v>85</v>
      </c>
    </row>
    <row r="133" spans="2:65" s="1" customFormat="1" ht="16.5" customHeight="1">
      <c r="B133" s="33"/>
      <c r="C133" s="128" t="s">
        <v>302</v>
      </c>
      <c r="D133" s="128" t="s">
        <v>126</v>
      </c>
      <c r="E133" s="129" t="s">
        <v>469</v>
      </c>
      <c r="F133" s="130" t="s">
        <v>470</v>
      </c>
      <c r="G133" s="131" t="s">
        <v>129</v>
      </c>
      <c r="H133" s="132">
        <v>7</v>
      </c>
      <c r="I133" s="133"/>
      <c r="J133" s="134">
        <f>ROUND(I133*H133,2)</f>
        <v>0</v>
      </c>
      <c r="K133" s="130" t="s">
        <v>160</v>
      </c>
      <c r="L133" s="33"/>
      <c r="M133" s="135" t="s">
        <v>19</v>
      </c>
      <c r="N133" s="136" t="s">
        <v>46</v>
      </c>
      <c r="P133" s="137">
        <f>O133*H133</f>
        <v>0</v>
      </c>
      <c r="Q133" s="137">
        <v>0</v>
      </c>
      <c r="R133" s="137">
        <f>Q133*H133</f>
        <v>0</v>
      </c>
      <c r="S133" s="137">
        <v>0</v>
      </c>
      <c r="T133" s="138">
        <f>S133*H133</f>
        <v>0</v>
      </c>
      <c r="AR133" s="139" t="s">
        <v>404</v>
      </c>
      <c r="AT133" s="139" t="s">
        <v>126</v>
      </c>
      <c r="AU133" s="139" t="s">
        <v>85</v>
      </c>
      <c r="AY133" s="18" t="s">
        <v>124</v>
      </c>
      <c r="BE133" s="140">
        <f>IF(N133="základní",J133,0)</f>
        <v>0</v>
      </c>
      <c r="BF133" s="140">
        <f>IF(N133="snížená",J133,0)</f>
        <v>0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8" t="s">
        <v>83</v>
      </c>
      <c r="BK133" s="140">
        <f>ROUND(I133*H133,2)</f>
        <v>0</v>
      </c>
      <c r="BL133" s="18" t="s">
        <v>404</v>
      </c>
      <c r="BM133" s="139" t="s">
        <v>361</v>
      </c>
    </row>
    <row r="134" spans="2:65" s="1" customFormat="1">
      <c r="B134" s="33"/>
      <c r="D134" s="141" t="s">
        <v>133</v>
      </c>
      <c r="F134" s="142" t="s">
        <v>470</v>
      </c>
      <c r="I134" s="143"/>
      <c r="L134" s="33"/>
      <c r="M134" s="144"/>
      <c r="T134" s="52"/>
      <c r="AT134" s="18" t="s">
        <v>133</v>
      </c>
      <c r="AU134" s="18" t="s">
        <v>85</v>
      </c>
    </row>
    <row r="135" spans="2:65" s="1" customFormat="1" ht="16.5" customHeight="1">
      <c r="B135" s="33"/>
      <c r="C135" s="174" t="s">
        <v>307</v>
      </c>
      <c r="D135" s="174" t="s">
        <v>267</v>
      </c>
      <c r="E135" s="175" t="s">
        <v>471</v>
      </c>
      <c r="F135" s="176" t="s">
        <v>472</v>
      </c>
      <c r="G135" s="177" t="s">
        <v>153</v>
      </c>
      <c r="H135" s="178">
        <v>3</v>
      </c>
      <c r="I135" s="179"/>
      <c r="J135" s="180">
        <f>ROUND(I135*H135,2)</f>
        <v>0</v>
      </c>
      <c r="K135" s="176" t="s">
        <v>130</v>
      </c>
      <c r="L135" s="181"/>
      <c r="M135" s="182" t="s">
        <v>19</v>
      </c>
      <c r="N135" s="183" t="s">
        <v>46</v>
      </c>
      <c r="P135" s="137">
        <f>O135*H135</f>
        <v>0</v>
      </c>
      <c r="Q135" s="137">
        <v>2.234</v>
      </c>
      <c r="R135" s="137">
        <f>Q135*H135</f>
        <v>6.702</v>
      </c>
      <c r="S135" s="137">
        <v>0</v>
      </c>
      <c r="T135" s="138">
        <f>S135*H135</f>
        <v>0</v>
      </c>
      <c r="AR135" s="139" t="s">
        <v>418</v>
      </c>
      <c r="AT135" s="139" t="s">
        <v>267</v>
      </c>
      <c r="AU135" s="139" t="s">
        <v>85</v>
      </c>
      <c r="AY135" s="18" t="s">
        <v>124</v>
      </c>
      <c r="BE135" s="140">
        <f>IF(N135="základní",J135,0)</f>
        <v>0</v>
      </c>
      <c r="BF135" s="140">
        <f>IF(N135="snížená",J135,0)</f>
        <v>0</v>
      </c>
      <c r="BG135" s="140">
        <f>IF(N135="zákl. přenesená",J135,0)</f>
        <v>0</v>
      </c>
      <c r="BH135" s="140">
        <f>IF(N135="sníž. přenesená",J135,0)</f>
        <v>0</v>
      </c>
      <c r="BI135" s="140">
        <f>IF(N135="nulová",J135,0)</f>
        <v>0</v>
      </c>
      <c r="BJ135" s="18" t="s">
        <v>83</v>
      </c>
      <c r="BK135" s="140">
        <f>ROUND(I135*H135,2)</f>
        <v>0</v>
      </c>
      <c r="BL135" s="18" t="s">
        <v>404</v>
      </c>
      <c r="BM135" s="139" t="s">
        <v>473</v>
      </c>
    </row>
    <row r="136" spans="2:65" s="1" customFormat="1">
      <c r="B136" s="33"/>
      <c r="D136" s="141" t="s">
        <v>133</v>
      </c>
      <c r="F136" s="142" t="s">
        <v>472</v>
      </c>
      <c r="I136" s="143"/>
      <c r="L136" s="33"/>
      <c r="M136" s="144"/>
      <c r="T136" s="52"/>
      <c r="AT136" s="18" t="s">
        <v>133</v>
      </c>
      <c r="AU136" s="18" t="s">
        <v>85</v>
      </c>
    </row>
    <row r="137" spans="2:65" s="1" customFormat="1" ht="16.5" customHeight="1">
      <c r="B137" s="33"/>
      <c r="C137" s="174" t="s">
        <v>311</v>
      </c>
      <c r="D137" s="174" t="s">
        <v>267</v>
      </c>
      <c r="E137" s="175" t="s">
        <v>474</v>
      </c>
      <c r="F137" s="176" t="s">
        <v>475</v>
      </c>
      <c r="G137" s="177" t="s">
        <v>427</v>
      </c>
      <c r="H137" s="178">
        <v>7</v>
      </c>
      <c r="I137" s="179"/>
      <c r="J137" s="180">
        <f>ROUND(I137*H137,2)</f>
        <v>0</v>
      </c>
      <c r="K137" s="176" t="s">
        <v>130</v>
      </c>
      <c r="L137" s="181"/>
      <c r="M137" s="182" t="s">
        <v>19</v>
      </c>
      <c r="N137" s="183" t="s">
        <v>46</v>
      </c>
      <c r="P137" s="137">
        <f>O137*H137</f>
        <v>0</v>
      </c>
      <c r="Q137" s="137">
        <v>0.10150000000000001</v>
      </c>
      <c r="R137" s="137">
        <f>Q137*H137</f>
        <v>0.71050000000000002</v>
      </c>
      <c r="S137" s="137">
        <v>0</v>
      </c>
      <c r="T137" s="138">
        <f>S137*H137</f>
        <v>0</v>
      </c>
      <c r="AR137" s="139" t="s">
        <v>418</v>
      </c>
      <c r="AT137" s="139" t="s">
        <v>267</v>
      </c>
      <c r="AU137" s="139" t="s">
        <v>85</v>
      </c>
      <c r="AY137" s="18" t="s">
        <v>124</v>
      </c>
      <c r="BE137" s="140">
        <f>IF(N137="základní",J137,0)</f>
        <v>0</v>
      </c>
      <c r="BF137" s="140">
        <f>IF(N137="snížená",J137,0)</f>
        <v>0</v>
      </c>
      <c r="BG137" s="140">
        <f>IF(N137="zákl. přenesená",J137,0)</f>
        <v>0</v>
      </c>
      <c r="BH137" s="140">
        <f>IF(N137="sníž. přenesená",J137,0)</f>
        <v>0</v>
      </c>
      <c r="BI137" s="140">
        <f>IF(N137="nulová",J137,0)</f>
        <v>0</v>
      </c>
      <c r="BJ137" s="18" t="s">
        <v>83</v>
      </c>
      <c r="BK137" s="140">
        <f>ROUND(I137*H137,2)</f>
        <v>0</v>
      </c>
      <c r="BL137" s="18" t="s">
        <v>404</v>
      </c>
      <c r="BM137" s="139" t="s">
        <v>476</v>
      </c>
    </row>
    <row r="138" spans="2:65" s="1" customFormat="1">
      <c r="B138" s="33"/>
      <c r="D138" s="141" t="s">
        <v>133</v>
      </c>
      <c r="F138" s="142" t="s">
        <v>475</v>
      </c>
      <c r="I138" s="143"/>
      <c r="L138" s="33"/>
      <c r="M138" s="144"/>
      <c r="T138" s="52"/>
      <c r="AT138" s="18" t="s">
        <v>133</v>
      </c>
      <c r="AU138" s="18" t="s">
        <v>85</v>
      </c>
    </row>
    <row r="139" spans="2:65" s="12" customFormat="1">
      <c r="B139" s="147"/>
      <c r="D139" s="141" t="s">
        <v>137</v>
      </c>
      <c r="E139" s="148" t="s">
        <v>19</v>
      </c>
      <c r="F139" s="149" t="s">
        <v>477</v>
      </c>
      <c r="H139" s="148" t="s">
        <v>19</v>
      </c>
      <c r="I139" s="150"/>
      <c r="L139" s="147"/>
      <c r="M139" s="151"/>
      <c r="T139" s="152"/>
      <c r="AT139" s="148" t="s">
        <v>137</v>
      </c>
      <c r="AU139" s="148" t="s">
        <v>85</v>
      </c>
      <c r="AV139" s="12" t="s">
        <v>83</v>
      </c>
      <c r="AW139" s="12" t="s">
        <v>35</v>
      </c>
      <c r="AX139" s="12" t="s">
        <v>75</v>
      </c>
      <c r="AY139" s="148" t="s">
        <v>124</v>
      </c>
    </row>
    <row r="140" spans="2:65" s="13" customFormat="1">
      <c r="B140" s="153"/>
      <c r="D140" s="141" t="s">
        <v>137</v>
      </c>
      <c r="E140" s="154" t="s">
        <v>19</v>
      </c>
      <c r="F140" s="155" t="s">
        <v>171</v>
      </c>
      <c r="H140" s="156">
        <v>7</v>
      </c>
      <c r="I140" s="157"/>
      <c r="L140" s="153"/>
      <c r="M140" s="158"/>
      <c r="T140" s="159"/>
      <c r="AT140" s="154" t="s">
        <v>137</v>
      </c>
      <c r="AU140" s="154" t="s">
        <v>85</v>
      </c>
      <c r="AV140" s="13" t="s">
        <v>85</v>
      </c>
      <c r="AW140" s="13" t="s">
        <v>35</v>
      </c>
      <c r="AX140" s="13" t="s">
        <v>83</v>
      </c>
      <c r="AY140" s="154" t="s">
        <v>124</v>
      </c>
    </row>
    <row r="141" spans="2:65" s="1" customFormat="1" ht="16.5" customHeight="1">
      <c r="B141" s="33"/>
      <c r="C141" s="128" t="s">
        <v>317</v>
      </c>
      <c r="D141" s="128" t="s">
        <v>126</v>
      </c>
      <c r="E141" s="129" t="s">
        <v>478</v>
      </c>
      <c r="F141" s="130" t="s">
        <v>479</v>
      </c>
      <c r="G141" s="131" t="s">
        <v>427</v>
      </c>
      <c r="H141" s="132">
        <v>142</v>
      </c>
      <c r="I141" s="133"/>
      <c r="J141" s="134">
        <f>ROUND(I141*H141,2)</f>
        <v>0</v>
      </c>
      <c r="K141" s="130" t="s">
        <v>160</v>
      </c>
      <c r="L141" s="33"/>
      <c r="M141" s="135" t="s">
        <v>19</v>
      </c>
      <c r="N141" s="136" t="s">
        <v>46</v>
      </c>
      <c r="P141" s="137">
        <f>O141*H141</f>
        <v>0</v>
      </c>
      <c r="Q141" s="137">
        <v>0</v>
      </c>
      <c r="R141" s="137">
        <f>Q141*H141</f>
        <v>0</v>
      </c>
      <c r="S141" s="137">
        <v>0</v>
      </c>
      <c r="T141" s="138">
        <f>S141*H141</f>
        <v>0</v>
      </c>
      <c r="AR141" s="139" t="s">
        <v>404</v>
      </c>
      <c r="AT141" s="139" t="s">
        <v>126</v>
      </c>
      <c r="AU141" s="139" t="s">
        <v>85</v>
      </c>
      <c r="AY141" s="18" t="s">
        <v>124</v>
      </c>
      <c r="BE141" s="140">
        <f>IF(N141="základní",J141,0)</f>
        <v>0</v>
      </c>
      <c r="BF141" s="140">
        <f>IF(N141="snížená",J141,0)</f>
        <v>0</v>
      </c>
      <c r="BG141" s="140">
        <f>IF(N141="zákl. přenesená",J141,0)</f>
        <v>0</v>
      </c>
      <c r="BH141" s="140">
        <f>IF(N141="sníž. přenesená",J141,0)</f>
        <v>0</v>
      </c>
      <c r="BI141" s="140">
        <f>IF(N141="nulová",J141,0)</f>
        <v>0</v>
      </c>
      <c r="BJ141" s="18" t="s">
        <v>83</v>
      </c>
      <c r="BK141" s="140">
        <f>ROUND(I141*H141,2)</f>
        <v>0</v>
      </c>
      <c r="BL141" s="18" t="s">
        <v>404</v>
      </c>
      <c r="BM141" s="139" t="s">
        <v>377</v>
      </c>
    </row>
    <row r="142" spans="2:65" s="1" customFormat="1">
      <c r="B142" s="33"/>
      <c r="D142" s="141" t="s">
        <v>133</v>
      </c>
      <c r="F142" s="142" t="s">
        <v>479</v>
      </c>
      <c r="I142" s="143"/>
      <c r="L142" s="33"/>
      <c r="M142" s="144"/>
      <c r="T142" s="52"/>
      <c r="AT142" s="18" t="s">
        <v>133</v>
      </c>
      <c r="AU142" s="18" t="s">
        <v>85</v>
      </c>
    </row>
    <row r="143" spans="2:65" s="1" customFormat="1" ht="16.5" customHeight="1">
      <c r="B143" s="33"/>
      <c r="C143" s="174" t="s">
        <v>306</v>
      </c>
      <c r="D143" s="174" t="s">
        <v>267</v>
      </c>
      <c r="E143" s="175" t="s">
        <v>480</v>
      </c>
      <c r="F143" s="176" t="s">
        <v>481</v>
      </c>
      <c r="G143" s="177" t="s">
        <v>255</v>
      </c>
      <c r="H143" s="178">
        <v>9.25</v>
      </c>
      <c r="I143" s="179"/>
      <c r="J143" s="180">
        <f>ROUND(I143*H143,2)</f>
        <v>0</v>
      </c>
      <c r="K143" s="176" t="s">
        <v>130</v>
      </c>
      <c r="L143" s="181"/>
      <c r="M143" s="182" t="s">
        <v>19</v>
      </c>
      <c r="N143" s="183" t="s">
        <v>46</v>
      </c>
      <c r="P143" s="137">
        <f>O143*H143</f>
        <v>0</v>
      </c>
      <c r="Q143" s="137">
        <v>1</v>
      </c>
      <c r="R143" s="137">
        <f>Q143*H143</f>
        <v>9.25</v>
      </c>
      <c r="S143" s="137">
        <v>0</v>
      </c>
      <c r="T143" s="138">
        <f>S143*H143</f>
        <v>0</v>
      </c>
      <c r="AR143" s="139" t="s">
        <v>418</v>
      </c>
      <c r="AT143" s="139" t="s">
        <v>267</v>
      </c>
      <c r="AU143" s="139" t="s">
        <v>85</v>
      </c>
      <c r="AY143" s="18" t="s">
        <v>124</v>
      </c>
      <c r="BE143" s="140">
        <f>IF(N143="základní",J143,0)</f>
        <v>0</v>
      </c>
      <c r="BF143" s="140">
        <f>IF(N143="snížená",J143,0)</f>
        <v>0</v>
      </c>
      <c r="BG143" s="140">
        <f>IF(N143="zákl. přenesená",J143,0)</f>
        <v>0</v>
      </c>
      <c r="BH143" s="140">
        <f>IF(N143="sníž. přenesená",J143,0)</f>
        <v>0</v>
      </c>
      <c r="BI143" s="140">
        <f>IF(N143="nulová",J143,0)</f>
        <v>0</v>
      </c>
      <c r="BJ143" s="18" t="s">
        <v>83</v>
      </c>
      <c r="BK143" s="140">
        <f>ROUND(I143*H143,2)</f>
        <v>0</v>
      </c>
      <c r="BL143" s="18" t="s">
        <v>404</v>
      </c>
      <c r="BM143" s="139" t="s">
        <v>482</v>
      </c>
    </row>
    <row r="144" spans="2:65" s="1" customFormat="1">
      <c r="B144" s="33"/>
      <c r="D144" s="141" t="s">
        <v>133</v>
      </c>
      <c r="F144" s="142" t="s">
        <v>481</v>
      </c>
      <c r="I144" s="143"/>
      <c r="L144" s="33"/>
      <c r="M144" s="144"/>
      <c r="T144" s="52"/>
      <c r="AT144" s="18" t="s">
        <v>133</v>
      </c>
      <c r="AU144" s="18" t="s">
        <v>85</v>
      </c>
    </row>
    <row r="145" spans="2:65" s="13" customFormat="1">
      <c r="B145" s="153"/>
      <c r="D145" s="141" t="s">
        <v>137</v>
      </c>
      <c r="E145" s="154" t="s">
        <v>19</v>
      </c>
      <c r="F145" s="155" t="s">
        <v>483</v>
      </c>
      <c r="H145" s="156">
        <v>9.25</v>
      </c>
      <c r="I145" s="157"/>
      <c r="L145" s="153"/>
      <c r="M145" s="158"/>
      <c r="T145" s="159"/>
      <c r="AT145" s="154" t="s">
        <v>137</v>
      </c>
      <c r="AU145" s="154" t="s">
        <v>85</v>
      </c>
      <c r="AV145" s="13" t="s">
        <v>85</v>
      </c>
      <c r="AW145" s="13" t="s">
        <v>35</v>
      </c>
      <c r="AX145" s="13" t="s">
        <v>83</v>
      </c>
      <c r="AY145" s="154" t="s">
        <v>124</v>
      </c>
    </row>
    <row r="146" spans="2:65" s="1" customFormat="1" ht="16.5" customHeight="1">
      <c r="B146" s="33"/>
      <c r="C146" s="128" t="s">
        <v>332</v>
      </c>
      <c r="D146" s="128" t="s">
        <v>126</v>
      </c>
      <c r="E146" s="129" t="s">
        <v>484</v>
      </c>
      <c r="F146" s="130" t="s">
        <v>485</v>
      </c>
      <c r="G146" s="131" t="s">
        <v>427</v>
      </c>
      <c r="H146" s="132">
        <v>136</v>
      </c>
      <c r="I146" s="133"/>
      <c r="J146" s="134">
        <f>ROUND(I146*H146,2)</f>
        <v>0</v>
      </c>
      <c r="K146" s="130" t="s">
        <v>160</v>
      </c>
      <c r="L146" s="33"/>
      <c r="M146" s="135" t="s">
        <v>19</v>
      </c>
      <c r="N146" s="136" t="s">
        <v>46</v>
      </c>
      <c r="P146" s="137">
        <f>O146*H146</f>
        <v>0</v>
      </c>
      <c r="Q146" s="137">
        <v>0</v>
      </c>
      <c r="R146" s="137">
        <f>Q146*H146</f>
        <v>0</v>
      </c>
      <c r="S146" s="137">
        <v>0</v>
      </c>
      <c r="T146" s="138">
        <f>S146*H146</f>
        <v>0</v>
      </c>
      <c r="AR146" s="139" t="s">
        <v>404</v>
      </c>
      <c r="AT146" s="139" t="s">
        <v>126</v>
      </c>
      <c r="AU146" s="139" t="s">
        <v>85</v>
      </c>
      <c r="AY146" s="18" t="s">
        <v>124</v>
      </c>
      <c r="BE146" s="140">
        <f>IF(N146="základní",J146,0)</f>
        <v>0</v>
      </c>
      <c r="BF146" s="140">
        <f>IF(N146="snížená",J146,0)</f>
        <v>0</v>
      </c>
      <c r="BG146" s="140">
        <f>IF(N146="zákl. přenesená",J146,0)</f>
        <v>0</v>
      </c>
      <c r="BH146" s="140">
        <f>IF(N146="sníž. přenesená",J146,0)</f>
        <v>0</v>
      </c>
      <c r="BI146" s="140">
        <f>IF(N146="nulová",J146,0)</f>
        <v>0</v>
      </c>
      <c r="BJ146" s="18" t="s">
        <v>83</v>
      </c>
      <c r="BK146" s="140">
        <f>ROUND(I146*H146,2)</f>
        <v>0</v>
      </c>
      <c r="BL146" s="18" t="s">
        <v>404</v>
      </c>
      <c r="BM146" s="139" t="s">
        <v>486</v>
      </c>
    </row>
    <row r="147" spans="2:65" s="1" customFormat="1">
      <c r="B147" s="33"/>
      <c r="D147" s="141" t="s">
        <v>133</v>
      </c>
      <c r="F147" s="142" t="s">
        <v>485</v>
      </c>
      <c r="I147" s="143"/>
      <c r="L147" s="33"/>
      <c r="M147" s="144"/>
      <c r="T147" s="52"/>
      <c r="AT147" s="18" t="s">
        <v>133</v>
      </c>
      <c r="AU147" s="18" t="s">
        <v>85</v>
      </c>
    </row>
    <row r="148" spans="2:65" s="1" customFormat="1" ht="16.5" customHeight="1">
      <c r="B148" s="33"/>
      <c r="C148" s="128" t="s">
        <v>310</v>
      </c>
      <c r="D148" s="128" t="s">
        <v>126</v>
      </c>
      <c r="E148" s="129" t="s">
        <v>487</v>
      </c>
      <c r="F148" s="130" t="s">
        <v>488</v>
      </c>
      <c r="G148" s="131" t="s">
        <v>427</v>
      </c>
      <c r="H148" s="132">
        <v>6</v>
      </c>
      <c r="I148" s="133"/>
      <c r="J148" s="134">
        <f>ROUND(I148*H148,2)</f>
        <v>0</v>
      </c>
      <c r="K148" s="130" t="s">
        <v>160</v>
      </c>
      <c r="L148" s="33"/>
      <c r="M148" s="135" t="s">
        <v>19</v>
      </c>
      <c r="N148" s="136" t="s">
        <v>46</v>
      </c>
      <c r="P148" s="137">
        <f>O148*H148</f>
        <v>0</v>
      </c>
      <c r="Q148" s="137">
        <v>0</v>
      </c>
      <c r="R148" s="137">
        <f>Q148*H148</f>
        <v>0</v>
      </c>
      <c r="S148" s="137">
        <v>0</v>
      </c>
      <c r="T148" s="138">
        <f>S148*H148</f>
        <v>0</v>
      </c>
      <c r="AR148" s="139" t="s">
        <v>404</v>
      </c>
      <c r="AT148" s="139" t="s">
        <v>126</v>
      </c>
      <c r="AU148" s="139" t="s">
        <v>85</v>
      </c>
      <c r="AY148" s="18" t="s">
        <v>124</v>
      </c>
      <c r="BE148" s="140">
        <f>IF(N148="základní",J148,0)</f>
        <v>0</v>
      </c>
      <c r="BF148" s="140">
        <f>IF(N148="snížená",J148,0)</f>
        <v>0</v>
      </c>
      <c r="BG148" s="140">
        <f>IF(N148="zákl. přenesená",J148,0)</f>
        <v>0</v>
      </c>
      <c r="BH148" s="140">
        <f>IF(N148="sníž. přenesená",J148,0)</f>
        <v>0</v>
      </c>
      <c r="BI148" s="140">
        <f>IF(N148="nulová",J148,0)</f>
        <v>0</v>
      </c>
      <c r="BJ148" s="18" t="s">
        <v>83</v>
      </c>
      <c r="BK148" s="140">
        <f>ROUND(I148*H148,2)</f>
        <v>0</v>
      </c>
      <c r="BL148" s="18" t="s">
        <v>404</v>
      </c>
      <c r="BM148" s="139" t="s">
        <v>489</v>
      </c>
    </row>
    <row r="149" spans="2:65" s="1" customFormat="1">
      <c r="B149" s="33"/>
      <c r="D149" s="141" t="s">
        <v>133</v>
      </c>
      <c r="F149" s="142" t="s">
        <v>488</v>
      </c>
      <c r="I149" s="143"/>
      <c r="L149" s="33"/>
      <c r="M149" s="144"/>
      <c r="T149" s="52"/>
      <c r="AT149" s="18" t="s">
        <v>133</v>
      </c>
      <c r="AU149" s="18" t="s">
        <v>85</v>
      </c>
    </row>
    <row r="150" spans="2:65" s="1" customFormat="1" ht="16.5" customHeight="1">
      <c r="B150" s="33"/>
      <c r="C150" s="128" t="s">
        <v>340</v>
      </c>
      <c r="D150" s="128" t="s">
        <v>126</v>
      </c>
      <c r="E150" s="129" t="s">
        <v>490</v>
      </c>
      <c r="F150" s="130" t="s">
        <v>491</v>
      </c>
      <c r="G150" s="131" t="s">
        <v>153</v>
      </c>
      <c r="H150" s="132">
        <v>20</v>
      </c>
      <c r="I150" s="133"/>
      <c r="J150" s="134">
        <f>ROUND(I150*H150,2)</f>
        <v>0</v>
      </c>
      <c r="K150" s="130" t="s">
        <v>160</v>
      </c>
      <c r="L150" s="33"/>
      <c r="M150" s="135" t="s">
        <v>19</v>
      </c>
      <c r="N150" s="136" t="s">
        <v>46</v>
      </c>
      <c r="P150" s="137">
        <f>O150*H150</f>
        <v>0</v>
      </c>
      <c r="Q150" s="137">
        <v>0</v>
      </c>
      <c r="R150" s="137">
        <f>Q150*H150</f>
        <v>0</v>
      </c>
      <c r="S150" s="137">
        <v>0</v>
      </c>
      <c r="T150" s="138">
        <f>S150*H150</f>
        <v>0</v>
      </c>
      <c r="AR150" s="139" t="s">
        <v>404</v>
      </c>
      <c r="AT150" s="139" t="s">
        <v>126</v>
      </c>
      <c r="AU150" s="139" t="s">
        <v>85</v>
      </c>
      <c r="AY150" s="18" t="s">
        <v>124</v>
      </c>
      <c r="BE150" s="140">
        <f>IF(N150="základní",J150,0)</f>
        <v>0</v>
      </c>
      <c r="BF150" s="140">
        <f>IF(N150="snížená",J150,0)</f>
        <v>0</v>
      </c>
      <c r="BG150" s="140">
        <f>IF(N150="zákl. přenesená",J150,0)</f>
        <v>0</v>
      </c>
      <c r="BH150" s="140">
        <f>IF(N150="sníž. přenesená",J150,0)</f>
        <v>0</v>
      </c>
      <c r="BI150" s="140">
        <f>IF(N150="nulová",J150,0)</f>
        <v>0</v>
      </c>
      <c r="BJ150" s="18" t="s">
        <v>83</v>
      </c>
      <c r="BK150" s="140">
        <f>ROUND(I150*H150,2)</f>
        <v>0</v>
      </c>
      <c r="BL150" s="18" t="s">
        <v>404</v>
      </c>
      <c r="BM150" s="139" t="s">
        <v>492</v>
      </c>
    </row>
    <row r="151" spans="2:65" s="1" customFormat="1">
      <c r="B151" s="33"/>
      <c r="D151" s="141" t="s">
        <v>133</v>
      </c>
      <c r="F151" s="142" t="s">
        <v>491</v>
      </c>
      <c r="I151" s="143"/>
      <c r="L151" s="33"/>
      <c r="M151" s="144"/>
      <c r="T151" s="52"/>
      <c r="AT151" s="18" t="s">
        <v>133</v>
      </c>
      <c r="AU151" s="18" t="s">
        <v>85</v>
      </c>
    </row>
    <row r="152" spans="2:65" s="1" customFormat="1" ht="16.5" customHeight="1">
      <c r="B152" s="33"/>
      <c r="C152" s="128" t="s">
        <v>301</v>
      </c>
      <c r="D152" s="128" t="s">
        <v>126</v>
      </c>
      <c r="E152" s="129" t="s">
        <v>493</v>
      </c>
      <c r="F152" s="130" t="s">
        <v>494</v>
      </c>
      <c r="G152" s="131" t="s">
        <v>147</v>
      </c>
      <c r="H152" s="132">
        <v>150</v>
      </c>
      <c r="I152" s="133"/>
      <c r="J152" s="134">
        <f>ROUND(I152*H152,2)</f>
        <v>0</v>
      </c>
      <c r="K152" s="130" t="s">
        <v>160</v>
      </c>
      <c r="L152" s="33"/>
      <c r="M152" s="135" t="s">
        <v>19</v>
      </c>
      <c r="N152" s="136" t="s">
        <v>46</v>
      </c>
      <c r="P152" s="137">
        <f>O152*H152</f>
        <v>0</v>
      </c>
      <c r="Q152" s="137">
        <v>0</v>
      </c>
      <c r="R152" s="137">
        <f>Q152*H152</f>
        <v>0</v>
      </c>
      <c r="S152" s="137">
        <v>0</v>
      </c>
      <c r="T152" s="138">
        <f>S152*H152</f>
        <v>0</v>
      </c>
      <c r="AR152" s="139" t="s">
        <v>404</v>
      </c>
      <c r="AT152" s="139" t="s">
        <v>126</v>
      </c>
      <c r="AU152" s="139" t="s">
        <v>85</v>
      </c>
      <c r="AY152" s="18" t="s">
        <v>124</v>
      </c>
      <c r="BE152" s="140">
        <f>IF(N152="základní",J152,0)</f>
        <v>0</v>
      </c>
      <c r="BF152" s="140">
        <f>IF(N152="snížená",J152,0)</f>
        <v>0</v>
      </c>
      <c r="BG152" s="140">
        <f>IF(N152="zákl. přenesená",J152,0)</f>
        <v>0</v>
      </c>
      <c r="BH152" s="140">
        <f>IF(N152="sníž. přenesená",J152,0)</f>
        <v>0</v>
      </c>
      <c r="BI152" s="140">
        <f>IF(N152="nulová",J152,0)</f>
        <v>0</v>
      </c>
      <c r="BJ152" s="18" t="s">
        <v>83</v>
      </c>
      <c r="BK152" s="140">
        <f>ROUND(I152*H152,2)</f>
        <v>0</v>
      </c>
      <c r="BL152" s="18" t="s">
        <v>404</v>
      </c>
      <c r="BM152" s="139" t="s">
        <v>404</v>
      </c>
    </row>
    <row r="153" spans="2:65" s="1" customFormat="1">
      <c r="B153" s="33"/>
      <c r="D153" s="141" t="s">
        <v>133</v>
      </c>
      <c r="F153" s="142" t="s">
        <v>494</v>
      </c>
      <c r="I153" s="143"/>
      <c r="L153" s="33"/>
      <c r="M153" s="144"/>
      <c r="T153" s="52"/>
      <c r="AT153" s="18" t="s">
        <v>133</v>
      </c>
      <c r="AU153" s="18" t="s">
        <v>85</v>
      </c>
    </row>
    <row r="154" spans="2:65" s="11" customFormat="1" ht="25.9" customHeight="1">
      <c r="B154" s="116"/>
      <c r="D154" s="117" t="s">
        <v>74</v>
      </c>
      <c r="E154" s="118" t="s">
        <v>397</v>
      </c>
      <c r="F154" s="118" t="s">
        <v>398</v>
      </c>
      <c r="I154" s="119"/>
      <c r="J154" s="120">
        <f>BK154</f>
        <v>0</v>
      </c>
      <c r="L154" s="116"/>
      <c r="M154" s="121"/>
      <c r="P154" s="122">
        <f>SUM(P155:P164)</f>
        <v>0</v>
      </c>
      <c r="R154" s="122">
        <f>SUM(R155:R164)</f>
        <v>0</v>
      </c>
      <c r="T154" s="123">
        <f>SUM(T155:T164)</f>
        <v>0</v>
      </c>
      <c r="AR154" s="117" t="s">
        <v>131</v>
      </c>
      <c r="AT154" s="124" t="s">
        <v>74</v>
      </c>
      <c r="AU154" s="124" t="s">
        <v>75</v>
      </c>
      <c r="AY154" s="117" t="s">
        <v>124</v>
      </c>
      <c r="BK154" s="125">
        <f>SUM(BK155:BK164)</f>
        <v>0</v>
      </c>
    </row>
    <row r="155" spans="2:65" s="1" customFormat="1" ht="16.5" customHeight="1">
      <c r="B155" s="33"/>
      <c r="C155" s="128" t="s">
        <v>351</v>
      </c>
      <c r="D155" s="128" t="s">
        <v>126</v>
      </c>
      <c r="E155" s="129" t="s">
        <v>495</v>
      </c>
      <c r="F155" s="130" t="s">
        <v>496</v>
      </c>
      <c r="G155" s="131" t="s">
        <v>448</v>
      </c>
      <c r="H155" s="132">
        <v>1</v>
      </c>
      <c r="I155" s="133"/>
      <c r="J155" s="134">
        <f>ROUND(I155*H155,2)</f>
        <v>0</v>
      </c>
      <c r="K155" s="130" t="s">
        <v>160</v>
      </c>
      <c r="L155" s="33"/>
      <c r="M155" s="135" t="s">
        <v>19</v>
      </c>
      <c r="N155" s="136" t="s">
        <v>46</v>
      </c>
      <c r="P155" s="137">
        <f>O155*H155</f>
        <v>0</v>
      </c>
      <c r="Q155" s="137">
        <v>0</v>
      </c>
      <c r="R155" s="137">
        <f>Q155*H155</f>
        <v>0</v>
      </c>
      <c r="S155" s="137">
        <v>0</v>
      </c>
      <c r="T155" s="138">
        <f>S155*H155</f>
        <v>0</v>
      </c>
      <c r="AR155" s="139" t="s">
        <v>403</v>
      </c>
      <c r="AT155" s="139" t="s">
        <v>126</v>
      </c>
      <c r="AU155" s="139" t="s">
        <v>83</v>
      </c>
      <c r="AY155" s="18" t="s">
        <v>124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8" t="s">
        <v>83</v>
      </c>
      <c r="BK155" s="140">
        <f>ROUND(I155*H155,2)</f>
        <v>0</v>
      </c>
      <c r="BL155" s="18" t="s">
        <v>403</v>
      </c>
      <c r="BM155" s="139" t="s">
        <v>408</v>
      </c>
    </row>
    <row r="156" spans="2:65" s="1" customFormat="1">
      <c r="B156" s="33"/>
      <c r="D156" s="141" t="s">
        <v>133</v>
      </c>
      <c r="F156" s="142" t="s">
        <v>496</v>
      </c>
      <c r="I156" s="143"/>
      <c r="L156" s="33"/>
      <c r="M156" s="144"/>
      <c r="T156" s="52"/>
      <c r="AT156" s="18" t="s">
        <v>133</v>
      </c>
      <c r="AU156" s="18" t="s">
        <v>83</v>
      </c>
    </row>
    <row r="157" spans="2:65" s="1" customFormat="1" ht="16.5" customHeight="1">
      <c r="B157" s="33"/>
      <c r="C157" s="128" t="s">
        <v>357</v>
      </c>
      <c r="D157" s="128" t="s">
        <v>126</v>
      </c>
      <c r="E157" s="129" t="s">
        <v>497</v>
      </c>
      <c r="F157" s="130" t="s">
        <v>498</v>
      </c>
      <c r="G157" s="131" t="s">
        <v>255</v>
      </c>
      <c r="H157" s="132">
        <v>0.5</v>
      </c>
      <c r="I157" s="133"/>
      <c r="J157" s="134">
        <f>ROUND(I157*H157,2)</f>
        <v>0</v>
      </c>
      <c r="K157" s="130" t="s">
        <v>160</v>
      </c>
      <c r="L157" s="33"/>
      <c r="M157" s="135" t="s">
        <v>19</v>
      </c>
      <c r="N157" s="136" t="s">
        <v>46</v>
      </c>
      <c r="P157" s="137">
        <f>O157*H157</f>
        <v>0</v>
      </c>
      <c r="Q157" s="137">
        <v>0</v>
      </c>
      <c r="R157" s="137">
        <f>Q157*H157</f>
        <v>0</v>
      </c>
      <c r="S157" s="137">
        <v>0</v>
      </c>
      <c r="T157" s="138">
        <f>S157*H157</f>
        <v>0</v>
      </c>
      <c r="AR157" s="139" t="s">
        <v>499</v>
      </c>
      <c r="AT157" s="139" t="s">
        <v>126</v>
      </c>
      <c r="AU157" s="139" t="s">
        <v>83</v>
      </c>
      <c r="AY157" s="18" t="s">
        <v>124</v>
      </c>
      <c r="BE157" s="140">
        <f>IF(N157="základní",J157,0)</f>
        <v>0</v>
      </c>
      <c r="BF157" s="140">
        <f>IF(N157="snížená",J157,0)</f>
        <v>0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8" t="s">
        <v>83</v>
      </c>
      <c r="BK157" s="140">
        <f>ROUND(I157*H157,2)</f>
        <v>0</v>
      </c>
      <c r="BL157" s="18" t="s">
        <v>499</v>
      </c>
      <c r="BM157" s="139" t="s">
        <v>500</v>
      </c>
    </row>
    <row r="158" spans="2:65" s="1" customFormat="1">
      <c r="B158" s="33"/>
      <c r="D158" s="141" t="s">
        <v>133</v>
      </c>
      <c r="F158" s="142" t="s">
        <v>498</v>
      </c>
      <c r="I158" s="143"/>
      <c r="L158" s="33"/>
      <c r="M158" s="144"/>
      <c r="T158" s="52"/>
      <c r="AT158" s="18" t="s">
        <v>133</v>
      </c>
      <c r="AU158" s="18" t="s">
        <v>83</v>
      </c>
    </row>
    <row r="159" spans="2:65" s="1" customFormat="1" ht="16.5" customHeight="1">
      <c r="B159" s="33"/>
      <c r="C159" s="128" t="s">
        <v>362</v>
      </c>
      <c r="D159" s="128" t="s">
        <v>126</v>
      </c>
      <c r="E159" s="129" t="s">
        <v>501</v>
      </c>
      <c r="F159" s="130" t="s">
        <v>502</v>
      </c>
      <c r="G159" s="131" t="s">
        <v>448</v>
      </c>
      <c r="H159" s="132">
        <v>1</v>
      </c>
      <c r="I159" s="133"/>
      <c r="J159" s="134">
        <f>ROUND(I159*H159,2)</f>
        <v>0</v>
      </c>
      <c r="K159" s="130" t="s">
        <v>160</v>
      </c>
      <c r="L159" s="33"/>
      <c r="M159" s="135" t="s">
        <v>19</v>
      </c>
      <c r="N159" s="136" t="s">
        <v>46</v>
      </c>
      <c r="P159" s="137">
        <f>O159*H159</f>
        <v>0</v>
      </c>
      <c r="Q159" s="137">
        <v>0</v>
      </c>
      <c r="R159" s="137">
        <f>Q159*H159</f>
        <v>0</v>
      </c>
      <c r="S159" s="137">
        <v>0</v>
      </c>
      <c r="T159" s="138">
        <f>S159*H159</f>
        <v>0</v>
      </c>
      <c r="AR159" s="139" t="s">
        <v>499</v>
      </c>
      <c r="AT159" s="139" t="s">
        <v>126</v>
      </c>
      <c r="AU159" s="139" t="s">
        <v>83</v>
      </c>
      <c r="AY159" s="18" t="s">
        <v>124</v>
      </c>
      <c r="BE159" s="140">
        <f>IF(N159="základní",J159,0)</f>
        <v>0</v>
      </c>
      <c r="BF159" s="140">
        <f>IF(N159="snížená",J159,0)</f>
        <v>0</v>
      </c>
      <c r="BG159" s="140">
        <f>IF(N159="zákl. přenesená",J159,0)</f>
        <v>0</v>
      </c>
      <c r="BH159" s="140">
        <f>IF(N159="sníž. přenesená",J159,0)</f>
        <v>0</v>
      </c>
      <c r="BI159" s="140">
        <f>IF(N159="nulová",J159,0)</f>
        <v>0</v>
      </c>
      <c r="BJ159" s="18" t="s">
        <v>83</v>
      </c>
      <c r="BK159" s="140">
        <f>ROUND(I159*H159,2)</f>
        <v>0</v>
      </c>
      <c r="BL159" s="18" t="s">
        <v>499</v>
      </c>
      <c r="BM159" s="139" t="s">
        <v>503</v>
      </c>
    </row>
    <row r="160" spans="2:65" s="1" customFormat="1">
      <c r="B160" s="33"/>
      <c r="D160" s="141" t="s">
        <v>133</v>
      </c>
      <c r="F160" s="142" t="s">
        <v>502</v>
      </c>
      <c r="I160" s="143"/>
      <c r="L160" s="33"/>
      <c r="M160" s="144"/>
      <c r="T160" s="52"/>
      <c r="AT160" s="18" t="s">
        <v>133</v>
      </c>
      <c r="AU160" s="18" t="s">
        <v>83</v>
      </c>
    </row>
    <row r="161" spans="2:65" s="1" customFormat="1" ht="16.5" customHeight="1">
      <c r="B161" s="33"/>
      <c r="C161" s="128" t="s">
        <v>368</v>
      </c>
      <c r="D161" s="128" t="s">
        <v>126</v>
      </c>
      <c r="E161" s="129" t="s">
        <v>504</v>
      </c>
      <c r="F161" s="130" t="s">
        <v>505</v>
      </c>
      <c r="G161" s="131" t="s">
        <v>427</v>
      </c>
      <c r="H161" s="132">
        <v>142</v>
      </c>
      <c r="I161" s="133"/>
      <c r="J161" s="134">
        <f>ROUND(I161*H161,2)</f>
        <v>0</v>
      </c>
      <c r="K161" s="130" t="s">
        <v>160</v>
      </c>
      <c r="L161" s="33"/>
      <c r="M161" s="135" t="s">
        <v>19</v>
      </c>
      <c r="N161" s="136" t="s">
        <v>46</v>
      </c>
      <c r="P161" s="137">
        <f>O161*H161</f>
        <v>0</v>
      </c>
      <c r="Q161" s="137">
        <v>0</v>
      </c>
      <c r="R161" s="137">
        <f>Q161*H161</f>
        <v>0</v>
      </c>
      <c r="S161" s="137">
        <v>0</v>
      </c>
      <c r="T161" s="138">
        <f>S161*H161</f>
        <v>0</v>
      </c>
      <c r="AR161" s="139" t="s">
        <v>499</v>
      </c>
      <c r="AT161" s="139" t="s">
        <v>126</v>
      </c>
      <c r="AU161" s="139" t="s">
        <v>83</v>
      </c>
      <c r="AY161" s="18" t="s">
        <v>124</v>
      </c>
      <c r="BE161" s="140">
        <f>IF(N161="základní",J161,0)</f>
        <v>0</v>
      </c>
      <c r="BF161" s="140">
        <f>IF(N161="snížená",J161,0)</f>
        <v>0</v>
      </c>
      <c r="BG161" s="140">
        <f>IF(N161="zákl. přenesená",J161,0)</f>
        <v>0</v>
      </c>
      <c r="BH161" s="140">
        <f>IF(N161="sníž. přenesená",J161,0)</f>
        <v>0</v>
      </c>
      <c r="BI161" s="140">
        <f>IF(N161="nulová",J161,0)</f>
        <v>0</v>
      </c>
      <c r="BJ161" s="18" t="s">
        <v>83</v>
      </c>
      <c r="BK161" s="140">
        <f>ROUND(I161*H161,2)</f>
        <v>0</v>
      </c>
      <c r="BL161" s="18" t="s">
        <v>499</v>
      </c>
      <c r="BM161" s="139" t="s">
        <v>506</v>
      </c>
    </row>
    <row r="162" spans="2:65" s="1" customFormat="1">
      <c r="B162" s="33"/>
      <c r="D162" s="141" t="s">
        <v>133</v>
      </c>
      <c r="F162" s="142" t="s">
        <v>507</v>
      </c>
      <c r="I162" s="143"/>
      <c r="L162" s="33"/>
      <c r="M162" s="144"/>
      <c r="T162" s="52"/>
      <c r="AT162" s="18" t="s">
        <v>133</v>
      </c>
      <c r="AU162" s="18" t="s">
        <v>83</v>
      </c>
    </row>
    <row r="163" spans="2:65" s="1" customFormat="1" ht="16.5" customHeight="1">
      <c r="B163" s="33"/>
      <c r="C163" s="128" t="s">
        <v>374</v>
      </c>
      <c r="D163" s="128" t="s">
        <v>126</v>
      </c>
      <c r="E163" s="129" t="s">
        <v>508</v>
      </c>
      <c r="F163" s="130" t="s">
        <v>509</v>
      </c>
      <c r="G163" s="131" t="s">
        <v>448</v>
      </c>
      <c r="H163" s="132">
        <v>1</v>
      </c>
      <c r="I163" s="133"/>
      <c r="J163" s="134">
        <f>ROUND(I163*H163,2)</f>
        <v>0</v>
      </c>
      <c r="K163" s="130" t="s">
        <v>160</v>
      </c>
      <c r="L163" s="33"/>
      <c r="M163" s="135" t="s">
        <v>19</v>
      </c>
      <c r="N163" s="136" t="s">
        <v>46</v>
      </c>
      <c r="P163" s="137">
        <f>O163*H163</f>
        <v>0</v>
      </c>
      <c r="Q163" s="137">
        <v>0</v>
      </c>
      <c r="R163" s="137">
        <f>Q163*H163</f>
        <v>0</v>
      </c>
      <c r="S163" s="137">
        <v>0</v>
      </c>
      <c r="T163" s="138">
        <f>S163*H163</f>
        <v>0</v>
      </c>
      <c r="AR163" s="139" t="s">
        <v>499</v>
      </c>
      <c r="AT163" s="139" t="s">
        <v>126</v>
      </c>
      <c r="AU163" s="139" t="s">
        <v>83</v>
      </c>
      <c r="AY163" s="18" t="s">
        <v>124</v>
      </c>
      <c r="BE163" s="140">
        <f>IF(N163="základní",J163,0)</f>
        <v>0</v>
      </c>
      <c r="BF163" s="140">
        <f>IF(N163="snížená",J163,0)</f>
        <v>0</v>
      </c>
      <c r="BG163" s="140">
        <f>IF(N163="zákl. přenesená",J163,0)</f>
        <v>0</v>
      </c>
      <c r="BH163" s="140">
        <f>IF(N163="sníž. přenesená",J163,0)</f>
        <v>0</v>
      </c>
      <c r="BI163" s="140">
        <f>IF(N163="nulová",J163,0)</f>
        <v>0</v>
      </c>
      <c r="BJ163" s="18" t="s">
        <v>83</v>
      </c>
      <c r="BK163" s="140">
        <f>ROUND(I163*H163,2)</f>
        <v>0</v>
      </c>
      <c r="BL163" s="18" t="s">
        <v>499</v>
      </c>
      <c r="BM163" s="139" t="s">
        <v>510</v>
      </c>
    </row>
    <row r="164" spans="2:65" s="1" customFormat="1">
      <c r="B164" s="33"/>
      <c r="D164" s="141" t="s">
        <v>133</v>
      </c>
      <c r="F164" s="142" t="s">
        <v>511</v>
      </c>
      <c r="I164" s="143"/>
      <c r="L164" s="33"/>
      <c r="M164" s="186"/>
      <c r="N164" s="187"/>
      <c r="O164" s="187"/>
      <c r="P164" s="187"/>
      <c r="Q164" s="187"/>
      <c r="R164" s="187"/>
      <c r="S164" s="187"/>
      <c r="T164" s="188"/>
      <c r="AT164" s="18" t="s">
        <v>133</v>
      </c>
      <c r="AU164" s="18" t="s">
        <v>83</v>
      </c>
    </row>
    <row r="165" spans="2:65" s="1" customFormat="1" ht="6.95" customHeight="1">
      <c r="B165" s="41"/>
      <c r="C165" s="42"/>
      <c r="D165" s="42"/>
      <c r="E165" s="42"/>
      <c r="F165" s="42"/>
      <c r="G165" s="42"/>
      <c r="H165" s="42"/>
      <c r="I165" s="42"/>
      <c r="J165" s="42"/>
      <c r="K165" s="42"/>
      <c r="L165" s="33"/>
    </row>
  </sheetData>
  <sheetProtection algorithmName="SHA-512" hashValue="t6yC6bbxjJ8b0QHCyUjiJTnh0mr3wNU/ikHvTTratN8EvmTPhc1ZOpNPV0mSda/oM9W+Mos25PoHrFUk947WHw==" saltValue="9r8LBVt9iOdhpiFdREWq/w==" spinCount="100000" sheet="1" objects="1" scenarios="1" formatColumns="0" formatRows="0" autoFilter="0"/>
  <autoFilter ref="C82:K164" xr:uid="{00000000-0009-0000-0000-000002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8"/>
  <sheetViews>
    <sheetView showGridLines="0" tabSelected="1" zoomScale="110" zoomScaleNormal="110" workbookViewId="0"/>
  </sheetViews>
  <sheetFormatPr defaultRowHeight="11.25"/>
  <cols>
    <col min="1" max="1" width="8.33203125" style="189" customWidth="1"/>
    <col min="2" max="2" width="1.6640625" style="189" customWidth="1"/>
    <col min="3" max="4" width="5" style="189" customWidth="1"/>
    <col min="5" max="5" width="11.6640625" style="189" customWidth="1"/>
    <col min="6" max="6" width="9.1640625" style="189" customWidth="1"/>
    <col min="7" max="7" width="5" style="189" customWidth="1"/>
    <col min="8" max="8" width="77.83203125" style="189" customWidth="1"/>
    <col min="9" max="10" width="20" style="189" customWidth="1"/>
    <col min="11" max="11" width="1.6640625" style="189" customWidth="1"/>
  </cols>
  <sheetData>
    <row r="1" spans="2:11" customFormat="1" ht="37.5" customHeight="1"/>
    <row r="2" spans="2:11" customFormat="1" ht="7.5" customHeight="1">
      <c r="B2" s="190"/>
      <c r="C2" s="191"/>
      <c r="D2" s="191"/>
      <c r="E2" s="191"/>
      <c r="F2" s="191"/>
      <c r="G2" s="191"/>
      <c r="H2" s="191"/>
      <c r="I2" s="191"/>
      <c r="J2" s="191"/>
      <c r="K2" s="192"/>
    </row>
    <row r="3" spans="2:11" s="16" customFormat="1" ht="45" customHeight="1">
      <c r="B3" s="193"/>
      <c r="C3" s="310" t="s">
        <v>512</v>
      </c>
      <c r="D3" s="310"/>
      <c r="E3" s="310"/>
      <c r="F3" s="310"/>
      <c r="G3" s="310"/>
      <c r="H3" s="310"/>
      <c r="I3" s="310"/>
      <c r="J3" s="310"/>
      <c r="K3" s="194"/>
    </row>
    <row r="4" spans="2:11" customFormat="1" ht="25.5" customHeight="1">
      <c r="B4" s="195"/>
      <c r="C4" s="311" t="s">
        <v>513</v>
      </c>
      <c r="D4" s="311"/>
      <c r="E4" s="311"/>
      <c r="F4" s="311"/>
      <c r="G4" s="311"/>
      <c r="H4" s="311"/>
      <c r="I4" s="311"/>
      <c r="J4" s="311"/>
      <c r="K4" s="196"/>
    </row>
    <row r="5" spans="2:11" customFormat="1" ht="5.25" customHeight="1">
      <c r="B5" s="195"/>
      <c r="C5" s="197"/>
      <c r="D5" s="197"/>
      <c r="E5" s="197"/>
      <c r="F5" s="197"/>
      <c r="G5" s="197"/>
      <c r="H5" s="197"/>
      <c r="I5" s="197"/>
      <c r="J5" s="197"/>
      <c r="K5" s="196"/>
    </row>
    <row r="6" spans="2:11" customFormat="1" ht="15" customHeight="1">
      <c r="B6" s="195"/>
      <c r="C6" s="309" t="s">
        <v>514</v>
      </c>
      <c r="D6" s="309"/>
      <c r="E6" s="309"/>
      <c r="F6" s="309"/>
      <c r="G6" s="309"/>
      <c r="H6" s="309"/>
      <c r="I6" s="309"/>
      <c r="J6" s="309"/>
      <c r="K6" s="196"/>
    </row>
    <row r="7" spans="2:11" customFormat="1" ht="15" customHeight="1">
      <c r="B7" s="199"/>
      <c r="C7" s="309" t="s">
        <v>515</v>
      </c>
      <c r="D7" s="309"/>
      <c r="E7" s="309"/>
      <c r="F7" s="309"/>
      <c r="G7" s="309"/>
      <c r="H7" s="309"/>
      <c r="I7" s="309"/>
      <c r="J7" s="309"/>
      <c r="K7" s="196"/>
    </row>
    <row r="8" spans="2:11" customFormat="1" ht="12.75" customHeight="1">
      <c r="B8" s="199"/>
      <c r="C8" s="198"/>
      <c r="D8" s="198"/>
      <c r="E8" s="198"/>
      <c r="F8" s="198"/>
      <c r="G8" s="198"/>
      <c r="H8" s="198"/>
      <c r="I8" s="198"/>
      <c r="J8" s="198"/>
      <c r="K8" s="196"/>
    </row>
    <row r="9" spans="2:11" customFormat="1" ht="15" customHeight="1">
      <c r="B9" s="199"/>
      <c r="C9" s="309" t="s">
        <v>516</v>
      </c>
      <c r="D9" s="309"/>
      <c r="E9" s="309"/>
      <c r="F9" s="309"/>
      <c r="G9" s="309"/>
      <c r="H9" s="309"/>
      <c r="I9" s="309"/>
      <c r="J9" s="309"/>
      <c r="K9" s="196"/>
    </row>
    <row r="10" spans="2:11" customFormat="1" ht="15" customHeight="1">
      <c r="B10" s="199"/>
      <c r="C10" s="198"/>
      <c r="D10" s="309" t="s">
        <v>517</v>
      </c>
      <c r="E10" s="309"/>
      <c r="F10" s="309"/>
      <c r="G10" s="309"/>
      <c r="H10" s="309"/>
      <c r="I10" s="309"/>
      <c r="J10" s="309"/>
      <c r="K10" s="196"/>
    </row>
    <row r="11" spans="2:11" customFormat="1" ht="15" customHeight="1">
      <c r="B11" s="199"/>
      <c r="C11" s="200"/>
      <c r="D11" s="309" t="s">
        <v>518</v>
      </c>
      <c r="E11" s="309"/>
      <c r="F11" s="309"/>
      <c r="G11" s="309"/>
      <c r="H11" s="309"/>
      <c r="I11" s="309"/>
      <c r="J11" s="309"/>
      <c r="K11" s="196"/>
    </row>
    <row r="12" spans="2:11" customFormat="1" ht="15" customHeight="1">
      <c r="B12" s="199"/>
      <c r="C12" s="200"/>
      <c r="D12" s="198"/>
      <c r="E12" s="198"/>
      <c r="F12" s="198"/>
      <c r="G12" s="198"/>
      <c r="H12" s="198"/>
      <c r="I12" s="198"/>
      <c r="J12" s="198"/>
      <c r="K12" s="196"/>
    </row>
    <row r="13" spans="2:11" customFormat="1" ht="15" customHeight="1">
      <c r="B13" s="199"/>
      <c r="C13" s="200"/>
      <c r="D13" s="201" t="s">
        <v>519</v>
      </c>
      <c r="E13" s="198"/>
      <c r="F13" s="198"/>
      <c r="G13" s="198"/>
      <c r="H13" s="198"/>
      <c r="I13" s="198"/>
      <c r="J13" s="198"/>
      <c r="K13" s="196"/>
    </row>
    <row r="14" spans="2:11" customFormat="1" ht="12.75" customHeight="1">
      <c r="B14" s="199"/>
      <c r="C14" s="200"/>
      <c r="D14" s="200"/>
      <c r="E14" s="200"/>
      <c r="F14" s="200"/>
      <c r="G14" s="200"/>
      <c r="H14" s="200"/>
      <c r="I14" s="200"/>
      <c r="J14" s="200"/>
      <c r="K14" s="196"/>
    </row>
    <row r="15" spans="2:11" customFormat="1" ht="15" customHeight="1">
      <c r="B15" s="199"/>
      <c r="C15" s="200"/>
      <c r="D15" s="309" t="s">
        <v>520</v>
      </c>
      <c r="E15" s="309"/>
      <c r="F15" s="309"/>
      <c r="G15" s="309"/>
      <c r="H15" s="309"/>
      <c r="I15" s="309"/>
      <c r="J15" s="309"/>
      <c r="K15" s="196"/>
    </row>
    <row r="16" spans="2:11" customFormat="1" ht="15" customHeight="1">
      <c r="B16" s="199"/>
      <c r="C16" s="200"/>
      <c r="D16" s="309" t="s">
        <v>521</v>
      </c>
      <c r="E16" s="309"/>
      <c r="F16" s="309"/>
      <c r="G16" s="309"/>
      <c r="H16" s="309"/>
      <c r="I16" s="309"/>
      <c r="J16" s="309"/>
      <c r="K16" s="196"/>
    </row>
    <row r="17" spans="2:11" customFormat="1" ht="15" customHeight="1">
      <c r="B17" s="199"/>
      <c r="C17" s="200"/>
      <c r="D17" s="309" t="s">
        <v>522</v>
      </c>
      <c r="E17" s="309"/>
      <c r="F17" s="309"/>
      <c r="G17" s="309"/>
      <c r="H17" s="309"/>
      <c r="I17" s="309"/>
      <c r="J17" s="309"/>
      <c r="K17" s="196"/>
    </row>
    <row r="18" spans="2:11" customFormat="1" ht="15" customHeight="1">
      <c r="B18" s="199"/>
      <c r="C18" s="200"/>
      <c r="D18" s="200"/>
      <c r="E18" s="202" t="s">
        <v>82</v>
      </c>
      <c r="F18" s="309" t="s">
        <v>523</v>
      </c>
      <c r="G18" s="309"/>
      <c r="H18" s="309"/>
      <c r="I18" s="309"/>
      <c r="J18" s="309"/>
      <c r="K18" s="196"/>
    </row>
    <row r="19" spans="2:11" customFormat="1" ht="15" customHeight="1">
      <c r="B19" s="199"/>
      <c r="C19" s="200"/>
      <c r="D19" s="200"/>
      <c r="E19" s="202" t="s">
        <v>524</v>
      </c>
      <c r="F19" s="309" t="s">
        <v>525</v>
      </c>
      <c r="G19" s="309"/>
      <c r="H19" s="309"/>
      <c r="I19" s="309"/>
      <c r="J19" s="309"/>
      <c r="K19" s="196"/>
    </row>
    <row r="20" spans="2:11" customFormat="1" ht="15" customHeight="1">
      <c r="B20" s="199"/>
      <c r="C20" s="200"/>
      <c r="D20" s="200"/>
      <c r="E20" s="202" t="s">
        <v>526</v>
      </c>
      <c r="F20" s="309" t="s">
        <v>527</v>
      </c>
      <c r="G20" s="309"/>
      <c r="H20" s="309"/>
      <c r="I20" s="309"/>
      <c r="J20" s="309"/>
      <c r="K20" s="196"/>
    </row>
    <row r="21" spans="2:11" customFormat="1" ht="15" customHeight="1">
      <c r="B21" s="199"/>
      <c r="C21" s="200"/>
      <c r="D21" s="200"/>
      <c r="E21" s="202" t="s">
        <v>528</v>
      </c>
      <c r="F21" s="309" t="s">
        <v>529</v>
      </c>
      <c r="G21" s="309"/>
      <c r="H21" s="309"/>
      <c r="I21" s="309"/>
      <c r="J21" s="309"/>
      <c r="K21" s="196"/>
    </row>
    <row r="22" spans="2:11" customFormat="1" ht="15" customHeight="1">
      <c r="B22" s="199"/>
      <c r="C22" s="200"/>
      <c r="D22" s="200"/>
      <c r="E22" s="202" t="s">
        <v>397</v>
      </c>
      <c r="F22" s="309" t="s">
        <v>530</v>
      </c>
      <c r="G22" s="309"/>
      <c r="H22" s="309"/>
      <c r="I22" s="309"/>
      <c r="J22" s="309"/>
      <c r="K22" s="196"/>
    </row>
    <row r="23" spans="2:11" customFormat="1" ht="15" customHeight="1">
      <c r="B23" s="199"/>
      <c r="C23" s="200"/>
      <c r="D23" s="200"/>
      <c r="E23" s="202" t="s">
        <v>531</v>
      </c>
      <c r="F23" s="309" t="s">
        <v>532</v>
      </c>
      <c r="G23" s="309"/>
      <c r="H23" s="309"/>
      <c r="I23" s="309"/>
      <c r="J23" s="309"/>
      <c r="K23" s="196"/>
    </row>
    <row r="24" spans="2:11" customFormat="1" ht="12.75" customHeight="1">
      <c r="B24" s="199"/>
      <c r="C24" s="200"/>
      <c r="D24" s="200"/>
      <c r="E24" s="200"/>
      <c r="F24" s="200"/>
      <c r="G24" s="200"/>
      <c r="H24" s="200"/>
      <c r="I24" s="200"/>
      <c r="J24" s="200"/>
      <c r="K24" s="196"/>
    </row>
    <row r="25" spans="2:11" customFormat="1" ht="15" customHeight="1">
      <c r="B25" s="199"/>
      <c r="C25" s="309" t="s">
        <v>533</v>
      </c>
      <c r="D25" s="309"/>
      <c r="E25" s="309"/>
      <c r="F25" s="309"/>
      <c r="G25" s="309"/>
      <c r="H25" s="309"/>
      <c r="I25" s="309"/>
      <c r="J25" s="309"/>
      <c r="K25" s="196"/>
    </row>
    <row r="26" spans="2:11" customFormat="1" ht="15" customHeight="1">
      <c r="B26" s="199"/>
      <c r="C26" s="309" t="s">
        <v>534</v>
      </c>
      <c r="D26" s="309"/>
      <c r="E26" s="309"/>
      <c r="F26" s="309"/>
      <c r="G26" s="309"/>
      <c r="H26" s="309"/>
      <c r="I26" s="309"/>
      <c r="J26" s="309"/>
      <c r="K26" s="196"/>
    </row>
    <row r="27" spans="2:11" customFormat="1" ht="15" customHeight="1">
      <c r="B27" s="199"/>
      <c r="C27" s="198"/>
      <c r="D27" s="309" t="s">
        <v>535</v>
      </c>
      <c r="E27" s="309"/>
      <c r="F27" s="309"/>
      <c r="G27" s="309"/>
      <c r="H27" s="309"/>
      <c r="I27" s="309"/>
      <c r="J27" s="309"/>
      <c r="K27" s="196"/>
    </row>
    <row r="28" spans="2:11" customFormat="1" ht="15" customHeight="1">
      <c r="B28" s="199"/>
      <c r="C28" s="200"/>
      <c r="D28" s="309" t="s">
        <v>536</v>
      </c>
      <c r="E28" s="309"/>
      <c r="F28" s="309"/>
      <c r="G28" s="309"/>
      <c r="H28" s="309"/>
      <c r="I28" s="309"/>
      <c r="J28" s="309"/>
      <c r="K28" s="196"/>
    </row>
    <row r="29" spans="2:11" customFormat="1" ht="12.75" customHeight="1">
      <c r="B29" s="199"/>
      <c r="C29" s="200"/>
      <c r="D29" s="200"/>
      <c r="E29" s="200"/>
      <c r="F29" s="200"/>
      <c r="G29" s="200"/>
      <c r="H29" s="200"/>
      <c r="I29" s="200"/>
      <c r="J29" s="200"/>
      <c r="K29" s="196"/>
    </row>
    <row r="30" spans="2:11" customFormat="1" ht="15" customHeight="1">
      <c r="B30" s="199"/>
      <c r="C30" s="200"/>
      <c r="D30" s="309" t="s">
        <v>537</v>
      </c>
      <c r="E30" s="309"/>
      <c r="F30" s="309"/>
      <c r="G30" s="309"/>
      <c r="H30" s="309"/>
      <c r="I30" s="309"/>
      <c r="J30" s="309"/>
      <c r="K30" s="196"/>
    </row>
    <row r="31" spans="2:11" customFormat="1" ht="15" customHeight="1">
      <c r="B31" s="199"/>
      <c r="C31" s="200"/>
      <c r="D31" s="309" t="s">
        <v>538</v>
      </c>
      <c r="E31" s="309"/>
      <c r="F31" s="309"/>
      <c r="G31" s="309"/>
      <c r="H31" s="309"/>
      <c r="I31" s="309"/>
      <c r="J31" s="309"/>
      <c r="K31" s="196"/>
    </row>
    <row r="32" spans="2:11" customFormat="1" ht="12.75" customHeight="1">
      <c r="B32" s="199"/>
      <c r="C32" s="200"/>
      <c r="D32" s="200"/>
      <c r="E32" s="200"/>
      <c r="F32" s="200"/>
      <c r="G32" s="200"/>
      <c r="H32" s="200"/>
      <c r="I32" s="200"/>
      <c r="J32" s="200"/>
      <c r="K32" s="196"/>
    </row>
    <row r="33" spans="2:11" customFormat="1" ht="15" customHeight="1">
      <c r="B33" s="199"/>
      <c r="C33" s="200"/>
      <c r="D33" s="309" t="s">
        <v>539</v>
      </c>
      <c r="E33" s="309"/>
      <c r="F33" s="309"/>
      <c r="G33" s="309"/>
      <c r="H33" s="309"/>
      <c r="I33" s="309"/>
      <c r="J33" s="309"/>
      <c r="K33" s="196"/>
    </row>
    <row r="34" spans="2:11" customFormat="1" ht="15" customHeight="1">
      <c r="B34" s="199"/>
      <c r="C34" s="200"/>
      <c r="D34" s="309" t="s">
        <v>540</v>
      </c>
      <c r="E34" s="309"/>
      <c r="F34" s="309"/>
      <c r="G34" s="309"/>
      <c r="H34" s="309"/>
      <c r="I34" s="309"/>
      <c r="J34" s="309"/>
      <c r="K34" s="196"/>
    </row>
    <row r="35" spans="2:11" customFormat="1" ht="15" customHeight="1">
      <c r="B35" s="199"/>
      <c r="C35" s="200"/>
      <c r="D35" s="309" t="s">
        <v>541</v>
      </c>
      <c r="E35" s="309"/>
      <c r="F35" s="309"/>
      <c r="G35" s="309"/>
      <c r="H35" s="309"/>
      <c r="I35" s="309"/>
      <c r="J35" s="309"/>
      <c r="K35" s="196"/>
    </row>
    <row r="36" spans="2:11" customFormat="1" ht="15" customHeight="1">
      <c r="B36" s="199"/>
      <c r="C36" s="200"/>
      <c r="D36" s="198"/>
      <c r="E36" s="201" t="s">
        <v>110</v>
      </c>
      <c r="F36" s="198"/>
      <c r="G36" s="309" t="s">
        <v>542</v>
      </c>
      <c r="H36" s="309"/>
      <c r="I36" s="309"/>
      <c r="J36" s="309"/>
      <c r="K36" s="196"/>
    </row>
    <row r="37" spans="2:11" customFormat="1" ht="30.75" customHeight="1">
      <c r="B37" s="199"/>
      <c r="C37" s="200"/>
      <c r="D37" s="198"/>
      <c r="E37" s="201" t="s">
        <v>543</v>
      </c>
      <c r="F37" s="198"/>
      <c r="G37" s="309" t="s">
        <v>544</v>
      </c>
      <c r="H37" s="309"/>
      <c r="I37" s="309"/>
      <c r="J37" s="309"/>
      <c r="K37" s="196"/>
    </row>
    <row r="38" spans="2:11" customFormat="1" ht="15" customHeight="1">
      <c r="B38" s="199"/>
      <c r="C38" s="200"/>
      <c r="D38" s="198"/>
      <c r="E38" s="201" t="s">
        <v>56</v>
      </c>
      <c r="F38" s="198"/>
      <c r="G38" s="309" t="s">
        <v>545</v>
      </c>
      <c r="H38" s="309"/>
      <c r="I38" s="309"/>
      <c r="J38" s="309"/>
      <c r="K38" s="196"/>
    </row>
    <row r="39" spans="2:11" customFormat="1" ht="15" customHeight="1">
      <c r="B39" s="199"/>
      <c r="C39" s="200"/>
      <c r="D39" s="198"/>
      <c r="E39" s="201" t="s">
        <v>57</v>
      </c>
      <c r="F39" s="198"/>
      <c r="G39" s="309" t="s">
        <v>546</v>
      </c>
      <c r="H39" s="309"/>
      <c r="I39" s="309"/>
      <c r="J39" s="309"/>
      <c r="K39" s="196"/>
    </row>
    <row r="40" spans="2:11" customFormat="1" ht="15" customHeight="1">
      <c r="B40" s="199"/>
      <c r="C40" s="200"/>
      <c r="D40" s="198"/>
      <c r="E40" s="201" t="s">
        <v>111</v>
      </c>
      <c r="F40" s="198"/>
      <c r="G40" s="309" t="s">
        <v>547</v>
      </c>
      <c r="H40" s="309"/>
      <c r="I40" s="309"/>
      <c r="J40" s="309"/>
      <c r="K40" s="196"/>
    </row>
    <row r="41" spans="2:11" customFormat="1" ht="15" customHeight="1">
      <c r="B41" s="199"/>
      <c r="C41" s="200"/>
      <c r="D41" s="198"/>
      <c r="E41" s="201" t="s">
        <v>112</v>
      </c>
      <c r="F41" s="198"/>
      <c r="G41" s="309" t="s">
        <v>548</v>
      </c>
      <c r="H41" s="309"/>
      <c r="I41" s="309"/>
      <c r="J41" s="309"/>
      <c r="K41" s="196"/>
    </row>
    <row r="42" spans="2:11" customFormat="1" ht="15" customHeight="1">
      <c r="B42" s="199"/>
      <c r="C42" s="200"/>
      <c r="D42" s="198"/>
      <c r="E42" s="201" t="s">
        <v>549</v>
      </c>
      <c r="F42" s="198"/>
      <c r="G42" s="309" t="s">
        <v>550</v>
      </c>
      <c r="H42" s="309"/>
      <c r="I42" s="309"/>
      <c r="J42" s="309"/>
      <c r="K42" s="196"/>
    </row>
    <row r="43" spans="2:11" customFormat="1" ht="15" customHeight="1">
      <c r="B43" s="199"/>
      <c r="C43" s="200"/>
      <c r="D43" s="198"/>
      <c r="E43" s="201"/>
      <c r="F43" s="198"/>
      <c r="G43" s="309" t="s">
        <v>551</v>
      </c>
      <c r="H43" s="309"/>
      <c r="I43" s="309"/>
      <c r="J43" s="309"/>
      <c r="K43" s="196"/>
    </row>
    <row r="44" spans="2:11" customFormat="1" ht="15" customHeight="1">
      <c r="B44" s="199"/>
      <c r="C44" s="200"/>
      <c r="D44" s="198"/>
      <c r="E44" s="201" t="s">
        <v>552</v>
      </c>
      <c r="F44" s="198"/>
      <c r="G44" s="309" t="s">
        <v>553</v>
      </c>
      <c r="H44" s="309"/>
      <c r="I44" s="309"/>
      <c r="J44" s="309"/>
      <c r="K44" s="196"/>
    </row>
    <row r="45" spans="2:11" customFormat="1" ht="15" customHeight="1">
      <c r="B45" s="199"/>
      <c r="C45" s="200"/>
      <c r="D45" s="198"/>
      <c r="E45" s="201" t="s">
        <v>114</v>
      </c>
      <c r="F45" s="198"/>
      <c r="G45" s="309" t="s">
        <v>554</v>
      </c>
      <c r="H45" s="309"/>
      <c r="I45" s="309"/>
      <c r="J45" s="309"/>
      <c r="K45" s="196"/>
    </row>
    <row r="46" spans="2:11" customFormat="1" ht="12.75" customHeight="1">
      <c r="B46" s="199"/>
      <c r="C46" s="200"/>
      <c r="D46" s="198"/>
      <c r="E46" s="198"/>
      <c r="F46" s="198"/>
      <c r="G46" s="198"/>
      <c r="H46" s="198"/>
      <c r="I46" s="198"/>
      <c r="J46" s="198"/>
      <c r="K46" s="196"/>
    </row>
    <row r="47" spans="2:11" customFormat="1" ht="15" customHeight="1">
      <c r="B47" s="199"/>
      <c r="C47" s="200"/>
      <c r="D47" s="309" t="s">
        <v>555</v>
      </c>
      <c r="E47" s="309"/>
      <c r="F47" s="309"/>
      <c r="G47" s="309"/>
      <c r="H47" s="309"/>
      <c r="I47" s="309"/>
      <c r="J47" s="309"/>
      <c r="K47" s="196"/>
    </row>
    <row r="48" spans="2:11" customFormat="1" ht="15" customHeight="1">
      <c r="B48" s="199"/>
      <c r="C48" s="200"/>
      <c r="D48" s="200"/>
      <c r="E48" s="309" t="s">
        <v>556</v>
      </c>
      <c r="F48" s="309"/>
      <c r="G48" s="309"/>
      <c r="H48" s="309"/>
      <c r="I48" s="309"/>
      <c r="J48" s="309"/>
      <c r="K48" s="196"/>
    </row>
    <row r="49" spans="2:11" customFormat="1" ht="15" customHeight="1">
      <c r="B49" s="199"/>
      <c r="C49" s="200"/>
      <c r="D49" s="200"/>
      <c r="E49" s="309" t="s">
        <v>557</v>
      </c>
      <c r="F49" s="309"/>
      <c r="G49" s="309"/>
      <c r="H49" s="309"/>
      <c r="I49" s="309"/>
      <c r="J49" s="309"/>
      <c r="K49" s="196"/>
    </row>
    <row r="50" spans="2:11" customFormat="1" ht="15" customHeight="1">
      <c r="B50" s="199"/>
      <c r="C50" s="200"/>
      <c r="D50" s="200"/>
      <c r="E50" s="309" t="s">
        <v>558</v>
      </c>
      <c r="F50" s="309"/>
      <c r="G50" s="309"/>
      <c r="H50" s="309"/>
      <c r="I50" s="309"/>
      <c r="J50" s="309"/>
      <c r="K50" s="196"/>
    </row>
    <row r="51" spans="2:11" customFormat="1" ht="15" customHeight="1">
      <c r="B51" s="199"/>
      <c r="C51" s="200"/>
      <c r="D51" s="309" t="s">
        <v>559</v>
      </c>
      <c r="E51" s="309"/>
      <c r="F51" s="309"/>
      <c r="G51" s="309"/>
      <c r="H51" s="309"/>
      <c r="I51" s="309"/>
      <c r="J51" s="309"/>
      <c r="K51" s="196"/>
    </row>
    <row r="52" spans="2:11" customFormat="1" ht="25.5" customHeight="1">
      <c r="B52" s="195"/>
      <c r="C52" s="311" t="s">
        <v>560</v>
      </c>
      <c r="D52" s="311"/>
      <c r="E52" s="311"/>
      <c r="F52" s="311"/>
      <c r="G52" s="311"/>
      <c r="H52" s="311"/>
      <c r="I52" s="311"/>
      <c r="J52" s="311"/>
      <c r="K52" s="196"/>
    </row>
    <row r="53" spans="2:11" customFormat="1" ht="5.25" customHeight="1">
      <c r="B53" s="195"/>
      <c r="C53" s="197"/>
      <c r="D53" s="197"/>
      <c r="E53" s="197"/>
      <c r="F53" s="197"/>
      <c r="G53" s="197"/>
      <c r="H53" s="197"/>
      <c r="I53" s="197"/>
      <c r="J53" s="197"/>
      <c r="K53" s="196"/>
    </row>
    <row r="54" spans="2:11" customFormat="1" ht="15" customHeight="1">
      <c r="B54" s="195"/>
      <c r="C54" s="309" t="s">
        <v>561</v>
      </c>
      <c r="D54" s="309"/>
      <c r="E54" s="309"/>
      <c r="F54" s="309"/>
      <c r="G54" s="309"/>
      <c r="H54" s="309"/>
      <c r="I54" s="309"/>
      <c r="J54" s="309"/>
      <c r="K54" s="196"/>
    </row>
    <row r="55" spans="2:11" customFormat="1" ht="15" customHeight="1">
      <c r="B55" s="195"/>
      <c r="C55" s="309" t="s">
        <v>562</v>
      </c>
      <c r="D55" s="309"/>
      <c r="E55" s="309"/>
      <c r="F55" s="309"/>
      <c r="G55" s="309"/>
      <c r="H55" s="309"/>
      <c r="I55" s="309"/>
      <c r="J55" s="309"/>
      <c r="K55" s="196"/>
    </row>
    <row r="56" spans="2:11" customFormat="1" ht="12.75" customHeight="1">
      <c r="B56" s="195"/>
      <c r="C56" s="198"/>
      <c r="D56" s="198"/>
      <c r="E56" s="198"/>
      <c r="F56" s="198"/>
      <c r="G56" s="198"/>
      <c r="H56" s="198"/>
      <c r="I56" s="198"/>
      <c r="J56" s="198"/>
      <c r="K56" s="196"/>
    </row>
    <row r="57" spans="2:11" customFormat="1" ht="15" customHeight="1">
      <c r="B57" s="195"/>
      <c r="C57" s="309" t="s">
        <v>563</v>
      </c>
      <c r="D57" s="309"/>
      <c r="E57" s="309"/>
      <c r="F57" s="309"/>
      <c r="G57" s="309"/>
      <c r="H57" s="309"/>
      <c r="I57" s="309"/>
      <c r="J57" s="309"/>
      <c r="K57" s="196"/>
    </row>
    <row r="58" spans="2:11" customFormat="1" ht="15" customHeight="1">
      <c r="B58" s="195"/>
      <c r="C58" s="200"/>
      <c r="D58" s="309" t="s">
        <v>564</v>
      </c>
      <c r="E58" s="309"/>
      <c r="F58" s="309"/>
      <c r="G58" s="309"/>
      <c r="H58" s="309"/>
      <c r="I58" s="309"/>
      <c r="J58" s="309"/>
      <c r="K58" s="196"/>
    </row>
    <row r="59" spans="2:11" customFormat="1" ht="15" customHeight="1">
      <c r="B59" s="195"/>
      <c r="C59" s="200"/>
      <c r="D59" s="309" t="s">
        <v>565</v>
      </c>
      <c r="E59" s="309"/>
      <c r="F59" s="309"/>
      <c r="G59" s="309"/>
      <c r="H59" s="309"/>
      <c r="I59" s="309"/>
      <c r="J59" s="309"/>
      <c r="K59" s="196"/>
    </row>
    <row r="60" spans="2:11" customFormat="1" ht="15" customHeight="1">
      <c r="B60" s="195"/>
      <c r="C60" s="200"/>
      <c r="D60" s="309" t="s">
        <v>566</v>
      </c>
      <c r="E60" s="309"/>
      <c r="F60" s="309"/>
      <c r="G60" s="309"/>
      <c r="H60" s="309"/>
      <c r="I60" s="309"/>
      <c r="J60" s="309"/>
      <c r="K60" s="196"/>
    </row>
    <row r="61" spans="2:11" customFormat="1" ht="15" customHeight="1">
      <c r="B61" s="195"/>
      <c r="C61" s="200"/>
      <c r="D61" s="309" t="s">
        <v>567</v>
      </c>
      <c r="E61" s="309"/>
      <c r="F61" s="309"/>
      <c r="G61" s="309"/>
      <c r="H61" s="309"/>
      <c r="I61" s="309"/>
      <c r="J61" s="309"/>
      <c r="K61" s="196"/>
    </row>
    <row r="62" spans="2:11" customFormat="1" ht="15" customHeight="1">
      <c r="B62" s="195"/>
      <c r="C62" s="200"/>
      <c r="D62" s="313" t="s">
        <v>568</v>
      </c>
      <c r="E62" s="313"/>
      <c r="F62" s="313"/>
      <c r="G62" s="313"/>
      <c r="H62" s="313"/>
      <c r="I62" s="313"/>
      <c r="J62" s="313"/>
      <c r="K62" s="196"/>
    </row>
    <row r="63" spans="2:11" customFormat="1" ht="15" customHeight="1">
      <c r="B63" s="195"/>
      <c r="C63" s="200"/>
      <c r="D63" s="309" t="s">
        <v>569</v>
      </c>
      <c r="E63" s="309"/>
      <c r="F63" s="309"/>
      <c r="G63" s="309"/>
      <c r="H63" s="309"/>
      <c r="I63" s="309"/>
      <c r="J63" s="309"/>
      <c r="K63" s="196"/>
    </row>
    <row r="64" spans="2:11" customFormat="1" ht="12.75" customHeight="1">
      <c r="B64" s="195"/>
      <c r="C64" s="200"/>
      <c r="D64" s="200"/>
      <c r="E64" s="203"/>
      <c r="F64" s="200"/>
      <c r="G64" s="200"/>
      <c r="H64" s="200"/>
      <c r="I64" s="200"/>
      <c r="J64" s="200"/>
      <c r="K64" s="196"/>
    </row>
    <row r="65" spans="2:11" customFormat="1" ht="15" customHeight="1">
      <c r="B65" s="195"/>
      <c r="C65" s="200"/>
      <c r="D65" s="309" t="s">
        <v>570</v>
      </c>
      <c r="E65" s="309"/>
      <c r="F65" s="309"/>
      <c r="G65" s="309"/>
      <c r="H65" s="309"/>
      <c r="I65" s="309"/>
      <c r="J65" s="309"/>
      <c r="K65" s="196"/>
    </row>
    <row r="66" spans="2:11" customFormat="1" ht="15" customHeight="1">
      <c r="B66" s="195"/>
      <c r="C66" s="200"/>
      <c r="D66" s="313" t="s">
        <v>571</v>
      </c>
      <c r="E66" s="313"/>
      <c r="F66" s="313"/>
      <c r="G66" s="313"/>
      <c r="H66" s="313"/>
      <c r="I66" s="313"/>
      <c r="J66" s="313"/>
      <c r="K66" s="196"/>
    </row>
    <row r="67" spans="2:11" customFormat="1" ht="15" customHeight="1">
      <c r="B67" s="195"/>
      <c r="C67" s="200"/>
      <c r="D67" s="309" t="s">
        <v>572</v>
      </c>
      <c r="E67" s="309"/>
      <c r="F67" s="309"/>
      <c r="G67" s="309"/>
      <c r="H67" s="309"/>
      <c r="I67" s="309"/>
      <c r="J67" s="309"/>
      <c r="K67" s="196"/>
    </row>
    <row r="68" spans="2:11" customFormat="1" ht="15" customHeight="1">
      <c r="B68" s="195"/>
      <c r="C68" s="200"/>
      <c r="D68" s="309" t="s">
        <v>573</v>
      </c>
      <c r="E68" s="309"/>
      <c r="F68" s="309"/>
      <c r="G68" s="309"/>
      <c r="H68" s="309"/>
      <c r="I68" s="309"/>
      <c r="J68" s="309"/>
      <c r="K68" s="196"/>
    </row>
    <row r="69" spans="2:11" customFormat="1" ht="15" customHeight="1">
      <c r="B69" s="195"/>
      <c r="C69" s="200"/>
      <c r="D69" s="309" t="s">
        <v>574</v>
      </c>
      <c r="E69" s="309"/>
      <c r="F69" s="309"/>
      <c r="G69" s="309"/>
      <c r="H69" s="309"/>
      <c r="I69" s="309"/>
      <c r="J69" s="309"/>
      <c r="K69" s="196"/>
    </row>
    <row r="70" spans="2:11" customFormat="1" ht="15" customHeight="1">
      <c r="B70" s="195"/>
      <c r="C70" s="200"/>
      <c r="D70" s="309" t="s">
        <v>575</v>
      </c>
      <c r="E70" s="309"/>
      <c r="F70" s="309"/>
      <c r="G70" s="309"/>
      <c r="H70" s="309"/>
      <c r="I70" s="309"/>
      <c r="J70" s="309"/>
      <c r="K70" s="196"/>
    </row>
    <row r="71" spans="2:11" customFormat="1" ht="12.75" customHeight="1">
      <c r="B71" s="204"/>
      <c r="C71" s="205"/>
      <c r="D71" s="205"/>
      <c r="E71" s="205"/>
      <c r="F71" s="205"/>
      <c r="G71" s="205"/>
      <c r="H71" s="205"/>
      <c r="I71" s="205"/>
      <c r="J71" s="205"/>
      <c r="K71" s="206"/>
    </row>
    <row r="72" spans="2:11" customFormat="1" ht="18.75" customHeight="1">
      <c r="B72" s="207"/>
      <c r="C72" s="207"/>
      <c r="D72" s="207"/>
      <c r="E72" s="207"/>
      <c r="F72" s="207"/>
      <c r="G72" s="207"/>
      <c r="H72" s="207"/>
      <c r="I72" s="207"/>
      <c r="J72" s="207"/>
      <c r="K72" s="208"/>
    </row>
    <row r="73" spans="2:11" customFormat="1" ht="18.75" customHeight="1">
      <c r="B73" s="208"/>
      <c r="C73" s="208"/>
      <c r="D73" s="208"/>
      <c r="E73" s="208"/>
      <c r="F73" s="208"/>
      <c r="G73" s="208"/>
      <c r="H73" s="208"/>
      <c r="I73" s="208"/>
      <c r="J73" s="208"/>
      <c r="K73" s="208"/>
    </row>
    <row r="74" spans="2:11" customFormat="1" ht="7.5" customHeight="1">
      <c r="B74" s="209"/>
      <c r="C74" s="210"/>
      <c r="D74" s="210"/>
      <c r="E74" s="210"/>
      <c r="F74" s="210"/>
      <c r="G74" s="210"/>
      <c r="H74" s="210"/>
      <c r="I74" s="210"/>
      <c r="J74" s="210"/>
      <c r="K74" s="211"/>
    </row>
    <row r="75" spans="2:11" customFormat="1" ht="45" customHeight="1">
      <c r="B75" s="212"/>
      <c r="C75" s="312" t="s">
        <v>576</v>
      </c>
      <c r="D75" s="312"/>
      <c r="E75" s="312"/>
      <c r="F75" s="312"/>
      <c r="G75" s="312"/>
      <c r="H75" s="312"/>
      <c r="I75" s="312"/>
      <c r="J75" s="312"/>
      <c r="K75" s="213"/>
    </row>
    <row r="76" spans="2:11" customFormat="1" ht="17.25" customHeight="1">
      <c r="B76" s="212"/>
      <c r="C76" s="214" t="s">
        <v>577</v>
      </c>
      <c r="D76" s="214"/>
      <c r="E76" s="214"/>
      <c r="F76" s="214" t="s">
        <v>578</v>
      </c>
      <c r="G76" s="215"/>
      <c r="H76" s="214" t="s">
        <v>57</v>
      </c>
      <c r="I76" s="214" t="s">
        <v>60</v>
      </c>
      <c r="J76" s="214" t="s">
        <v>579</v>
      </c>
      <c r="K76" s="213"/>
    </row>
    <row r="77" spans="2:11" customFormat="1" ht="17.25" customHeight="1">
      <c r="B77" s="212"/>
      <c r="C77" s="216" t="s">
        <v>580</v>
      </c>
      <c r="D77" s="216"/>
      <c r="E77" s="216"/>
      <c r="F77" s="217" t="s">
        <v>581</v>
      </c>
      <c r="G77" s="218"/>
      <c r="H77" s="216"/>
      <c r="I77" s="216"/>
      <c r="J77" s="216" t="s">
        <v>582</v>
      </c>
      <c r="K77" s="213"/>
    </row>
    <row r="78" spans="2:11" customFormat="1" ht="5.25" customHeight="1">
      <c r="B78" s="212"/>
      <c r="C78" s="219"/>
      <c r="D78" s="219"/>
      <c r="E78" s="219"/>
      <c r="F78" s="219"/>
      <c r="G78" s="220"/>
      <c r="H78" s="219"/>
      <c r="I78" s="219"/>
      <c r="J78" s="219"/>
      <c r="K78" s="213"/>
    </row>
    <row r="79" spans="2:11" customFormat="1" ht="15" customHeight="1">
      <c r="B79" s="212"/>
      <c r="C79" s="201" t="s">
        <v>56</v>
      </c>
      <c r="D79" s="221"/>
      <c r="E79" s="221"/>
      <c r="F79" s="222" t="s">
        <v>583</v>
      </c>
      <c r="G79" s="223"/>
      <c r="H79" s="201" t="s">
        <v>584</v>
      </c>
      <c r="I79" s="201" t="s">
        <v>585</v>
      </c>
      <c r="J79" s="201">
        <v>20</v>
      </c>
      <c r="K79" s="213"/>
    </row>
    <row r="80" spans="2:11" customFormat="1" ht="15" customHeight="1">
      <c r="B80" s="212"/>
      <c r="C80" s="201" t="s">
        <v>586</v>
      </c>
      <c r="D80" s="201"/>
      <c r="E80" s="201"/>
      <c r="F80" s="222" t="s">
        <v>583</v>
      </c>
      <c r="G80" s="223"/>
      <c r="H80" s="201" t="s">
        <v>587</v>
      </c>
      <c r="I80" s="201" t="s">
        <v>585</v>
      </c>
      <c r="J80" s="201">
        <v>120</v>
      </c>
      <c r="K80" s="213"/>
    </row>
    <row r="81" spans="2:11" customFormat="1" ht="15" customHeight="1">
      <c r="B81" s="224"/>
      <c r="C81" s="201" t="s">
        <v>588</v>
      </c>
      <c r="D81" s="201"/>
      <c r="E81" s="201"/>
      <c r="F81" s="222" t="s">
        <v>589</v>
      </c>
      <c r="G81" s="223"/>
      <c r="H81" s="201" t="s">
        <v>590</v>
      </c>
      <c r="I81" s="201" t="s">
        <v>585</v>
      </c>
      <c r="J81" s="201">
        <v>50</v>
      </c>
      <c r="K81" s="213"/>
    </row>
    <row r="82" spans="2:11" customFormat="1" ht="15" customHeight="1">
      <c r="B82" s="224"/>
      <c r="C82" s="201" t="s">
        <v>591</v>
      </c>
      <c r="D82" s="201"/>
      <c r="E82" s="201"/>
      <c r="F82" s="222" t="s">
        <v>583</v>
      </c>
      <c r="G82" s="223"/>
      <c r="H82" s="201" t="s">
        <v>592</v>
      </c>
      <c r="I82" s="201" t="s">
        <v>593</v>
      </c>
      <c r="J82" s="201"/>
      <c r="K82" s="213"/>
    </row>
    <row r="83" spans="2:11" customFormat="1" ht="15" customHeight="1">
      <c r="B83" s="224"/>
      <c r="C83" s="201" t="s">
        <v>594</v>
      </c>
      <c r="D83" s="201"/>
      <c r="E83" s="201"/>
      <c r="F83" s="222" t="s">
        <v>589</v>
      </c>
      <c r="G83" s="201"/>
      <c r="H83" s="201" t="s">
        <v>595</v>
      </c>
      <c r="I83" s="201" t="s">
        <v>585</v>
      </c>
      <c r="J83" s="201">
        <v>15</v>
      </c>
      <c r="K83" s="213"/>
    </row>
    <row r="84" spans="2:11" customFormat="1" ht="15" customHeight="1">
      <c r="B84" s="224"/>
      <c r="C84" s="201" t="s">
        <v>596</v>
      </c>
      <c r="D84" s="201"/>
      <c r="E84" s="201"/>
      <c r="F84" s="222" t="s">
        <v>589</v>
      </c>
      <c r="G84" s="201"/>
      <c r="H84" s="201" t="s">
        <v>597</v>
      </c>
      <c r="I84" s="201" t="s">
        <v>585</v>
      </c>
      <c r="J84" s="201">
        <v>15</v>
      </c>
      <c r="K84" s="213"/>
    </row>
    <row r="85" spans="2:11" customFormat="1" ht="15" customHeight="1">
      <c r="B85" s="224"/>
      <c r="C85" s="201" t="s">
        <v>598</v>
      </c>
      <c r="D85" s="201"/>
      <c r="E85" s="201"/>
      <c r="F85" s="222" t="s">
        <v>589</v>
      </c>
      <c r="G85" s="201"/>
      <c r="H85" s="201" t="s">
        <v>599</v>
      </c>
      <c r="I85" s="201" t="s">
        <v>585</v>
      </c>
      <c r="J85" s="201">
        <v>20</v>
      </c>
      <c r="K85" s="213"/>
    </row>
    <row r="86" spans="2:11" customFormat="1" ht="15" customHeight="1">
      <c r="B86" s="224"/>
      <c r="C86" s="201" t="s">
        <v>600</v>
      </c>
      <c r="D86" s="201"/>
      <c r="E86" s="201"/>
      <c r="F86" s="222" t="s">
        <v>589</v>
      </c>
      <c r="G86" s="201"/>
      <c r="H86" s="201" t="s">
        <v>601</v>
      </c>
      <c r="I86" s="201" t="s">
        <v>585</v>
      </c>
      <c r="J86" s="201">
        <v>20</v>
      </c>
      <c r="K86" s="213"/>
    </row>
    <row r="87" spans="2:11" customFormat="1" ht="15" customHeight="1">
      <c r="B87" s="224"/>
      <c r="C87" s="201" t="s">
        <v>602</v>
      </c>
      <c r="D87" s="201"/>
      <c r="E87" s="201"/>
      <c r="F87" s="222" t="s">
        <v>589</v>
      </c>
      <c r="G87" s="223"/>
      <c r="H87" s="201" t="s">
        <v>603</v>
      </c>
      <c r="I87" s="201" t="s">
        <v>585</v>
      </c>
      <c r="J87" s="201">
        <v>50</v>
      </c>
      <c r="K87" s="213"/>
    </row>
    <row r="88" spans="2:11" customFormat="1" ht="15" customHeight="1">
      <c r="B88" s="224"/>
      <c r="C88" s="201" t="s">
        <v>604</v>
      </c>
      <c r="D88" s="201"/>
      <c r="E88" s="201"/>
      <c r="F88" s="222" t="s">
        <v>589</v>
      </c>
      <c r="G88" s="223"/>
      <c r="H88" s="201" t="s">
        <v>605</v>
      </c>
      <c r="I88" s="201" t="s">
        <v>585</v>
      </c>
      <c r="J88" s="201">
        <v>20</v>
      </c>
      <c r="K88" s="213"/>
    </row>
    <row r="89" spans="2:11" customFormat="1" ht="15" customHeight="1">
      <c r="B89" s="224"/>
      <c r="C89" s="201" t="s">
        <v>606</v>
      </c>
      <c r="D89" s="201"/>
      <c r="E89" s="201"/>
      <c r="F89" s="222" t="s">
        <v>589</v>
      </c>
      <c r="G89" s="223"/>
      <c r="H89" s="201" t="s">
        <v>607</v>
      </c>
      <c r="I89" s="201" t="s">
        <v>585</v>
      </c>
      <c r="J89" s="201">
        <v>20</v>
      </c>
      <c r="K89" s="213"/>
    </row>
    <row r="90" spans="2:11" customFormat="1" ht="15" customHeight="1">
      <c r="B90" s="224"/>
      <c r="C90" s="201" t="s">
        <v>608</v>
      </c>
      <c r="D90" s="201"/>
      <c r="E90" s="201"/>
      <c r="F90" s="222" t="s">
        <v>589</v>
      </c>
      <c r="G90" s="223"/>
      <c r="H90" s="201" t="s">
        <v>609</v>
      </c>
      <c r="I90" s="201" t="s">
        <v>585</v>
      </c>
      <c r="J90" s="201">
        <v>50</v>
      </c>
      <c r="K90" s="213"/>
    </row>
    <row r="91" spans="2:11" customFormat="1" ht="15" customHeight="1">
      <c r="B91" s="224"/>
      <c r="C91" s="201" t="s">
        <v>610</v>
      </c>
      <c r="D91" s="201"/>
      <c r="E91" s="201"/>
      <c r="F91" s="222" t="s">
        <v>589</v>
      </c>
      <c r="G91" s="223"/>
      <c r="H91" s="201" t="s">
        <v>610</v>
      </c>
      <c r="I91" s="201" t="s">
        <v>585</v>
      </c>
      <c r="J91" s="201">
        <v>50</v>
      </c>
      <c r="K91" s="213"/>
    </row>
    <row r="92" spans="2:11" customFormat="1" ht="15" customHeight="1">
      <c r="B92" s="224"/>
      <c r="C92" s="201" t="s">
        <v>611</v>
      </c>
      <c r="D92" s="201"/>
      <c r="E92" s="201"/>
      <c r="F92" s="222" t="s">
        <v>589</v>
      </c>
      <c r="G92" s="223"/>
      <c r="H92" s="201" t="s">
        <v>612</v>
      </c>
      <c r="I92" s="201" t="s">
        <v>585</v>
      </c>
      <c r="J92" s="201">
        <v>255</v>
      </c>
      <c r="K92" s="213"/>
    </row>
    <row r="93" spans="2:11" customFormat="1" ht="15" customHeight="1">
      <c r="B93" s="224"/>
      <c r="C93" s="201" t="s">
        <v>613</v>
      </c>
      <c r="D93" s="201"/>
      <c r="E93" s="201"/>
      <c r="F93" s="222" t="s">
        <v>583</v>
      </c>
      <c r="G93" s="223"/>
      <c r="H93" s="201" t="s">
        <v>614</v>
      </c>
      <c r="I93" s="201" t="s">
        <v>615</v>
      </c>
      <c r="J93" s="201"/>
      <c r="K93" s="213"/>
    </row>
    <row r="94" spans="2:11" customFormat="1" ht="15" customHeight="1">
      <c r="B94" s="224"/>
      <c r="C94" s="201" t="s">
        <v>616</v>
      </c>
      <c r="D94" s="201"/>
      <c r="E94" s="201"/>
      <c r="F94" s="222" t="s">
        <v>583</v>
      </c>
      <c r="G94" s="223"/>
      <c r="H94" s="201" t="s">
        <v>617</v>
      </c>
      <c r="I94" s="201" t="s">
        <v>618</v>
      </c>
      <c r="J94" s="201"/>
      <c r="K94" s="213"/>
    </row>
    <row r="95" spans="2:11" customFormat="1" ht="15" customHeight="1">
      <c r="B95" s="224"/>
      <c r="C95" s="201" t="s">
        <v>619</v>
      </c>
      <c r="D95" s="201"/>
      <c r="E95" s="201"/>
      <c r="F95" s="222" t="s">
        <v>583</v>
      </c>
      <c r="G95" s="223"/>
      <c r="H95" s="201" t="s">
        <v>619</v>
      </c>
      <c r="I95" s="201" t="s">
        <v>618</v>
      </c>
      <c r="J95" s="201"/>
      <c r="K95" s="213"/>
    </row>
    <row r="96" spans="2:11" customFormat="1" ht="15" customHeight="1">
      <c r="B96" s="224"/>
      <c r="C96" s="201" t="s">
        <v>41</v>
      </c>
      <c r="D96" s="201"/>
      <c r="E96" s="201"/>
      <c r="F96" s="222" t="s">
        <v>583</v>
      </c>
      <c r="G96" s="223"/>
      <c r="H96" s="201" t="s">
        <v>620</v>
      </c>
      <c r="I96" s="201" t="s">
        <v>618</v>
      </c>
      <c r="J96" s="201"/>
      <c r="K96" s="213"/>
    </row>
    <row r="97" spans="2:11" customFormat="1" ht="15" customHeight="1">
      <c r="B97" s="224"/>
      <c r="C97" s="201" t="s">
        <v>51</v>
      </c>
      <c r="D97" s="201"/>
      <c r="E97" s="201"/>
      <c r="F97" s="222" t="s">
        <v>583</v>
      </c>
      <c r="G97" s="223"/>
      <c r="H97" s="201" t="s">
        <v>621</v>
      </c>
      <c r="I97" s="201" t="s">
        <v>618</v>
      </c>
      <c r="J97" s="201"/>
      <c r="K97" s="213"/>
    </row>
    <row r="98" spans="2:11" customFormat="1" ht="15" customHeight="1">
      <c r="B98" s="225"/>
      <c r="C98" s="226"/>
      <c r="D98" s="226"/>
      <c r="E98" s="226"/>
      <c r="F98" s="226"/>
      <c r="G98" s="226"/>
      <c r="H98" s="226"/>
      <c r="I98" s="226"/>
      <c r="J98" s="226"/>
      <c r="K98" s="227"/>
    </row>
    <row r="99" spans="2:11" customFormat="1" ht="18.75" customHeight="1">
      <c r="B99" s="228"/>
      <c r="C99" s="229"/>
      <c r="D99" s="229"/>
      <c r="E99" s="229"/>
      <c r="F99" s="229"/>
      <c r="G99" s="229"/>
      <c r="H99" s="229"/>
      <c r="I99" s="229"/>
      <c r="J99" s="229"/>
      <c r="K99" s="228"/>
    </row>
    <row r="100" spans="2:11" customFormat="1" ht="18.75" customHeight="1"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</row>
    <row r="101" spans="2:11" customFormat="1" ht="7.5" customHeight="1">
      <c r="B101" s="209"/>
      <c r="C101" s="210"/>
      <c r="D101" s="210"/>
      <c r="E101" s="210"/>
      <c r="F101" s="210"/>
      <c r="G101" s="210"/>
      <c r="H101" s="210"/>
      <c r="I101" s="210"/>
      <c r="J101" s="210"/>
      <c r="K101" s="211"/>
    </row>
    <row r="102" spans="2:11" customFormat="1" ht="45" customHeight="1">
      <c r="B102" s="212"/>
      <c r="C102" s="312" t="s">
        <v>622</v>
      </c>
      <c r="D102" s="312"/>
      <c r="E102" s="312"/>
      <c r="F102" s="312"/>
      <c r="G102" s="312"/>
      <c r="H102" s="312"/>
      <c r="I102" s="312"/>
      <c r="J102" s="312"/>
      <c r="K102" s="213"/>
    </row>
    <row r="103" spans="2:11" customFormat="1" ht="17.25" customHeight="1">
      <c r="B103" s="212"/>
      <c r="C103" s="214" t="s">
        <v>577</v>
      </c>
      <c r="D103" s="214"/>
      <c r="E103" s="214"/>
      <c r="F103" s="214" t="s">
        <v>578</v>
      </c>
      <c r="G103" s="215"/>
      <c r="H103" s="214" t="s">
        <v>57</v>
      </c>
      <c r="I103" s="214" t="s">
        <v>60</v>
      </c>
      <c r="J103" s="214" t="s">
        <v>579</v>
      </c>
      <c r="K103" s="213"/>
    </row>
    <row r="104" spans="2:11" customFormat="1" ht="17.25" customHeight="1">
      <c r="B104" s="212"/>
      <c r="C104" s="216" t="s">
        <v>580</v>
      </c>
      <c r="D104" s="216"/>
      <c r="E104" s="216"/>
      <c r="F104" s="217" t="s">
        <v>581</v>
      </c>
      <c r="G104" s="218"/>
      <c r="H104" s="216"/>
      <c r="I104" s="216"/>
      <c r="J104" s="216" t="s">
        <v>582</v>
      </c>
      <c r="K104" s="213"/>
    </row>
    <row r="105" spans="2:11" customFormat="1" ht="5.25" customHeight="1">
      <c r="B105" s="212"/>
      <c r="C105" s="214"/>
      <c r="D105" s="214"/>
      <c r="E105" s="214"/>
      <c r="F105" s="214"/>
      <c r="G105" s="230"/>
      <c r="H105" s="214"/>
      <c r="I105" s="214"/>
      <c r="J105" s="214"/>
      <c r="K105" s="213"/>
    </row>
    <row r="106" spans="2:11" customFormat="1" ht="15" customHeight="1">
      <c r="B106" s="212"/>
      <c r="C106" s="201" t="s">
        <v>56</v>
      </c>
      <c r="D106" s="221"/>
      <c r="E106" s="221"/>
      <c r="F106" s="222" t="s">
        <v>583</v>
      </c>
      <c r="G106" s="201"/>
      <c r="H106" s="201" t="s">
        <v>623</v>
      </c>
      <c r="I106" s="201" t="s">
        <v>585</v>
      </c>
      <c r="J106" s="201">
        <v>20</v>
      </c>
      <c r="K106" s="213"/>
    </row>
    <row r="107" spans="2:11" customFormat="1" ht="15" customHeight="1">
      <c r="B107" s="212"/>
      <c r="C107" s="201" t="s">
        <v>586</v>
      </c>
      <c r="D107" s="201"/>
      <c r="E107" s="201"/>
      <c r="F107" s="222" t="s">
        <v>583</v>
      </c>
      <c r="G107" s="201"/>
      <c r="H107" s="201" t="s">
        <v>623</v>
      </c>
      <c r="I107" s="201" t="s">
        <v>585</v>
      </c>
      <c r="J107" s="201">
        <v>120</v>
      </c>
      <c r="K107" s="213"/>
    </row>
    <row r="108" spans="2:11" customFormat="1" ht="15" customHeight="1">
      <c r="B108" s="224"/>
      <c r="C108" s="201" t="s">
        <v>588</v>
      </c>
      <c r="D108" s="201"/>
      <c r="E108" s="201"/>
      <c r="F108" s="222" t="s">
        <v>589</v>
      </c>
      <c r="G108" s="201"/>
      <c r="H108" s="201" t="s">
        <v>623</v>
      </c>
      <c r="I108" s="201" t="s">
        <v>585</v>
      </c>
      <c r="J108" s="201">
        <v>50</v>
      </c>
      <c r="K108" s="213"/>
    </row>
    <row r="109" spans="2:11" customFormat="1" ht="15" customHeight="1">
      <c r="B109" s="224"/>
      <c r="C109" s="201" t="s">
        <v>591</v>
      </c>
      <c r="D109" s="201"/>
      <c r="E109" s="201"/>
      <c r="F109" s="222" t="s">
        <v>583</v>
      </c>
      <c r="G109" s="201"/>
      <c r="H109" s="201" t="s">
        <v>623</v>
      </c>
      <c r="I109" s="201" t="s">
        <v>593</v>
      </c>
      <c r="J109" s="201"/>
      <c r="K109" s="213"/>
    </row>
    <row r="110" spans="2:11" customFormat="1" ht="15" customHeight="1">
      <c r="B110" s="224"/>
      <c r="C110" s="201" t="s">
        <v>602</v>
      </c>
      <c r="D110" s="201"/>
      <c r="E110" s="201"/>
      <c r="F110" s="222" t="s">
        <v>589</v>
      </c>
      <c r="G110" s="201"/>
      <c r="H110" s="201" t="s">
        <v>623</v>
      </c>
      <c r="I110" s="201" t="s">
        <v>585</v>
      </c>
      <c r="J110" s="201">
        <v>50</v>
      </c>
      <c r="K110" s="213"/>
    </row>
    <row r="111" spans="2:11" customFormat="1" ht="15" customHeight="1">
      <c r="B111" s="224"/>
      <c r="C111" s="201" t="s">
        <v>610</v>
      </c>
      <c r="D111" s="201"/>
      <c r="E111" s="201"/>
      <c r="F111" s="222" t="s">
        <v>589</v>
      </c>
      <c r="G111" s="201"/>
      <c r="H111" s="201" t="s">
        <v>623</v>
      </c>
      <c r="I111" s="201" t="s">
        <v>585</v>
      </c>
      <c r="J111" s="201">
        <v>50</v>
      </c>
      <c r="K111" s="213"/>
    </row>
    <row r="112" spans="2:11" customFormat="1" ht="15" customHeight="1">
      <c r="B112" s="224"/>
      <c r="C112" s="201" t="s">
        <v>608</v>
      </c>
      <c r="D112" s="201"/>
      <c r="E112" s="201"/>
      <c r="F112" s="222" t="s">
        <v>589</v>
      </c>
      <c r="G112" s="201"/>
      <c r="H112" s="201" t="s">
        <v>623</v>
      </c>
      <c r="I112" s="201" t="s">
        <v>585</v>
      </c>
      <c r="J112" s="201">
        <v>50</v>
      </c>
      <c r="K112" s="213"/>
    </row>
    <row r="113" spans="2:11" customFormat="1" ht="15" customHeight="1">
      <c r="B113" s="224"/>
      <c r="C113" s="201" t="s">
        <v>56</v>
      </c>
      <c r="D113" s="201"/>
      <c r="E113" s="201"/>
      <c r="F113" s="222" t="s">
        <v>583</v>
      </c>
      <c r="G113" s="201"/>
      <c r="H113" s="201" t="s">
        <v>624</v>
      </c>
      <c r="I113" s="201" t="s">
        <v>585</v>
      </c>
      <c r="J113" s="201">
        <v>20</v>
      </c>
      <c r="K113" s="213"/>
    </row>
    <row r="114" spans="2:11" customFormat="1" ht="15" customHeight="1">
      <c r="B114" s="224"/>
      <c r="C114" s="201" t="s">
        <v>625</v>
      </c>
      <c r="D114" s="201"/>
      <c r="E114" s="201"/>
      <c r="F114" s="222" t="s">
        <v>583</v>
      </c>
      <c r="G114" s="201"/>
      <c r="H114" s="201" t="s">
        <v>626</v>
      </c>
      <c r="I114" s="201" t="s">
        <v>585</v>
      </c>
      <c r="J114" s="201">
        <v>120</v>
      </c>
      <c r="K114" s="213"/>
    </row>
    <row r="115" spans="2:11" customFormat="1" ht="15" customHeight="1">
      <c r="B115" s="224"/>
      <c r="C115" s="201" t="s">
        <v>41</v>
      </c>
      <c r="D115" s="201"/>
      <c r="E115" s="201"/>
      <c r="F115" s="222" t="s">
        <v>583</v>
      </c>
      <c r="G115" s="201"/>
      <c r="H115" s="201" t="s">
        <v>627</v>
      </c>
      <c r="I115" s="201" t="s">
        <v>618</v>
      </c>
      <c r="J115" s="201"/>
      <c r="K115" s="213"/>
    </row>
    <row r="116" spans="2:11" customFormat="1" ht="15" customHeight="1">
      <c r="B116" s="224"/>
      <c r="C116" s="201" t="s">
        <v>51</v>
      </c>
      <c r="D116" s="201"/>
      <c r="E116" s="201"/>
      <c r="F116" s="222" t="s">
        <v>583</v>
      </c>
      <c r="G116" s="201"/>
      <c r="H116" s="201" t="s">
        <v>628</v>
      </c>
      <c r="I116" s="201" t="s">
        <v>618</v>
      </c>
      <c r="J116" s="201"/>
      <c r="K116" s="213"/>
    </row>
    <row r="117" spans="2:11" customFormat="1" ht="15" customHeight="1">
      <c r="B117" s="224"/>
      <c r="C117" s="201" t="s">
        <v>60</v>
      </c>
      <c r="D117" s="201"/>
      <c r="E117" s="201"/>
      <c r="F117" s="222" t="s">
        <v>583</v>
      </c>
      <c r="G117" s="201"/>
      <c r="H117" s="201" t="s">
        <v>629</v>
      </c>
      <c r="I117" s="201" t="s">
        <v>630</v>
      </c>
      <c r="J117" s="201"/>
      <c r="K117" s="213"/>
    </row>
    <row r="118" spans="2:11" customFormat="1" ht="15" customHeight="1">
      <c r="B118" s="225"/>
      <c r="C118" s="231"/>
      <c r="D118" s="231"/>
      <c r="E118" s="231"/>
      <c r="F118" s="231"/>
      <c r="G118" s="231"/>
      <c r="H118" s="231"/>
      <c r="I118" s="231"/>
      <c r="J118" s="231"/>
      <c r="K118" s="227"/>
    </row>
    <row r="119" spans="2:11" customFormat="1" ht="18.75" customHeight="1">
      <c r="B119" s="232"/>
      <c r="C119" s="233"/>
      <c r="D119" s="233"/>
      <c r="E119" s="233"/>
      <c r="F119" s="234"/>
      <c r="G119" s="233"/>
      <c r="H119" s="233"/>
      <c r="I119" s="233"/>
      <c r="J119" s="233"/>
      <c r="K119" s="232"/>
    </row>
    <row r="120" spans="2:11" customFormat="1" ht="18.75" customHeight="1">
      <c r="B120" s="208"/>
      <c r="C120" s="208"/>
      <c r="D120" s="208"/>
      <c r="E120" s="208"/>
      <c r="F120" s="208"/>
      <c r="G120" s="208"/>
      <c r="H120" s="208"/>
      <c r="I120" s="208"/>
      <c r="J120" s="208"/>
      <c r="K120" s="208"/>
    </row>
    <row r="121" spans="2:11" customFormat="1" ht="7.5" customHeight="1">
      <c r="B121" s="235"/>
      <c r="C121" s="236"/>
      <c r="D121" s="236"/>
      <c r="E121" s="236"/>
      <c r="F121" s="236"/>
      <c r="G121" s="236"/>
      <c r="H121" s="236"/>
      <c r="I121" s="236"/>
      <c r="J121" s="236"/>
      <c r="K121" s="237"/>
    </row>
    <row r="122" spans="2:11" customFormat="1" ht="45" customHeight="1">
      <c r="B122" s="238"/>
      <c r="C122" s="310" t="s">
        <v>631</v>
      </c>
      <c r="D122" s="310"/>
      <c r="E122" s="310"/>
      <c r="F122" s="310"/>
      <c r="G122" s="310"/>
      <c r="H122" s="310"/>
      <c r="I122" s="310"/>
      <c r="J122" s="310"/>
      <c r="K122" s="239"/>
    </row>
    <row r="123" spans="2:11" customFormat="1" ht="17.25" customHeight="1">
      <c r="B123" s="240"/>
      <c r="C123" s="214" t="s">
        <v>577</v>
      </c>
      <c r="D123" s="214"/>
      <c r="E123" s="214"/>
      <c r="F123" s="214" t="s">
        <v>578</v>
      </c>
      <c r="G123" s="215"/>
      <c r="H123" s="214" t="s">
        <v>57</v>
      </c>
      <c r="I123" s="214" t="s">
        <v>60</v>
      </c>
      <c r="J123" s="214" t="s">
        <v>579</v>
      </c>
      <c r="K123" s="241"/>
    </row>
    <row r="124" spans="2:11" customFormat="1" ht="17.25" customHeight="1">
      <c r="B124" s="240"/>
      <c r="C124" s="216" t="s">
        <v>580</v>
      </c>
      <c r="D124" s="216"/>
      <c r="E124" s="216"/>
      <c r="F124" s="217" t="s">
        <v>581</v>
      </c>
      <c r="G124" s="218"/>
      <c r="H124" s="216"/>
      <c r="I124" s="216"/>
      <c r="J124" s="216" t="s">
        <v>582</v>
      </c>
      <c r="K124" s="241"/>
    </row>
    <row r="125" spans="2:11" customFormat="1" ht="5.25" customHeight="1">
      <c r="B125" s="242"/>
      <c r="C125" s="219"/>
      <c r="D125" s="219"/>
      <c r="E125" s="219"/>
      <c r="F125" s="219"/>
      <c r="G125" s="243"/>
      <c r="H125" s="219"/>
      <c r="I125" s="219"/>
      <c r="J125" s="219"/>
      <c r="K125" s="244"/>
    </row>
    <row r="126" spans="2:11" customFormat="1" ht="15" customHeight="1">
      <c r="B126" s="242"/>
      <c r="C126" s="201" t="s">
        <v>586</v>
      </c>
      <c r="D126" s="221"/>
      <c r="E126" s="221"/>
      <c r="F126" s="222" t="s">
        <v>583</v>
      </c>
      <c r="G126" s="201"/>
      <c r="H126" s="201" t="s">
        <v>623</v>
      </c>
      <c r="I126" s="201" t="s">
        <v>585</v>
      </c>
      <c r="J126" s="201">
        <v>120</v>
      </c>
      <c r="K126" s="245"/>
    </row>
    <row r="127" spans="2:11" customFormat="1" ht="15" customHeight="1">
      <c r="B127" s="242"/>
      <c r="C127" s="201" t="s">
        <v>632</v>
      </c>
      <c r="D127" s="201"/>
      <c r="E127" s="201"/>
      <c r="F127" s="222" t="s">
        <v>583</v>
      </c>
      <c r="G127" s="201"/>
      <c r="H127" s="201" t="s">
        <v>633</v>
      </c>
      <c r="I127" s="201" t="s">
        <v>585</v>
      </c>
      <c r="J127" s="201" t="s">
        <v>634</v>
      </c>
      <c r="K127" s="245"/>
    </row>
    <row r="128" spans="2:11" customFormat="1" ht="15" customHeight="1">
      <c r="B128" s="242"/>
      <c r="C128" s="201" t="s">
        <v>531</v>
      </c>
      <c r="D128" s="201"/>
      <c r="E128" s="201"/>
      <c r="F128" s="222" t="s">
        <v>583</v>
      </c>
      <c r="G128" s="201"/>
      <c r="H128" s="201" t="s">
        <v>635</v>
      </c>
      <c r="I128" s="201" t="s">
        <v>585</v>
      </c>
      <c r="J128" s="201" t="s">
        <v>634</v>
      </c>
      <c r="K128" s="245"/>
    </row>
    <row r="129" spans="2:11" customFormat="1" ht="15" customHeight="1">
      <c r="B129" s="242"/>
      <c r="C129" s="201" t="s">
        <v>594</v>
      </c>
      <c r="D129" s="201"/>
      <c r="E129" s="201"/>
      <c r="F129" s="222" t="s">
        <v>589</v>
      </c>
      <c r="G129" s="201"/>
      <c r="H129" s="201" t="s">
        <v>595</v>
      </c>
      <c r="I129" s="201" t="s">
        <v>585</v>
      </c>
      <c r="J129" s="201">
        <v>15</v>
      </c>
      <c r="K129" s="245"/>
    </row>
    <row r="130" spans="2:11" customFormat="1" ht="15" customHeight="1">
      <c r="B130" s="242"/>
      <c r="C130" s="201" t="s">
        <v>596</v>
      </c>
      <c r="D130" s="201"/>
      <c r="E130" s="201"/>
      <c r="F130" s="222" t="s">
        <v>589</v>
      </c>
      <c r="G130" s="201"/>
      <c r="H130" s="201" t="s">
        <v>597</v>
      </c>
      <c r="I130" s="201" t="s">
        <v>585</v>
      </c>
      <c r="J130" s="201">
        <v>15</v>
      </c>
      <c r="K130" s="245"/>
    </row>
    <row r="131" spans="2:11" customFormat="1" ht="15" customHeight="1">
      <c r="B131" s="242"/>
      <c r="C131" s="201" t="s">
        <v>598</v>
      </c>
      <c r="D131" s="201"/>
      <c r="E131" s="201"/>
      <c r="F131" s="222" t="s">
        <v>589</v>
      </c>
      <c r="G131" s="201"/>
      <c r="H131" s="201" t="s">
        <v>599</v>
      </c>
      <c r="I131" s="201" t="s">
        <v>585</v>
      </c>
      <c r="J131" s="201">
        <v>20</v>
      </c>
      <c r="K131" s="245"/>
    </row>
    <row r="132" spans="2:11" customFormat="1" ht="15" customHeight="1">
      <c r="B132" s="242"/>
      <c r="C132" s="201" t="s">
        <v>600</v>
      </c>
      <c r="D132" s="201"/>
      <c r="E132" s="201"/>
      <c r="F132" s="222" t="s">
        <v>589</v>
      </c>
      <c r="G132" s="201"/>
      <c r="H132" s="201" t="s">
        <v>601</v>
      </c>
      <c r="I132" s="201" t="s">
        <v>585</v>
      </c>
      <c r="J132" s="201">
        <v>20</v>
      </c>
      <c r="K132" s="245"/>
    </row>
    <row r="133" spans="2:11" customFormat="1" ht="15" customHeight="1">
      <c r="B133" s="242"/>
      <c r="C133" s="201" t="s">
        <v>588</v>
      </c>
      <c r="D133" s="201"/>
      <c r="E133" s="201"/>
      <c r="F133" s="222" t="s">
        <v>589</v>
      </c>
      <c r="G133" s="201"/>
      <c r="H133" s="201" t="s">
        <v>623</v>
      </c>
      <c r="I133" s="201" t="s">
        <v>585</v>
      </c>
      <c r="J133" s="201">
        <v>50</v>
      </c>
      <c r="K133" s="245"/>
    </row>
    <row r="134" spans="2:11" customFormat="1" ht="15" customHeight="1">
      <c r="B134" s="242"/>
      <c r="C134" s="201" t="s">
        <v>602</v>
      </c>
      <c r="D134" s="201"/>
      <c r="E134" s="201"/>
      <c r="F134" s="222" t="s">
        <v>589</v>
      </c>
      <c r="G134" s="201"/>
      <c r="H134" s="201" t="s">
        <v>623</v>
      </c>
      <c r="I134" s="201" t="s">
        <v>585</v>
      </c>
      <c r="J134" s="201">
        <v>50</v>
      </c>
      <c r="K134" s="245"/>
    </row>
    <row r="135" spans="2:11" customFormat="1" ht="15" customHeight="1">
      <c r="B135" s="242"/>
      <c r="C135" s="201" t="s">
        <v>608</v>
      </c>
      <c r="D135" s="201"/>
      <c r="E135" s="201"/>
      <c r="F135" s="222" t="s">
        <v>589</v>
      </c>
      <c r="G135" s="201"/>
      <c r="H135" s="201" t="s">
        <v>623</v>
      </c>
      <c r="I135" s="201" t="s">
        <v>585</v>
      </c>
      <c r="J135" s="201">
        <v>50</v>
      </c>
      <c r="K135" s="245"/>
    </row>
    <row r="136" spans="2:11" customFormat="1" ht="15" customHeight="1">
      <c r="B136" s="242"/>
      <c r="C136" s="201" t="s">
        <v>610</v>
      </c>
      <c r="D136" s="201"/>
      <c r="E136" s="201"/>
      <c r="F136" s="222" t="s">
        <v>589</v>
      </c>
      <c r="G136" s="201"/>
      <c r="H136" s="201" t="s">
        <v>623</v>
      </c>
      <c r="I136" s="201" t="s">
        <v>585</v>
      </c>
      <c r="J136" s="201">
        <v>50</v>
      </c>
      <c r="K136" s="245"/>
    </row>
    <row r="137" spans="2:11" customFormat="1" ht="15" customHeight="1">
      <c r="B137" s="242"/>
      <c r="C137" s="201" t="s">
        <v>611</v>
      </c>
      <c r="D137" s="201"/>
      <c r="E137" s="201"/>
      <c r="F137" s="222" t="s">
        <v>589</v>
      </c>
      <c r="G137" s="201"/>
      <c r="H137" s="201" t="s">
        <v>636</v>
      </c>
      <c r="I137" s="201" t="s">
        <v>585</v>
      </c>
      <c r="J137" s="201">
        <v>255</v>
      </c>
      <c r="K137" s="245"/>
    </row>
    <row r="138" spans="2:11" customFormat="1" ht="15" customHeight="1">
      <c r="B138" s="242"/>
      <c r="C138" s="201" t="s">
        <v>613</v>
      </c>
      <c r="D138" s="201"/>
      <c r="E138" s="201"/>
      <c r="F138" s="222" t="s">
        <v>583</v>
      </c>
      <c r="G138" s="201"/>
      <c r="H138" s="201" t="s">
        <v>637</v>
      </c>
      <c r="I138" s="201" t="s">
        <v>615</v>
      </c>
      <c r="J138" s="201"/>
      <c r="K138" s="245"/>
    </row>
    <row r="139" spans="2:11" customFormat="1" ht="15" customHeight="1">
      <c r="B139" s="242"/>
      <c r="C139" s="201" t="s">
        <v>616</v>
      </c>
      <c r="D139" s="201"/>
      <c r="E139" s="201"/>
      <c r="F139" s="222" t="s">
        <v>583</v>
      </c>
      <c r="G139" s="201"/>
      <c r="H139" s="201" t="s">
        <v>638</v>
      </c>
      <c r="I139" s="201" t="s">
        <v>618</v>
      </c>
      <c r="J139" s="201"/>
      <c r="K139" s="245"/>
    </row>
    <row r="140" spans="2:11" customFormat="1" ht="15" customHeight="1">
      <c r="B140" s="242"/>
      <c r="C140" s="201" t="s">
        <v>619</v>
      </c>
      <c r="D140" s="201"/>
      <c r="E140" s="201"/>
      <c r="F140" s="222" t="s">
        <v>583</v>
      </c>
      <c r="G140" s="201"/>
      <c r="H140" s="201" t="s">
        <v>619</v>
      </c>
      <c r="I140" s="201" t="s">
        <v>618</v>
      </c>
      <c r="J140" s="201"/>
      <c r="K140" s="245"/>
    </row>
    <row r="141" spans="2:11" customFormat="1" ht="15" customHeight="1">
      <c r="B141" s="242"/>
      <c r="C141" s="201" t="s">
        <v>41</v>
      </c>
      <c r="D141" s="201"/>
      <c r="E141" s="201"/>
      <c r="F141" s="222" t="s">
        <v>583</v>
      </c>
      <c r="G141" s="201"/>
      <c r="H141" s="201" t="s">
        <v>639</v>
      </c>
      <c r="I141" s="201" t="s">
        <v>618</v>
      </c>
      <c r="J141" s="201"/>
      <c r="K141" s="245"/>
    </row>
    <row r="142" spans="2:11" customFormat="1" ht="15" customHeight="1">
      <c r="B142" s="242"/>
      <c r="C142" s="201" t="s">
        <v>640</v>
      </c>
      <c r="D142" s="201"/>
      <c r="E142" s="201"/>
      <c r="F142" s="222" t="s">
        <v>583</v>
      </c>
      <c r="G142" s="201"/>
      <c r="H142" s="201" t="s">
        <v>641</v>
      </c>
      <c r="I142" s="201" t="s">
        <v>618</v>
      </c>
      <c r="J142" s="201"/>
      <c r="K142" s="245"/>
    </row>
    <row r="143" spans="2:11" customFormat="1" ht="15" customHeight="1">
      <c r="B143" s="246"/>
      <c r="C143" s="247"/>
      <c r="D143" s="247"/>
      <c r="E143" s="247"/>
      <c r="F143" s="247"/>
      <c r="G143" s="247"/>
      <c r="H143" s="247"/>
      <c r="I143" s="247"/>
      <c r="J143" s="247"/>
      <c r="K143" s="248"/>
    </row>
    <row r="144" spans="2:11" customFormat="1" ht="18.75" customHeight="1">
      <c r="B144" s="233"/>
      <c r="C144" s="233"/>
      <c r="D144" s="233"/>
      <c r="E144" s="233"/>
      <c r="F144" s="234"/>
      <c r="G144" s="233"/>
      <c r="H144" s="233"/>
      <c r="I144" s="233"/>
      <c r="J144" s="233"/>
      <c r="K144" s="233"/>
    </row>
    <row r="145" spans="2:11" customFormat="1" ht="18.75" customHeight="1">
      <c r="B145" s="208"/>
      <c r="C145" s="208"/>
      <c r="D145" s="208"/>
      <c r="E145" s="208"/>
      <c r="F145" s="208"/>
      <c r="G145" s="208"/>
      <c r="H145" s="208"/>
      <c r="I145" s="208"/>
      <c r="J145" s="208"/>
      <c r="K145" s="208"/>
    </row>
    <row r="146" spans="2:11" customFormat="1" ht="7.5" customHeight="1">
      <c r="B146" s="209"/>
      <c r="C146" s="210"/>
      <c r="D146" s="210"/>
      <c r="E146" s="210"/>
      <c r="F146" s="210"/>
      <c r="G146" s="210"/>
      <c r="H146" s="210"/>
      <c r="I146" s="210"/>
      <c r="J146" s="210"/>
      <c r="K146" s="211"/>
    </row>
    <row r="147" spans="2:11" customFormat="1" ht="45" customHeight="1">
      <c r="B147" s="212"/>
      <c r="C147" s="312" t="s">
        <v>642</v>
      </c>
      <c r="D147" s="312"/>
      <c r="E147" s="312"/>
      <c r="F147" s="312"/>
      <c r="G147" s="312"/>
      <c r="H147" s="312"/>
      <c r="I147" s="312"/>
      <c r="J147" s="312"/>
      <c r="K147" s="213"/>
    </row>
    <row r="148" spans="2:11" customFormat="1" ht="17.25" customHeight="1">
      <c r="B148" s="212"/>
      <c r="C148" s="214" t="s">
        <v>577</v>
      </c>
      <c r="D148" s="214"/>
      <c r="E148" s="214"/>
      <c r="F148" s="214" t="s">
        <v>578</v>
      </c>
      <c r="G148" s="215"/>
      <c r="H148" s="214" t="s">
        <v>57</v>
      </c>
      <c r="I148" s="214" t="s">
        <v>60</v>
      </c>
      <c r="J148" s="214" t="s">
        <v>579</v>
      </c>
      <c r="K148" s="213"/>
    </row>
    <row r="149" spans="2:11" customFormat="1" ht="17.25" customHeight="1">
      <c r="B149" s="212"/>
      <c r="C149" s="216" t="s">
        <v>580</v>
      </c>
      <c r="D149" s="216"/>
      <c r="E149" s="216"/>
      <c r="F149" s="217" t="s">
        <v>581</v>
      </c>
      <c r="G149" s="218"/>
      <c r="H149" s="216"/>
      <c r="I149" s="216"/>
      <c r="J149" s="216" t="s">
        <v>582</v>
      </c>
      <c r="K149" s="213"/>
    </row>
    <row r="150" spans="2:11" customFormat="1" ht="5.25" customHeight="1">
      <c r="B150" s="224"/>
      <c r="C150" s="219"/>
      <c r="D150" s="219"/>
      <c r="E150" s="219"/>
      <c r="F150" s="219"/>
      <c r="G150" s="220"/>
      <c r="H150" s="219"/>
      <c r="I150" s="219"/>
      <c r="J150" s="219"/>
      <c r="K150" s="245"/>
    </row>
    <row r="151" spans="2:11" customFormat="1" ht="15" customHeight="1">
      <c r="B151" s="224"/>
      <c r="C151" s="249" t="s">
        <v>586</v>
      </c>
      <c r="D151" s="201"/>
      <c r="E151" s="201"/>
      <c r="F151" s="250" t="s">
        <v>583</v>
      </c>
      <c r="G151" s="201"/>
      <c r="H151" s="249" t="s">
        <v>623</v>
      </c>
      <c r="I151" s="249" t="s">
        <v>585</v>
      </c>
      <c r="J151" s="249">
        <v>120</v>
      </c>
      <c r="K151" s="245"/>
    </row>
    <row r="152" spans="2:11" customFormat="1" ht="15" customHeight="1">
      <c r="B152" s="224"/>
      <c r="C152" s="249" t="s">
        <v>632</v>
      </c>
      <c r="D152" s="201"/>
      <c r="E152" s="201"/>
      <c r="F152" s="250" t="s">
        <v>583</v>
      </c>
      <c r="G152" s="201"/>
      <c r="H152" s="249" t="s">
        <v>643</v>
      </c>
      <c r="I152" s="249" t="s">
        <v>585</v>
      </c>
      <c r="J152" s="249" t="s">
        <v>634</v>
      </c>
      <c r="K152" s="245"/>
    </row>
    <row r="153" spans="2:11" customFormat="1" ht="15" customHeight="1">
      <c r="B153" s="224"/>
      <c r="C153" s="249" t="s">
        <v>531</v>
      </c>
      <c r="D153" s="201"/>
      <c r="E153" s="201"/>
      <c r="F153" s="250" t="s">
        <v>583</v>
      </c>
      <c r="G153" s="201"/>
      <c r="H153" s="249" t="s">
        <v>644</v>
      </c>
      <c r="I153" s="249" t="s">
        <v>585</v>
      </c>
      <c r="J153" s="249" t="s">
        <v>634</v>
      </c>
      <c r="K153" s="245"/>
    </row>
    <row r="154" spans="2:11" customFormat="1" ht="15" customHeight="1">
      <c r="B154" s="224"/>
      <c r="C154" s="249" t="s">
        <v>588</v>
      </c>
      <c r="D154" s="201"/>
      <c r="E154" s="201"/>
      <c r="F154" s="250" t="s">
        <v>589</v>
      </c>
      <c r="G154" s="201"/>
      <c r="H154" s="249" t="s">
        <v>623</v>
      </c>
      <c r="I154" s="249" t="s">
        <v>585</v>
      </c>
      <c r="J154" s="249">
        <v>50</v>
      </c>
      <c r="K154" s="245"/>
    </row>
    <row r="155" spans="2:11" customFormat="1" ht="15" customHeight="1">
      <c r="B155" s="224"/>
      <c r="C155" s="249" t="s">
        <v>591</v>
      </c>
      <c r="D155" s="201"/>
      <c r="E155" s="201"/>
      <c r="F155" s="250" t="s">
        <v>583</v>
      </c>
      <c r="G155" s="201"/>
      <c r="H155" s="249" t="s">
        <v>623</v>
      </c>
      <c r="I155" s="249" t="s">
        <v>593</v>
      </c>
      <c r="J155" s="249"/>
      <c r="K155" s="245"/>
    </row>
    <row r="156" spans="2:11" customFormat="1" ht="15" customHeight="1">
      <c r="B156" s="224"/>
      <c r="C156" s="249" t="s">
        <v>602</v>
      </c>
      <c r="D156" s="201"/>
      <c r="E156" s="201"/>
      <c r="F156" s="250" t="s">
        <v>589</v>
      </c>
      <c r="G156" s="201"/>
      <c r="H156" s="249" t="s">
        <v>623</v>
      </c>
      <c r="I156" s="249" t="s">
        <v>585</v>
      </c>
      <c r="J156" s="249">
        <v>50</v>
      </c>
      <c r="K156" s="245"/>
    </row>
    <row r="157" spans="2:11" customFormat="1" ht="15" customHeight="1">
      <c r="B157" s="224"/>
      <c r="C157" s="249" t="s">
        <v>610</v>
      </c>
      <c r="D157" s="201"/>
      <c r="E157" s="201"/>
      <c r="F157" s="250" t="s">
        <v>589</v>
      </c>
      <c r="G157" s="201"/>
      <c r="H157" s="249" t="s">
        <v>623</v>
      </c>
      <c r="I157" s="249" t="s">
        <v>585</v>
      </c>
      <c r="J157" s="249">
        <v>50</v>
      </c>
      <c r="K157" s="245"/>
    </row>
    <row r="158" spans="2:11" customFormat="1" ht="15" customHeight="1">
      <c r="B158" s="224"/>
      <c r="C158" s="249" t="s">
        <v>608</v>
      </c>
      <c r="D158" s="201"/>
      <c r="E158" s="201"/>
      <c r="F158" s="250" t="s">
        <v>589</v>
      </c>
      <c r="G158" s="201"/>
      <c r="H158" s="249" t="s">
        <v>623</v>
      </c>
      <c r="I158" s="249" t="s">
        <v>585</v>
      </c>
      <c r="J158" s="249">
        <v>50</v>
      </c>
      <c r="K158" s="245"/>
    </row>
    <row r="159" spans="2:11" customFormat="1" ht="15" customHeight="1">
      <c r="B159" s="224"/>
      <c r="C159" s="249" t="s">
        <v>93</v>
      </c>
      <c r="D159" s="201"/>
      <c r="E159" s="201"/>
      <c r="F159" s="250" t="s">
        <v>583</v>
      </c>
      <c r="G159" s="201"/>
      <c r="H159" s="249" t="s">
        <v>645</v>
      </c>
      <c r="I159" s="249" t="s">
        <v>585</v>
      </c>
      <c r="J159" s="249" t="s">
        <v>646</v>
      </c>
      <c r="K159" s="245"/>
    </row>
    <row r="160" spans="2:11" customFormat="1" ht="15" customHeight="1">
      <c r="B160" s="224"/>
      <c r="C160" s="249" t="s">
        <v>647</v>
      </c>
      <c r="D160" s="201"/>
      <c r="E160" s="201"/>
      <c r="F160" s="250" t="s">
        <v>583</v>
      </c>
      <c r="G160" s="201"/>
      <c r="H160" s="249" t="s">
        <v>648</v>
      </c>
      <c r="I160" s="249" t="s">
        <v>618</v>
      </c>
      <c r="J160" s="249"/>
      <c r="K160" s="245"/>
    </row>
    <row r="161" spans="2:11" customFormat="1" ht="15" customHeight="1">
      <c r="B161" s="251"/>
      <c r="C161" s="231"/>
      <c r="D161" s="231"/>
      <c r="E161" s="231"/>
      <c r="F161" s="231"/>
      <c r="G161" s="231"/>
      <c r="H161" s="231"/>
      <c r="I161" s="231"/>
      <c r="J161" s="231"/>
      <c r="K161" s="252"/>
    </row>
    <row r="162" spans="2:11" customFormat="1" ht="18.75" customHeight="1">
      <c r="B162" s="233"/>
      <c r="C162" s="243"/>
      <c r="D162" s="243"/>
      <c r="E162" s="243"/>
      <c r="F162" s="253"/>
      <c r="G162" s="243"/>
      <c r="H162" s="243"/>
      <c r="I162" s="243"/>
      <c r="J162" s="243"/>
      <c r="K162" s="233"/>
    </row>
    <row r="163" spans="2:11" customFormat="1" ht="18.75" customHeight="1">
      <c r="B163" s="208"/>
      <c r="C163" s="208"/>
      <c r="D163" s="208"/>
      <c r="E163" s="208"/>
      <c r="F163" s="208"/>
      <c r="G163" s="208"/>
      <c r="H163" s="208"/>
      <c r="I163" s="208"/>
      <c r="J163" s="208"/>
      <c r="K163" s="208"/>
    </row>
    <row r="164" spans="2:11" customFormat="1" ht="7.5" customHeight="1">
      <c r="B164" s="190"/>
      <c r="C164" s="191"/>
      <c r="D164" s="191"/>
      <c r="E164" s="191"/>
      <c r="F164" s="191"/>
      <c r="G164" s="191"/>
      <c r="H164" s="191"/>
      <c r="I164" s="191"/>
      <c r="J164" s="191"/>
      <c r="K164" s="192"/>
    </row>
    <row r="165" spans="2:11" customFormat="1" ht="45" customHeight="1">
      <c r="B165" s="193"/>
      <c r="C165" s="310" t="s">
        <v>649</v>
      </c>
      <c r="D165" s="310"/>
      <c r="E165" s="310"/>
      <c r="F165" s="310"/>
      <c r="G165" s="310"/>
      <c r="H165" s="310"/>
      <c r="I165" s="310"/>
      <c r="J165" s="310"/>
      <c r="K165" s="194"/>
    </row>
    <row r="166" spans="2:11" customFormat="1" ht="17.25" customHeight="1">
      <c r="B166" s="193"/>
      <c r="C166" s="214" t="s">
        <v>577</v>
      </c>
      <c r="D166" s="214"/>
      <c r="E166" s="214"/>
      <c r="F166" s="214" t="s">
        <v>578</v>
      </c>
      <c r="G166" s="254"/>
      <c r="H166" s="255" t="s">
        <v>57</v>
      </c>
      <c r="I166" s="255" t="s">
        <v>60</v>
      </c>
      <c r="J166" s="214" t="s">
        <v>579</v>
      </c>
      <c r="K166" s="194"/>
    </row>
    <row r="167" spans="2:11" customFormat="1" ht="17.25" customHeight="1">
      <c r="B167" s="195"/>
      <c r="C167" s="216" t="s">
        <v>580</v>
      </c>
      <c r="D167" s="216"/>
      <c r="E167" s="216"/>
      <c r="F167" s="217" t="s">
        <v>581</v>
      </c>
      <c r="G167" s="256"/>
      <c r="H167" s="257"/>
      <c r="I167" s="257"/>
      <c r="J167" s="216" t="s">
        <v>582</v>
      </c>
      <c r="K167" s="196"/>
    </row>
    <row r="168" spans="2:11" customFormat="1" ht="5.25" customHeight="1">
      <c r="B168" s="224"/>
      <c r="C168" s="219"/>
      <c r="D168" s="219"/>
      <c r="E168" s="219"/>
      <c r="F168" s="219"/>
      <c r="G168" s="220"/>
      <c r="H168" s="219"/>
      <c r="I168" s="219"/>
      <c r="J168" s="219"/>
      <c r="K168" s="245"/>
    </row>
    <row r="169" spans="2:11" customFormat="1" ht="15" customHeight="1">
      <c r="B169" s="224"/>
      <c r="C169" s="201" t="s">
        <v>586</v>
      </c>
      <c r="D169" s="201"/>
      <c r="E169" s="201"/>
      <c r="F169" s="222" t="s">
        <v>583</v>
      </c>
      <c r="G169" s="201"/>
      <c r="H169" s="201" t="s">
        <v>623</v>
      </c>
      <c r="I169" s="201" t="s">
        <v>585</v>
      </c>
      <c r="J169" s="201">
        <v>120</v>
      </c>
      <c r="K169" s="245"/>
    </row>
    <row r="170" spans="2:11" customFormat="1" ht="15" customHeight="1">
      <c r="B170" s="224"/>
      <c r="C170" s="201" t="s">
        <v>632</v>
      </c>
      <c r="D170" s="201"/>
      <c r="E170" s="201"/>
      <c r="F170" s="222" t="s">
        <v>583</v>
      </c>
      <c r="G170" s="201"/>
      <c r="H170" s="201" t="s">
        <v>633</v>
      </c>
      <c r="I170" s="201" t="s">
        <v>585</v>
      </c>
      <c r="J170" s="201" t="s">
        <v>634</v>
      </c>
      <c r="K170" s="245"/>
    </row>
    <row r="171" spans="2:11" customFormat="1" ht="15" customHeight="1">
      <c r="B171" s="224"/>
      <c r="C171" s="201" t="s">
        <v>531</v>
      </c>
      <c r="D171" s="201"/>
      <c r="E171" s="201"/>
      <c r="F171" s="222" t="s">
        <v>583</v>
      </c>
      <c r="G171" s="201"/>
      <c r="H171" s="201" t="s">
        <v>650</v>
      </c>
      <c r="I171" s="201" t="s">
        <v>585</v>
      </c>
      <c r="J171" s="201" t="s">
        <v>634</v>
      </c>
      <c r="K171" s="245"/>
    </row>
    <row r="172" spans="2:11" customFormat="1" ht="15" customHeight="1">
      <c r="B172" s="224"/>
      <c r="C172" s="201" t="s">
        <v>588</v>
      </c>
      <c r="D172" s="201"/>
      <c r="E172" s="201"/>
      <c r="F172" s="222" t="s">
        <v>589</v>
      </c>
      <c r="G172" s="201"/>
      <c r="H172" s="201" t="s">
        <v>650</v>
      </c>
      <c r="I172" s="201" t="s">
        <v>585</v>
      </c>
      <c r="J172" s="201">
        <v>50</v>
      </c>
      <c r="K172" s="245"/>
    </row>
    <row r="173" spans="2:11" customFormat="1" ht="15" customHeight="1">
      <c r="B173" s="224"/>
      <c r="C173" s="201" t="s">
        <v>591</v>
      </c>
      <c r="D173" s="201"/>
      <c r="E173" s="201"/>
      <c r="F173" s="222" t="s">
        <v>583</v>
      </c>
      <c r="G173" s="201"/>
      <c r="H173" s="201" t="s">
        <v>650</v>
      </c>
      <c r="I173" s="201" t="s">
        <v>593</v>
      </c>
      <c r="J173" s="201"/>
      <c r="K173" s="245"/>
    </row>
    <row r="174" spans="2:11" customFormat="1" ht="15" customHeight="1">
      <c r="B174" s="224"/>
      <c r="C174" s="201" t="s">
        <v>602</v>
      </c>
      <c r="D174" s="201"/>
      <c r="E174" s="201"/>
      <c r="F174" s="222" t="s">
        <v>589</v>
      </c>
      <c r="G174" s="201"/>
      <c r="H174" s="201" t="s">
        <v>650</v>
      </c>
      <c r="I174" s="201" t="s">
        <v>585</v>
      </c>
      <c r="J174" s="201">
        <v>50</v>
      </c>
      <c r="K174" s="245"/>
    </row>
    <row r="175" spans="2:11" customFormat="1" ht="15" customHeight="1">
      <c r="B175" s="224"/>
      <c r="C175" s="201" t="s">
        <v>610</v>
      </c>
      <c r="D175" s="201"/>
      <c r="E175" s="201"/>
      <c r="F175" s="222" t="s">
        <v>589</v>
      </c>
      <c r="G175" s="201"/>
      <c r="H175" s="201" t="s">
        <v>650</v>
      </c>
      <c r="I175" s="201" t="s">
        <v>585</v>
      </c>
      <c r="J175" s="201">
        <v>50</v>
      </c>
      <c r="K175" s="245"/>
    </row>
    <row r="176" spans="2:11" customFormat="1" ht="15" customHeight="1">
      <c r="B176" s="224"/>
      <c r="C176" s="201" t="s">
        <v>608</v>
      </c>
      <c r="D176" s="201"/>
      <c r="E176" s="201"/>
      <c r="F176" s="222" t="s">
        <v>589</v>
      </c>
      <c r="G176" s="201"/>
      <c r="H176" s="201" t="s">
        <v>650</v>
      </c>
      <c r="I176" s="201" t="s">
        <v>585</v>
      </c>
      <c r="J176" s="201">
        <v>50</v>
      </c>
      <c r="K176" s="245"/>
    </row>
    <row r="177" spans="2:11" customFormat="1" ht="15" customHeight="1">
      <c r="B177" s="224"/>
      <c r="C177" s="201" t="s">
        <v>110</v>
      </c>
      <c r="D177" s="201"/>
      <c r="E177" s="201"/>
      <c r="F177" s="222" t="s">
        <v>583</v>
      </c>
      <c r="G177" s="201"/>
      <c r="H177" s="201" t="s">
        <v>651</v>
      </c>
      <c r="I177" s="201" t="s">
        <v>652</v>
      </c>
      <c r="J177" s="201"/>
      <c r="K177" s="245"/>
    </row>
    <row r="178" spans="2:11" customFormat="1" ht="15" customHeight="1">
      <c r="B178" s="224"/>
      <c r="C178" s="201" t="s">
        <v>60</v>
      </c>
      <c r="D178" s="201"/>
      <c r="E178" s="201"/>
      <c r="F178" s="222" t="s">
        <v>583</v>
      </c>
      <c r="G178" s="201"/>
      <c r="H178" s="201" t="s">
        <v>653</v>
      </c>
      <c r="I178" s="201" t="s">
        <v>654</v>
      </c>
      <c r="J178" s="201">
        <v>1</v>
      </c>
      <c r="K178" s="245"/>
    </row>
    <row r="179" spans="2:11" customFormat="1" ht="15" customHeight="1">
      <c r="B179" s="224"/>
      <c r="C179" s="201" t="s">
        <v>56</v>
      </c>
      <c r="D179" s="201"/>
      <c r="E179" s="201"/>
      <c r="F179" s="222" t="s">
        <v>583</v>
      </c>
      <c r="G179" s="201"/>
      <c r="H179" s="201" t="s">
        <v>655</v>
      </c>
      <c r="I179" s="201" t="s">
        <v>585</v>
      </c>
      <c r="J179" s="201">
        <v>20</v>
      </c>
      <c r="K179" s="245"/>
    </row>
    <row r="180" spans="2:11" customFormat="1" ht="15" customHeight="1">
      <c r="B180" s="224"/>
      <c r="C180" s="201" t="s">
        <v>57</v>
      </c>
      <c r="D180" s="201"/>
      <c r="E180" s="201"/>
      <c r="F180" s="222" t="s">
        <v>583</v>
      </c>
      <c r="G180" s="201"/>
      <c r="H180" s="201" t="s">
        <v>656</v>
      </c>
      <c r="I180" s="201" t="s">
        <v>585</v>
      </c>
      <c r="J180" s="201">
        <v>255</v>
      </c>
      <c r="K180" s="245"/>
    </row>
    <row r="181" spans="2:11" customFormat="1" ht="15" customHeight="1">
      <c r="B181" s="224"/>
      <c r="C181" s="201" t="s">
        <v>111</v>
      </c>
      <c r="D181" s="201"/>
      <c r="E181" s="201"/>
      <c r="F181" s="222" t="s">
        <v>583</v>
      </c>
      <c r="G181" s="201"/>
      <c r="H181" s="201" t="s">
        <v>547</v>
      </c>
      <c r="I181" s="201" t="s">
        <v>585</v>
      </c>
      <c r="J181" s="201">
        <v>10</v>
      </c>
      <c r="K181" s="245"/>
    </row>
    <row r="182" spans="2:11" customFormat="1" ht="15" customHeight="1">
      <c r="B182" s="224"/>
      <c r="C182" s="201" t="s">
        <v>112</v>
      </c>
      <c r="D182" s="201"/>
      <c r="E182" s="201"/>
      <c r="F182" s="222" t="s">
        <v>583</v>
      </c>
      <c r="G182" s="201"/>
      <c r="H182" s="201" t="s">
        <v>657</v>
      </c>
      <c r="I182" s="201" t="s">
        <v>618</v>
      </c>
      <c r="J182" s="201"/>
      <c r="K182" s="245"/>
    </row>
    <row r="183" spans="2:11" customFormat="1" ht="15" customHeight="1">
      <c r="B183" s="224"/>
      <c r="C183" s="201" t="s">
        <v>658</v>
      </c>
      <c r="D183" s="201"/>
      <c r="E183" s="201"/>
      <c r="F183" s="222" t="s">
        <v>583</v>
      </c>
      <c r="G183" s="201"/>
      <c r="H183" s="201" t="s">
        <v>659</v>
      </c>
      <c r="I183" s="201" t="s">
        <v>618</v>
      </c>
      <c r="J183" s="201"/>
      <c r="K183" s="245"/>
    </row>
    <row r="184" spans="2:11" customFormat="1" ht="15" customHeight="1">
      <c r="B184" s="224"/>
      <c r="C184" s="201" t="s">
        <v>647</v>
      </c>
      <c r="D184" s="201"/>
      <c r="E184" s="201"/>
      <c r="F184" s="222" t="s">
        <v>583</v>
      </c>
      <c r="G184" s="201"/>
      <c r="H184" s="201" t="s">
        <v>660</v>
      </c>
      <c r="I184" s="201" t="s">
        <v>618</v>
      </c>
      <c r="J184" s="201"/>
      <c r="K184" s="245"/>
    </row>
    <row r="185" spans="2:11" customFormat="1" ht="15" customHeight="1">
      <c r="B185" s="224"/>
      <c r="C185" s="201" t="s">
        <v>114</v>
      </c>
      <c r="D185" s="201"/>
      <c r="E185" s="201"/>
      <c r="F185" s="222" t="s">
        <v>589</v>
      </c>
      <c r="G185" s="201"/>
      <c r="H185" s="201" t="s">
        <v>661</v>
      </c>
      <c r="I185" s="201" t="s">
        <v>585</v>
      </c>
      <c r="J185" s="201">
        <v>50</v>
      </c>
      <c r="K185" s="245"/>
    </row>
    <row r="186" spans="2:11" customFormat="1" ht="15" customHeight="1">
      <c r="B186" s="224"/>
      <c r="C186" s="201" t="s">
        <v>662</v>
      </c>
      <c r="D186" s="201"/>
      <c r="E186" s="201"/>
      <c r="F186" s="222" t="s">
        <v>589</v>
      </c>
      <c r="G186" s="201"/>
      <c r="H186" s="201" t="s">
        <v>663</v>
      </c>
      <c r="I186" s="201" t="s">
        <v>664</v>
      </c>
      <c r="J186" s="201"/>
      <c r="K186" s="245"/>
    </row>
    <row r="187" spans="2:11" customFormat="1" ht="15" customHeight="1">
      <c r="B187" s="224"/>
      <c r="C187" s="201" t="s">
        <v>665</v>
      </c>
      <c r="D187" s="201"/>
      <c r="E187" s="201"/>
      <c r="F187" s="222" t="s">
        <v>589</v>
      </c>
      <c r="G187" s="201"/>
      <c r="H187" s="201" t="s">
        <v>666</v>
      </c>
      <c r="I187" s="201" t="s">
        <v>664</v>
      </c>
      <c r="J187" s="201"/>
      <c r="K187" s="245"/>
    </row>
    <row r="188" spans="2:11" customFormat="1" ht="15" customHeight="1">
      <c r="B188" s="224"/>
      <c r="C188" s="201" t="s">
        <v>667</v>
      </c>
      <c r="D188" s="201"/>
      <c r="E188" s="201"/>
      <c r="F188" s="222" t="s">
        <v>589</v>
      </c>
      <c r="G188" s="201"/>
      <c r="H188" s="201" t="s">
        <v>668</v>
      </c>
      <c r="I188" s="201" t="s">
        <v>664</v>
      </c>
      <c r="J188" s="201"/>
      <c r="K188" s="245"/>
    </row>
    <row r="189" spans="2:11" customFormat="1" ht="15" customHeight="1">
      <c r="B189" s="224"/>
      <c r="C189" s="258" t="s">
        <v>669</v>
      </c>
      <c r="D189" s="201"/>
      <c r="E189" s="201"/>
      <c r="F189" s="222" t="s">
        <v>589</v>
      </c>
      <c r="G189" s="201"/>
      <c r="H189" s="201" t="s">
        <v>670</v>
      </c>
      <c r="I189" s="201" t="s">
        <v>671</v>
      </c>
      <c r="J189" s="259" t="s">
        <v>672</v>
      </c>
      <c r="K189" s="245"/>
    </row>
    <row r="190" spans="2:11" customFormat="1" ht="15" customHeight="1">
      <c r="B190" s="224"/>
      <c r="C190" s="258" t="s">
        <v>45</v>
      </c>
      <c r="D190" s="201"/>
      <c r="E190" s="201"/>
      <c r="F190" s="222" t="s">
        <v>583</v>
      </c>
      <c r="G190" s="201"/>
      <c r="H190" s="198" t="s">
        <v>673</v>
      </c>
      <c r="I190" s="201" t="s">
        <v>674</v>
      </c>
      <c r="J190" s="201"/>
      <c r="K190" s="245"/>
    </row>
    <row r="191" spans="2:11" customFormat="1" ht="15" customHeight="1">
      <c r="B191" s="224"/>
      <c r="C191" s="258" t="s">
        <v>675</v>
      </c>
      <c r="D191" s="201"/>
      <c r="E191" s="201"/>
      <c r="F191" s="222" t="s">
        <v>583</v>
      </c>
      <c r="G191" s="201"/>
      <c r="H191" s="201" t="s">
        <v>676</v>
      </c>
      <c r="I191" s="201" t="s">
        <v>618</v>
      </c>
      <c r="J191" s="201"/>
      <c r="K191" s="245"/>
    </row>
    <row r="192" spans="2:11" customFormat="1" ht="15" customHeight="1">
      <c r="B192" s="224"/>
      <c r="C192" s="258" t="s">
        <v>677</v>
      </c>
      <c r="D192" s="201"/>
      <c r="E192" s="201"/>
      <c r="F192" s="222" t="s">
        <v>583</v>
      </c>
      <c r="G192" s="201"/>
      <c r="H192" s="201" t="s">
        <v>678</v>
      </c>
      <c r="I192" s="201" t="s">
        <v>618</v>
      </c>
      <c r="J192" s="201"/>
      <c r="K192" s="245"/>
    </row>
    <row r="193" spans="2:11" customFormat="1" ht="15" customHeight="1">
      <c r="B193" s="224"/>
      <c r="C193" s="258" t="s">
        <v>679</v>
      </c>
      <c r="D193" s="201"/>
      <c r="E193" s="201"/>
      <c r="F193" s="222" t="s">
        <v>589</v>
      </c>
      <c r="G193" s="201"/>
      <c r="H193" s="201" t="s">
        <v>680</v>
      </c>
      <c r="I193" s="201" t="s">
        <v>618</v>
      </c>
      <c r="J193" s="201"/>
      <c r="K193" s="245"/>
    </row>
    <row r="194" spans="2:11" customFormat="1" ht="15" customHeight="1">
      <c r="B194" s="251"/>
      <c r="C194" s="260"/>
      <c r="D194" s="231"/>
      <c r="E194" s="231"/>
      <c r="F194" s="231"/>
      <c r="G194" s="231"/>
      <c r="H194" s="231"/>
      <c r="I194" s="231"/>
      <c r="J194" s="231"/>
      <c r="K194" s="252"/>
    </row>
    <row r="195" spans="2:11" customFormat="1" ht="18.75" customHeight="1">
      <c r="B195" s="233"/>
      <c r="C195" s="243"/>
      <c r="D195" s="243"/>
      <c r="E195" s="243"/>
      <c r="F195" s="253"/>
      <c r="G195" s="243"/>
      <c r="H195" s="243"/>
      <c r="I195" s="243"/>
      <c r="J195" s="243"/>
      <c r="K195" s="233"/>
    </row>
    <row r="196" spans="2:11" customFormat="1" ht="18.75" customHeight="1">
      <c r="B196" s="233"/>
      <c r="C196" s="243"/>
      <c r="D196" s="243"/>
      <c r="E196" s="243"/>
      <c r="F196" s="253"/>
      <c r="G196" s="243"/>
      <c r="H196" s="243"/>
      <c r="I196" s="243"/>
      <c r="J196" s="243"/>
      <c r="K196" s="233"/>
    </row>
    <row r="197" spans="2:11" customFormat="1" ht="18.75" customHeight="1">
      <c r="B197" s="208"/>
      <c r="C197" s="208"/>
      <c r="D197" s="208"/>
      <c r="E197" s="208"/>
      <c r="F197" s="208"/>
      <c r="G197" s="208"/>
      <c r="H197" s="208"/>
      <c r="I197" s="208"/>
      <c r="J197" s="208"/>
      <c r="K197" s="208"/>
    </row>
    <row r="198" spans="2:11" customFormat="1" ht="13.5">
      <c r="B198" s="190"/>
      <c r="C198" s="191"/>
      <c r="D198" s="191"/>
      <c r="E198" s="191"/>
      <c r="F198" s="191"/>
      <c r="G198" s="191"/>
      <c r="H198" s="191"/>
      <c r="I198" s="191"/>
      <c r="J198" s="191"/>
      <c r="K198" s="192"/>
    </row>
    <row r="199" spans="2:11" customFormat="1" ht="21">
      <c r="B199" s="193"/>
      <c r="C199" s="310" t="s">
        <v>681</v>
      </c>
      <c r="D199" s="310"/>
      <c r="E199" s="310"/>
      <c r="F199" s="310"/>
      <c r="G199" s="310"/>
      <c r="H199" s="310"/>
      <c r="I199" s="310"/>
      <c r="J199" s="310"/>
      <c r="K199" s="194"/>
    </row>
    <row r="200" spans="2:11" customFormat="1" ht="25.5" customHeight="1">
      <c r="B200" s="193"/>
      <c r="C200" s="261" t="s">
        <v>682</v>
      </c>
      <c r="D200" s="261"/>
      <c r="E200" s="261"/>
      <c r="F200" s="261" t="s">
        <v>683</v>
      </c>
      <c r="G200" s="262"/>
      <c r="H200" s="316" t="s">
        <v>684</v>
      </c>
      <c r="I200" s="316"/>
      <c r="J200" s="316"/>
      <c r="K200" s="194"/>
    </row>
    <row r="201" spans="2:11" customFormat="1" ht="5.25" customHeight="1">
      <c r="B201" s="224"/>
      <c r="C201" s="219"/>
      <c r="D201" s="219"/>
      <c r="E201" s="219"/>
      <c r="F201" s="219"/>
      <c r="G201" s="243"/>
      <c r="H201" s="219"/>
      <c r="I201" s="219"/>
      <c r="J201" s="219"/>
      <c r="K201" s="245"/>
    </row>
    <row r="202" spans="2:11" customFormat="1" ht="15" customHeight="1">
      <c r="B202" s="224"/>
      <c r="C202" s="201" t="s">
        <v>674</v>
      </c>
      <c r="D202" s="201"/>
      <c r="E202" s="201"/>
      <c r="F202" s="222" t="s">
        <v>46</v>
      </c>
      <c r="G202" s="201"/>
      <c r="H202" s="315" t="s">
        <v>685</v>
      </c>
      <c r="I202" s="315"/>
      <c r="J202" s="315"/>
      <c r="K202" s="245"/>
    </row>
    <row r="203" spans="2:11" customFormat="1" ht="15" customHeight="1">
      <c r="B203" s="224"/>
      <c r="C203" s="201"/>
      <c r="D203" s="201"/>
      <c r="E203" s="201"/>
      <c r="F203" s="222" t="s">
        <v>47</v>
      </c>
      <c r="G203" s="201"/>
      <c r="H203" s="315" t="s">
        <v>686</v>
      </c>
      <c r="I203" s="315"/>
      <c r="J203" s="315"/>
      <c r="K203" s="245"/>
    </row>
    <row r="204" spans="2:11" customFormat="1" ht="15" customHeight="1">
      <c r="B204" s="224"/>
      <c r="C204" s="201"/>
      <c r="D204" s="201"/>
      <c r="E204" s="201"/>
      <c r="F204" s="222" t="s">
        <v>50</v>
      </c>
      <c r="G204" s="201"/>
      <c r="H204" s="315" t="s">
        <v>687</v>
      </c>
      <c r="I204" s="315"/>
      <c r="J204" s="315"/>
      <c r="K204" s="245"/>
    </row>
    <row r="205" spans="2:11" customFormat="1" ht="15" customHeight="1">
      <c r="B205" s="224"/>
      <c r="C205" s="201"/>
      <c r="D205" s="201"/>
      <c r="E205" s="201"/>
      <c r="F205" s="222" t="s">
        <v>48</v>
      </c>
      <c r="G205" s="201"/>
      <c r="H205" s="315" t="s">
        <v>688</v>
      </c>
      <c r="I205" s="315"/>
      <c r="J205" s="315"/>
      <c r="K205" s="245"/>
    </row>
    <row r="206" spans="2:11" customFormat="1" ht="15" customHeight="1">
      <c r="B206" s="224"/>
      <c r="C206" s="201"/>
      <c r="D206" s="201"/>
      <c r="E206" s="201"/>
      <c r="F206" s="222" t="s">
        <v>49</v>
      </c>
      <c r="G206" s="201"/>
      <c r="H206" s="315" t="s">
        <v>689</v>
      </c>
      <c r="I206" s="315"/>
      <c r="J206" s="315"/>
      <c r="K206" s="245"/>
    </row>
    <row r="207" spans="2:11" customFormat="1" ht="15" customHeight="1">
      <c r="B207" s="224"/>
      <c r="C207" s="201"/>
      <c r="D207" s="201"/>
      <c r="E207" s="201"/>
      <c r="F207" s="222"/>
      <c r="G207" s="201"/>
      <c r="H207" s="201"/>
      <c r="I207" s="201"/>
      <c r="J207" s="201"/>
      <c r="K207" s="245"/>
    </row>
    <row r="208" spans="2:11" customFormat="1" ht="15" customHeight="1">
      <c r="B208" s="224"/>
      <c r="C208" s="201" t="s">
        <v>630</v>
      </c>
      <c r="D208" s="201"/>
      <c r="E208" s="201"/>
      <c r="F208" s="222" t="s">
        <v>82</v>
      </c>
      <c r="G208" s="201"/>
      <c r="H208" s="315" t="s">
        <v>690</v>
      </c>
      <c r="I208" s="315"/>
      <c r="J208" s="315"/>
      <c r="K208" s="245"/>
    </row>
    <row r="209" spans="2:11" customFormat="1" ht="15" customHeight="1">
      <c r="B209" s="224"/>
      <c r="C209" s="201"/>
      <c r="D209" s="201"/>
      <c r="E209" s="201"/>
      <c r="F209" s="222" t="s">
        <v>526</v>
      </c>
      <c r="G209" s="201"/>
      <c r="H209" s="315" t="s">
        <v>527</v>
      </c>
      <c r="I209" s="315"/>
      <c r="J209" s="315"/>
      <c r="K209" s="245"/>
    </row>
    <row r="210" spans="2:11" customFormat="1" ht="15" customHeight="1">
      <c r="B210" s="224"/>
      <c r="C210" s="201"/>
      <c r="D210" s="201"/>
      <c r="E210" s="201"/>
      <c r="F210" s="222" t="s">
        <v>524</v>
      </c>
      <c r="G210" s="201"/>
      <c r="H210" s="315" t="s">
        <v>691</v>
      </c>
      <c r="I210" s="315"/>
      <c r="J210" s="315"/>
      <c r="K210" s="245"/>
    </row>
    <row r="211" spans="2:11" customFormat="1" ht="15" customHeight="1">
      <c r="B211" s="263"/>
      <c r="C211" s="201"/>
      <c r="D211" s="201"/>
      <c r="E211" s="201"/>
      <c r="F211" s="222" t="s">
        <v>528</v>
      </c>
      <c r="G211" s="258"/>
      <c r="H211" s="314" t="s">
        <v>529</v>
      </c>
      <c r="I211" s="314"/>
      <c r="J211" s="314"/>
      <c r="K211" s="264"/>
    </row>
    <row r="212" spans="2:11" customFormat="1" ht="15" customHeight="1">
      <c r="B212" s="263"/>
      <c r="C212" s="201"/>
      <c r="D212" s="201"/>
      <c r="E212" s="201"/>
      <c r="F212" s="222" t="s">
        <v>397</v>
      </c>
      <c r="G212" s="258"/>
      <c r="H212" s="314" t="s">
        <v>692</v>
      </c>
      <c r="I212" s="314"/>
      <c r="J212" s="314"/>
      <c r="K212" s="264"/>
    </row>
    <row r="213" spans="2:11" customFormat="1" ht="15" customHeight="1">
      <c r="B213" s="263"/>
      <c r="C213" s="201"/>
      <c r="D213" s="201"/>
      <c r="E213" s="201"/>
      <c r="F213" s="222"/>
      <c r="G213" s="258"/>
      <c r="H213" s="249"/>
      <c r="I213" s="249"/>
      <c r="J213" s="249"/>
      <c r="K213" s="264"/>
    </row>
    <row r="214" spans="2:11" customFormat="1" ht="15" customHeight="1">
      <c r="B214" s="263"/>
      <c r="C214" s="201" t="s">
        <v>654</v>
      </c>
      <c r="D214" s="201"/>
      <c r="E214" s="201"/>
      <c r="F214" s="222">
        <v>1</v>
      </c>
      <c r="G214" s="258"/>
      <c r="H214" s="314" t="s">
        <v>693</v>
      </c>
      <c r="I214" s="314"/>
      <c r="J214" s="314"/>
      <c r="K214" s="264"/>
    </row>
    <row r="215" spans="2:11" customFormat="1" ht="15" customHeight="1">
      <c r="B215" s="263"/>
      <c r="C215" s="201"/>
      <c r="D215" s="201"/>
      <c r="E215" s="201"/>
      <c r="F215" s="222">
        <v>2</v>
      </c>
      <c r="G215" s="258"/>
      <c r="H215" s="314" t="s">
        <v>694</v>
      </c>
      <c r="I215" s="314"/>
      <c r="J215" s="314"/>
      <c r="K215" s="264"/>
    </row>
    <row r="216" spans="2:11" customFormat="1" ht="15" customHeight="1">
      <c r="B216" s="263"/>
      <c r="C216" s="201"/>
      <c r="D216" s="201"/>
      <c r="E216" s="201"/>
      <c r="F216" s="222">
        <v>3</v>
      </c>
      <c r="G216" s="258"/>
      <c r="H216" s="314" t="s">
        <v>695</v>
      </c>
      <c r="I216" s="314"/>
      <c r="J216" s="314"/>
      <c r="K216" s="264"/>
    </row>
    <row r="217" spans="2:11" customFormat="1" ht="15" customHeight="1">
      <c r="B217" s="263"/>
      <c r="C217" s="201"/>
      <c r="D217" s="201"/>
      <c r="E217" s="201"/>
      <c r="F217" s="222">
        <v>4</v>
      </c>
      <c r="G217" s="258"/>
      <c r="H217" s="314" t="s">
        <v>696</v>
      </c>
      <c r="I217" s="314"/>
      <c r="J217" s="314"/>
      <c r="K217" s="264"/>
    </row>
    <row r="218" spans="2:11" customFormat="1" ht="12.75" customHeight="1">
      <c r="B218" s="265"/>
      <c r="C218" s="266"/>
      <c r="D218" s="266"/>
      <c r="E218" s="266"/>
      <c r="F218" s="266"/>
      <c r="G218" s="266"/>
      <c r="H218" s="266"/>
      <c r="I218" s="266"/>
      <c r="J218" s="266"/>
      <c r="K218" s="267"/>
    </row>
  </sheetData>
  <sheetProtection formatCells="0" formatColumns="0" formatRows="0" insertColumns="0" insertRows="0" insertHyperlinks="0" deleteColumns="0" deleteRows="0" sort="0" autoFilter="0" pivotTables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001 - Skatepark</vt:lpstr>
      <vt:lpstr>002 - Veřejné osvětlení</vt:lpstr>
      <vt:lpstr>Pokyny pro vyplnění</vt:lpstr>
      <vt:lpstr>'001 - Skatepark'!Názvy_tisku</vt:lpstr>
      <vt:lpstr>'002 - Veřejné osvětlení'!Názvy_tisku</vt:lpstr>
      <vt:lpstr>'Rekapitulace stavby'!Názvy_tisku</vt:lpstr>
      <vt:lpstr>'001 - Skatepark'!Oblast_tisku</vt:lpstr>
      <vt:lpstr>'002 - Veřejné osvětlení'!Oblast_tisku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Vochozka</dc:creator>
  <cp:lastModifiedBy>Miroslav Kožíšek</cp:lastModifiedBy>
  <dcterms:created xsi:type="dcterms:W3CDTF">2023-04-04T11:33:29Z</dcterms:created>
  <dcterms:modified xsi:type="dcterms:W3CDTF">2023-04-05T07:42:21Z</dcterms:modified>
</cp:coreProperties>
</file>