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30" windowWidth="17895" windowHeight="7110" activeTab="1"/>
  </bookViews>
  <sheets>
    <sheet name="Rekapitulace stavby" sheetId="1" r:id="rId1"/>
    <sheet name="09_08_2016 - SO 02 Vodní ..." sheetId="2" r:id="rId2"/>
    <sheet name="Pokyny pro vyplnění" sheetId="3" r:id="rId3"/>
  </sheets>
  <definedNames>
    <definedName name="_xlnm._FilterDatabase" localSheetId="1" hidden="1">'09_08_2016 - SO 02 Vodní ...'!$C$87:$K$233</definedName>
    <definedName name="_xlnm.Print_Titles" localSheetId="1">'09_08_2016 - SO 02 Vodní ...'!$87:$87</definedName>
    <definedName name="_xlnm.Print_Titles" localSheetId="0">'Rekapitulace stavby'!$52:$52</definedName>
    <definedName name="_xlnm.Print_Area" localSheetId="1">'09_08_2016 - SO 02 Vodní ...'!$C$4:$J$39,'09_08_2016 - SO 02 Vodní ...'!$C$45:$J$69,'09_08_2016 - SO 02 Vodní ...'!$C$75:$K$233</definedName>
    <definedName name="_xlnm.Print_Area" localSheetId="2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stavby'!$C$42:$AQ$56</definedName>
  </definedNames>
  <calcPr calcId="125725"/>
</workbook>
</file>

<file path=xl/calcChain.xml><?xml version="1.0" encoding="utf-8"?>
<calcChain xmlns="http://schemas.openxmlformats.org/spreadsheetml/2006/main">
  <c r="J37" i="2"/>
  <c r="J36"/>
  <c r="AY55" i="1"/>
  <c r="J35" i="2"/>
  <c r="AX55" i="1"/>
  <c r="BI232" i="2"/>
  <c r="BH232"/>
  <c r="BG232"/>
  <c r="BF232"/>
  <c r="T232"/>
  <c r="R232"/>
  <c r="P232"/>
  <c r="BI229"/>
  <c r="BH229"/>
  <c r="BG229"/>
  <c r="BF229"/>
  <c r="T229"/>
  <c r="R229"/>
  <c r="P229"/>
  <c r="BI225"/>
  <c r="BH225"/>
  <c r="BG225"/>
  <c r="BF225"/>
  <c r="T225"/>
  <c r="T224" s="1"/>
  <c r="R225"/>
  <c r="R224"/>
  <c r="P225"/>
  <c r="P224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2"/>
  <c r="BH192"/>
  <c r="BG192"/>
  <c r="BF192"/>
  <c r="T192"/>
  <c r="R192"/>
  <c r="P192"/>
  <c r="BI189"/>
  <c r="BH189"/>
  <c r="BG189"/>
  <c r="BF189"/>
  <c r="T189"/>
  <c r="R189"/>
  <c r="P189"/>
  <c r="BI185"/>
  <c r="BH185"/>
  <c r="BG185"/>
  <c r="BF185"/>
  <c r="T185"/>
  <c r="R185"/>
  <c r="P185"/>
  <c r="BI183"/>
  <c r="BH183"/>
  <c r="BG183"/>
  <c r="BF183"/>
  <c r="T183"/>
  <c r="R183"/>
  <c r="P183"/>
  <c r="BI174"/>
  <c r="BH174"/>
  <c r="BG174"/>
  <c r="BF174"/>
  <c r="T174"/>
  <c r="R174"/>
  <c r="P174"/>
  <c r="BI166"/>
  <c r="BH166"/>
  <c r="BG166"/>
  <c r="BF166"/>
  <c r="T166"/>
  <c r="R166"/>
  <c r="P166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4"/>
  <c r="BH124"/>
  <c r="BG124"/>
  <c r="BF124"/>
  <c r="T124"/>
  <c r="R124"/>
  <c r="P124"/>
  <c r="BI121"/>
  <c r="BH121"/>
  <c r="BG121"/>
  <c r="BF121"/>
  <c r="T121"/>
  <c r="R121"/>
  <c r="P121"/>
  <c r="BI116"/>
  <c r="BH116"/>
  <c r="BG116"/>
  <c r="BF116"/>
  <c r="T116"/>
  <c r="R116"/>
  <c r="P116"/>
  <c r="BI111"/>
  <c r="BH111"/>
  <c r="BG111"/>
  <c r="BF111"/>
  <c r="T111"/>
  <c r="R111"/>
  <c r="P111"/>
  <c r="BI108"/>
  <c r="BH108"/>
  <c r="BG108"/>
  <c r="BF108"/>
  <c r="T108"/>
  <c r="R108"/>
  <c r="P108"/>
  <c r="BI103"/>
  <c r="BH103"/>
  <c r="BG103"/>
  <c r="BF103"/>
  <c r="T103"/>
  <c r="R103"/>
  <c r="P103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J84"/>
  <c r="F84"/>
  <c r="F82"/>
  <c r="E80"/>
  <c r="J54"/>
  <c r="F54"/>
  <c r="F52"/>
  <c r="E50"/>
  <c r="J24"/>
  <c r="E24"/>
  <c r="J85" s="1"/>
  <c r="J23"/>
  <c r="J18"/>
  <c r="E18"/>
  <c r="F55" s="1"/>
  <c r="J17"/>
  <c r="J12"/>
  <c r="J82"/>
  <c r="E7"/>
  <c r="E78"/>
  <c r="L50" i="1"/>
  <c r="AM50"/>
  <c r="AM49"/>
  <c r="L49"/>
  <c r="AM47"/>
  <c r="L47"/>
  <c r="L45"/>
  <c r="L44"/>
  <c r="J116" i="2"/>
  <c r="J222"/>
  <c r="BK207"/>
  <c r="J152"/>
  <c r="J129"/>
  <c r="BK98"/>
  <c r="J101"/>
  <c r="BK211"/>
  <c r="BK192"/>
  <c r="J157"/>
  <c r="BK93"/>
  <c r="J216"/>
  <c r="BK205"/>
  <c r="BK174"/>
  <c r="J150"/>
  <c r="BK135"/>
  <c r="BK101"/>
  <c r="J108"/>
  <c r="BK216"/>
  <c r="BK189"/>
  <c r="BK150"/>
  <c r="BK116"/>
  <c r="J103"/>
  <c r="BK213"/>
  <c r="J199"/>
  <c r="J183"/>
  <c r="J143"/>
  <c r="BK219"/>
  <c r="J192"/>
  <c r="BK129"/>
  <c r="J132"/>
  <c r="BK225"/>
  <c r="BK185"/>
  <c r="J154"/>
  <c r="J138"/>
  <c r="BK111"/>
  <c r="J93"/>
  <c r="J225"/>
  <c r="J196"/>
  <c r="J166"/>
  <c r="BK138"/>
  <c r="BK103"/>
  <c r="BK222"/>
  <c r="BK201"/>
  <c r="BK166"/>
  <c r="J145"/>
  <c r="BK121"/>
  <c r="J209"/>
  <c r="BK160"/>
  <c r="BK147"/>
  <c r="J232"/>
  <c r="BK124"/>
  <c r="BK229"/>
  <c r="BK183"/>
  <c r="J147"/>
  <c r="J121"/>
  <c r="J95"/>
  <c r="J91"/>
  <c r="J201"/>
  <c r="J185"/>
  <c r="BK132"/>
  <c r="BK91"/>
  <c r="J211"/>
  <c r="BK199"/>
  <c r="BK154"/>
  <c r="J124"/>
  <c r="BK95"/>
  <c r="AS54" i="1"/>
  <c r="BK209" i="2"/>
  <c r="J160"/>
  <c r="BK143"/>
  <c r="J135"/>
  <c r="BK108"/>
  <c r="BK232"/>
  <c r="J219"/>
  <c r="J205"/>
  <c r="J189"/>
  <c r="J174"/>
  <c r="BK145"/>
  <c r="J111"/>
  <c r="J229"/>
  <c r="J213"/>
  <c r="J207"/>
  <c r="BK196"/>
  <c r="BK157"/>
  <c r="BK152"/>
  <c r="J98"/>
  <c r="R156" l="1"/>
  <c r="R195"/>
  <c r="P204"/>
  <c r="P156"/>
  <c r="R188"/>
  <c r="P195"/>
  <c r="R204"/>
  <c r="BK228"/>
  <c r="J228"/>
  <c r="J68" s="1"/>
  <c r="BK156"/>
  <c r="J156" s="1"/>
  <c r="J62" s="1"/>
  <c r="BK188"/>
  <c r="J188"/>
  <c r="J63" s="1"/>
  <c r="P188"/>
  <c r="BK195"/>
  <c r="J195"/>
  <c r="J64" s="1"/>
  <c r="T195"/>
  <c r="T204"/>
  <c r="P228"/>
  <c r="P227" s="1"/>
  <c r="T156"/>
  <c r="T188"/>
  <c r="R228"/>
  <c r="R227" s="1"/>
  <c r="BK90"/>
  <c r="J90" s="1"/>
  <c r="J61" s="1"/>
  <c r="P90"/>
  <c r="P89"/>
  <c r="P88" s="1"/>
  <c r="AU55" i="1" s="1"/>
  <c r="AU54" s="1"/>
  <c r="R90" i="2"/>
  <c r="R89"/>
  <c r="T90"/>
  <c r="BK204"/>
  <c r="J204"/>
  <c r="J65" s="1"/>
  <c r="T228"/>
  <c r="T227" s="1"/>
  <c r="E48"/>
  <c r="F85"/>
  <c r="BE95"/>
  <c r="BE116"/>
  <c r="J55"/>
  <c r="BE111"/>
  <c r="BE132"/>
  <c r="BE145"/>
  <c r="BE150"/>
  <c r="BE160"/>
  <c r="BE196"/>
  <c r="BE207"/>
  <c r="BE211"/>
  <c r="BE216"/>
  <c r="BE219"/>
  <c r="BE222"/>
  <c r="BE225"/>
  <c r="BE229"/>
  <c r="BE232"/>
  <c r="BK224"/>
  <c r="J224"/>
  <c r="J66" s="1"/>
  <c r="J52"/>
  <c r="BE98"/>
  <c r="BE101"/>
  <c r="BE124"/>
  <c r="BE143"/>
  <c r="BE166"/>
  <c r="BE185"/>
  <c r="BE189"/>
  <c r="BE192"/>
  <c r="BE199"/>
  <c r="BE209"/>
  <c r="BE93"/>
  <c r="BE108"/>
  <c r="BE103"/>
  <c r="BE121"/>
  <c r="BE135"/>
  <c r="BE138"/>
  <c r="BE147"/>
  <c r="BE152"/>
  <c r="BE154"/>
  <c r="BE157"/>
  <c r="BE174"/>
  <c r="BE183"/>
  <c r="BE201"/>
  <c r="BE205"/>
  <c r="BE213"/>
  <c r="BE91"/>
  <c r="BE129"/>
  <c r="F34"/>
  <c r="BA55" i="1" s="1"/>
  <c r="BA54" s="1"/>
  <c r="AW54" s="1"/>
  <c r="AK30" s="1"/>
  <c r="F36" i="2"/>
  <c r="BC55" i="1"/>
  <c r="BC54" s="1"/>
  <c r="W32" s="1"/>
  <c r="J34" i="2"/>
  <c r="AW55" i="1" s="1"/>
  <c r="F35" i="2"/>
  <c r="BB55" i="1" s="1"/>
  <c r="BB54" s="1"/>
  <c r="W31" s="1"/>
  <c r="F37" i="2"/>
  <c r="BD55" i="1" s="1"/>
  <c r="BD54" s="1"/>
  <c r="W33" s="1"/>
  <c r="R88" i="2" l="1"/>
  <c r="T89"/>
  <c r="T88"/>
  <c r="BK227"/>
  <c r="J227"/>
  <c r="J67" s="1"/>
  <c r="BK89"/>
  <c r="J89" s="1"/>
  <c r="J60" s="1"/>
  <c r="F33"/>
  <c r="AZ55" i="1"/>
  <c r="AZ54" s="1"/>
  <c r="AV54" s="1"/>
  <c r="AK29" s="1"/>
  <c r="AY54"/>
  <c r="W30"/>
  <c r="J33" i="2"/>
  <c r="AV55" i="1" s="1"/>
  <c r="AT55" s="1"/>
  <c r="AX54"/>
  <c r="BK88" i="2" l="1"/>
  <c r="J88" s="1"/>
  <c r="J30" s="1"/>
  <c r="AG55" i="1" s="1"/>
  <c r="AG54" s="1"/>
  <c r="AN54" s="1"/>
  <c r="W29"/>
  <c r="AT54"/>
  <c r="AN55" l="1"/>
  <c r="J39" i="2"/>
  <c r="J59"/>
  <c r="AK26" i="1"/>
  <c r="AK35"/>
</calcChain>
</file>

<file path=xl/sharedStrings.xml><?xml version="1.0" encoding="utf-8"?>
<sst xmlns="http://schemas.openxmlformats.org/spreadsheetml/2006/main" count="2048" uniqueCount="571">
  <si>
    <t>Export Komplet</t>
  </si>
  <si>
    <t>VZ</t>
  </si>
  <si>
    <t>2.0</t>
  </si>
  <si>
    <t/>
  </si>
  <si>
    <t>False</t>
  </si>
  <si>
    <t>{e4a20afd-cfd2-4fae-91a1-3aa00abb686e}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</si>
  <si>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</si>
  <si>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</si>
  <si>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</si>
  <si>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</si>
  <si>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</si>
  <si>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</si>
  <si>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</si>
  <si>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</si>
  <si>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</si>
  <si>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05_08_2016b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</si>
  <si>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</si>
  <si>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</si>
  <si>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Štěnovický Borek - revitalizace vodních nádrží_SO 02</t>
  </si>
  <si>
    <t>0,1</t>
  </si>
  <si>
    <t>KSO:</t>
  </si>
  <si>
    <t>CC-CZ:</t>
  </si>
  <si>
    <t>1</t>
  </si>
  <si>
    <t>Místo:</t>
  </si>
  <si>
    <t xml:space="preserve"> </t>
  </si>
  <si>
    <t>Datum:</t>
  </si>
  <si>
    <t>5. 8. 2016</t>
  </si>
  <si>
    <t>10</t>
  </si>
  <si>
    <t>100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</si>
  <si>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</si>
  <si>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</si>
  <si>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</si>
  <si>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</si>
  <si>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</si>
  <si>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</si>
  <si>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</si>
  <si>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</si>
  <si>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</si>
  <si>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Zhotovitel zakalkuluje ztratné u dodávky materiálů do jednotkových cen stavebních prací._x000D_
_x000D_
Soupis prací je sestaven za využití položek Cenové soustavy ÚRS. Cenové a technické podmínky položek Cenové soustavy ÚRS, které nejsou uvedeny v soupisu prací (tzv.úvodní části katalogů), jsou neomezeně dálkově k dispozici na www.cs-urs.cz. Položky, které nemají ve sloupci "Cenová soustava" uveden žádný údaj, nepochází z Cenové soustavy ÚRS.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</si>
  <si>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</si>
  <si>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</si>
  <si>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</si>
  <si>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</si>
  <si>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</si>
  <si>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</si>
  <si>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</si>
  <si>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</si>
  <si>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</si>
  <si>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</si>
  <si>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</si>
  <si>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</si>
  <si>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</si>
  <si>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</si>
  <si>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</si>
  <si>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</si>
  <si>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</si>
  <si>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</si>
  <si>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</si>
  <si>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</si>
  <si>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</si>
  <si>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</si>
  <si>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</si>
  <si>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</si>
  <si>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</si>
  <si>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</si>
  <si>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</si>
  <si>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</si>
  <si>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</si>
  <si>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</si>
  <si>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</si>
  <si>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</si>
  <si>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</si>
  <si>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</si>
  <si>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</si>
  <si>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</si>
  <si>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</si>
  <si>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</si>
  <si>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</si>
  <si>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09_08_2016</t>
  </si>
  <si>
    <t>SO 02 Vodní nádrž Chobota</t>
  </si>
  <si>
    <t>STA</t>
  </si>
  <si>
    <t>{0d7f61ca-2d2b-4e8a-aaee-2a02bc112cff}</t>
  </si>
  <si>
    <t>833 15 96</t>
  </si>
  <si>
    <t>2</t>
  </si>
  <si>
    <t>KRYCÍ LIST SOUPISU PRACÍ</t>
  </si>
  <si>
    <t>Objekt:</t>
  </si>
  <si>
    <t>09_08_2016 - SO 02 Vodní nádrž Chobota</t>
  </si>
  <si>
    <t xml:space="preserve">Zhotovitel zakalkuluje ztratné u dodávky materiálů do jednotkových cen stavebních prací.  Soupis prací je sestaven za využití položek Cenové soustavy ÚRS. Cenové a technické podmínky položek Cenové soustavy ÚRS, které nejsou uvedeny v soupisu prací (tzv.úvodní části katalogů), jsou neomezeně dálkově k dispozici na www.cs-urs.cz. Položky, které nemají ve sloupci "Cenová soustava" uveden žádný údaj, nepochází z Cenové soustavy ÚRS.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</si>
  <si>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</si>
  <si>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</si>
  <si>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</si>
  <si>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</si>
  <si>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</si>
  <si>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</si>
  <si>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</si>
  <si>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</si>
  <si>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</si>
  <si>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</si>
  <si>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</si>
  <si>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</si>
  <si>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</si>
  <si>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</si>
  <si>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</si>
  <si>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</si>
  <si>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</si>
  <si>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</si>
  <si>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</si>
  <si>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</si>
  <si>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</si>
  <si>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</si>
  <si>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</si>
  <si>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</si>
  <si>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</si>
  <si>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</si>
  <si>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</si>
  <si>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</si>
  <si>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</si>
  <si>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</si>
  <si>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</si>
  <si>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111251103</t>
  </si>
  <si>
    <t>Odstranění křovin a stromů průměru kmene do 100 mm i s kořeny sklonu terénu do 1:5 z celkové plochy přes 500 m2 strojně</t>
  </si>
  <si>
    <t>m2</t>
  </si>
  <si>
    <t>CS ÚRS 2020 01</t>
  </si>
  <si>
    <t>4</t>
  </si>
  <si>
    <t>1983103129</t>
  </si>
  <si>
    <t>PP</t>
  </si>
  <si>
    <t>Odstranění křovin a stromů s odstraněním kořenů strojně průměru kmene do 100 mm v rovině nebo ve svahu sklonu terénu do 1:5, při celkové ploše přes 500 m2</t>
  </si>
  <si>
    <t>122703601</t>
  </si>
  <si>
    <t>Odstranění nánosů při únosnosti dna přes 0,15 do 40 kPa</t>
  </si>
  <si>
    <t>m3</t>
  </si>
  <si>
    <t>CS ÚRS 2016 01</t>
  </si>
  <si>
    <t>-427632251</t>
  </si>
  <si>
    <t>Odstranění nánosů z vypuštěných vodních nádrží nebo rybníků s uložením do hromad na vzdálenost do 20 m ve výkopišti při únosnosti dna přes 15 kPa do 40 kPa</t>
  </si>
  <si>
    <t>3</t>
  </si>
  <si>
    <t>124203101</t>
  </si>
  <si>
    <t>Vykopávky do 1000 m3 pro koryta vodotečí v hornině tř. 3</t>
  </si>
  <si>
    <t>1136936994</t>
  </si>
  <si>
    <t>Vykopávky pro koryta vodotečí s přehozením výkopku na vzdálenost do 3 m nebo s naložením na dopravní prostředek v hornině tř. 3 do 1 000 m3</t>
  </si>
  <si>
    <t>VV</t>
  </si>
  <si>
    <t>19,0*2,3*1,5 "bezp. přeliv"</t>
  </si>
  <si>
    <t>124203109</t>
  </si>
  <si>
    <t>Příplatek k vykopávkám pro koryta vodotečí v hornině tř. 3 za lepivost</t>
  </si>
  <si>
    <t>1011936389</t>
  </si>
  <si>
    <t>Vykopávky pro koryta vodotečí s přehozením výkopku na vzdálenost do 3 m nebo s naložením na dopravní prostředek v hornině tř. 3 Příplatek k cenám za lepivost horniny tř. 3</t>
  </si>
  <si>
    <t>65,55*0,5</t>
  </si>
  <si>
    <t>5</t>
  </si>
  <si>
    <t>162253101</t>
  </si>
  <si>
    <t>Vodorovné přemístění nánosu z nádrží do 60 m při únosnosti dna přes 40 kPa</t>
  </si>
  <si>
    <t>58379260</t>
  </si>
  <si>
    <t>Vodorovné přemístění nánosu z vodních nádrží nebo rybníků s vyklopením a hrubým urovnáním skládky při únosnosti dna přes 40 kPa, na vzdálenost přes 20 do 60 m</t>
  </si>
  <si>
    <t>6</t>
  </si>
  <si>
    <t>132301202</t>
  </si>
  <si>
    <t>Hloubení rýh š do 2000 mm v hornině tř. 4 objemu do 1000 m3</t>
  </si>
  <si>
    <t>-1181634260</t>
  </si>
  <si>
    <t>Hloubení zapažených i nezapažených rýh šířky přes 600 do 2 000 mm s urovnáním dna do předepsaného profilu a spádu v hornině tř. 4 přes 100 do 1 000 m3</t>
  </si>
  <si>
    <t>(44,0+42,5)*1,2*2,4 "opevnění hráze"</t>
  </si>
  <si>
    <t>0,92*0,95*0,5 "požerák"</t>
  </si>
  <si>
    <t>Součet</t>
  </si>
  <si>
    <t>7</t>
  </si>
  <si>
    <t>132301209</t>
  </si>
  <si>
    <t>Příplatek za lepivost k hloubení rýh š do 2000 mm v hornině tř. 4</t>
  </si>
  <si>
    <t>-1555290597</t>
  </si>
  <si>
    <t>Hloubení zapažených i nezapažených rýh šířky přes 600 do 2 000 mm s urovnáním dna do předepsaného profilu a spádu v hornině tř. 4 Příplatek k cenám za lepivost horniny tř. 4</t>
  </si>
  <si>
    <t>249,557*0,5</t>
  </si>
  <si>
    <t>8</t>
  </si>
  <si>
    <t>162301101</t>
  </si>
  <si>
    <t>Vodorovné přemístění do 500 m výkopku/sypaniny z horniny tř. 1 až 4</t>
  </si>
  <si>
    <t>1579805257</t>
  </si>
  <si>
    <t>Vodorovné přemístění výkopku nebo sypaniny po suchu na obvyklém dopravním prostředku, bez naložení výkopku, avšak se složením bez rozhrnutí z horniny tř. 1 až 4 na vzdálenost přes 50 do 500 m</t>
  </si>
  <si>
    <t>61,631 "deponie na zásyp"</t>
  </si>
  <si>
    <t>9,0 "propustek"</t>
  </si>
  <si>
    <t>9</t>
  </si>
  <si>
    <t>162701105</t>
  </si>
  <si>
    <t>Vodorovné přemístění do 10000 m výkopku/sypaniny z horniny tř. 1 až 4</t>
  </si>
  <si>
    <t>-235990070</t>
  </si>
  <si>
    <t>249,557-70,631</t>
  </si>
  <si>
    <t>975 "nádrž"</t>
  </si>
  <si>
    <t>162701109</t>
  </si>
  <si>
    <t>Příplatek k vodorovnému přemístění výkopku/sypaniny z horniny tř. 1 až 4 ZKD 1000 m přes 10000 m</t>
  </si>
  <si>
    <t>-638046352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</si>
  <si>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</si>
  <si>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1153,926*6</t>
  </si>
  <si>
    <t>11</t>
  </si>
  <si>
    <t>167101102</t>
  </si>
  <si>
    <t>Nakládání výkopku z hornin tř. 1 až 4 přes 100 m3</t>
  </si>
  <si>
    <t>489155589</t>
  </si>
  <si>
    <t>1153,926 "skládka"</t>
  </si>
  <si>
    <t>61,631 "zásyp"</t>
  </si>
  <si>
    <t>12</t>
  </si>
  <si>
    <t>171201201</t>
  </si>
  <si>
    <t>Uložení sypaniny na skládky</t>
  </si>
  <si>
    <t>494218603</t>
  </si>
  <si>
    <t>1153,926</t>
  </si>
  <si>
    <t>13</t>
  </si>
  <si>
    <t>171201211</t>
  </si>
  <si>
    <t>Poplatek za uložení odpadu ze sypaniny na skládce (skládkovné)</t>
  </si>
  <si>
    <t>t</t>
  </si>
  <si>
    <t>-1380629851</t>
  </si>
  <si>
    <t>Uložení sypaniny poplatek za uložení sypaniny na skládce (skládkovné)</t>
  </si>
  <si>
    <t>1153,926*1,6</t>
  </si>
  <si>
    <t>14</t>
  </si>
  <si>
    <t>173103102</t>
  </si>
  <si>
    <t>Uložení sypanin z hornin tř. 1 až 4 do hrází nádrží do přechodových vrstev š přes 2,5 m</t>
  </si>
  <si>
    <t>636364480</t>
  </si>
  <si>
    <t>Uložení netříděných sypanin do přechodových vrstev zemních a kamenitých hrází přehradních a jiných vodních nádrží z hornin tř. 1 až 4 pro všechny míry zhutnění vodorovné šířky vrstvy přes 2,5 m</t>
  </si>
  <si>
    <t>56 "litorál-zemina z SO 01"</t>
  </si>
  <si>
    <t>174101101</t>
  </si>
  <si>
    <t>Zásyp jam, šachet rýh nebo kolem objektů sypaninou se zhutněním</t>
  </si>
  <si>
    <t>-1054284479</t>
  </si>
  <si>
    <t>Zásyp sypaninou z jakékoliv horniny s uložením výkopku ve vrstvách se zhutněním jam, šachet, rýh nebo kolem objektů v těchto vykopávkách</t>
  </si>
  <si>
    <t>((44,0+42,5)*0,75*1,9)/2 "hráz"</t>
  </si>
  <si>
    <t>3,0*3,0*1,0 "bezp. přeliv - propustek"</t>
  </si>
  <si>
    <t>16</t>
  </si>
  <si>
    <t>181351103</t>
  </si>
  <si>
    <t>Rozprostření ornice tl vrstvy do 200 mm pl do 500 m2 v rovině nebo ve svahu do 1:5 strojně</t>
  </si>
  <si>
    <t>1122244039</t>
  </si>
  <si>
    <t>Rozprostření a urovnání ornice v rovině nebo ve svahu sklonu do 1:5 strojně při souvislé ploše přes 100 do 500 m2, tl. vrstvy do 200 mm</t>
  </si>
  <si>
    <t>17</t>
  </si>
  <si>
    <t>181411131</t>
  </si>
  <si>
    <t>Založení parkového trávníku výsevem plochy do 1000 m2 v rovině a ve svahu do 1:5</t>
  </si>
  <si>
    <t>-674254569</t>
  </si>
  <si>
    <t>Založení trávníku na půdě předem připravené plochy do 1000 m2 výsevem včetně utažení parkového v rovině nebo na svahu do 1:5</t>
  </si>
  <si>
    <t>18</t>
  </si>
  <si>
    <t>M</t>
  </si>
  <si>
    <t>00572472</t>
  </si>
  <si>
    <t>osivo směs travní krajinná-rovinná</t>
  </si>
  <si>
    <t>kg</t>
  </si>
  <si>
    <t>-473110428</t>
  </si>
  <si>
    <t>190*0,015 'Přepočtené koeficientem množství</t>
  </si>
  <si>
    <t>19</t>
  </si>
  <si>
    <t>1814111510</t>
  </si>
  <si>
    <t>Založení vhodné vegetace-litorální pásmo</t>
  </si>
  <si>
    <t>-32506393</t>
  </si>
  <si>
    <t>20</t>
  </si>
  <si>
    <t>183403111</t>
  </si>
  <si>
    <t>Obdělání půdy nakopáním na hloubku do 0,1 m v rovině a svahu do 1:5</t>
  </si>
  <si>
    <t>-1877423997</t>
  </si>
  <si>
    <t>Obdělání půdy nakopáním hl. přes 50 do 100 mm v rovině nebo na svahu do 1:5</t>
  </si>
  <si>
    <t>185803111</t>
  </si>
  <si>
    <t>Ošetření trávníku shrabáním v rovině a svahu do 1:5</t>
  </si>
  <si>
    <t>-1634746363</t>
  </si>
  <si>
    <t>Ošetření trávníku jednorázové v rovině nebo na svahu do 1:5</t>
  </si>
  <si>
    <t>Svislé a kompletní konstrukce</t>
  </si>
  <si>
    <t>22</t>
  </si>
  <si>
    <t>321213233</t>
  </si>
  <si>
    <t>Zdivo nadzákladové z lomového kamene vodních staveb rubové se zatřením na maltu MC 15</t>
  </si>
  <si>
    <t>-15181957</t>
  </si>
  <si>
    <t>Zdivo nadzákladové z lomového kamene vodních staveb přehrad, jezů a plavebních komor, spodní stavby vodních elektráren, odběrných věží a výpustných zařízení, opěrných zdí, šachet, šachtic a ostatních konstrukcí rubové z lomového kamene lomařsky upraveného se zatřením spár, na maltu cementovou MC 15</t>
  </si>
  <si>
    <t>(44,0+42,5)*0,75*0,6 "koruna hráze"</t>
  </si>
  <si>
    <t>23</t>
  </si>
  <si>
    <t>3212221110</t>
  </si>
  <si>
    <t>Obkladní zdivo vodních staveb D+MTŽ</t>
  </si>
  <si>
    <t>-765011794</t>
  </si>
  <si>
    <t>Zdění obkladního zdiva vodních staveb přehrad, jezů a plavebních komor, spodní stavby vodních elektráren, odběrných věží a výpustných zařízení, opěrných zdí, šachet, šachtic a ostatních konstrukcí řádkového hrubého i čistého na maltu cementovou tl. od 250 do 450 mm</t>
  </si>
  <si>
    <t>"bezp. přeliv</t>
  </si>
  <si>
    <t>2,1*0,1*11,4</t>
  </si>
  <si>
    <t>2*0,8*11,4</t>
  </si>
  <si>
    <t>24</t>
  </si>
  <si>
    <t>321321116</t>
  </si>
  <si>
    <t>Konstrukce vodních staveb ze ŽB mrazuvzdorného tř. C 30/37</t>
  </si>
  <si>
    <t>-1820760665</t>
  </si>
  <si>
    <t>Konstrukce z betonu vodních staveb přehrad, jezů a plavebních komor, spodní stavby vodních elektráren, jader přehrad, odběrných věží a výpustných zařízení, opěrných zdí, šachet, šachtic a ostatních konstrukcí železového pro prostředí s mrazovými cykly tř. C 30/37</t>
  </si>
  <si>
    <t>(44,0+42,5)*0,75*(2,4-0,6) "opevnění hráze"</t>
  </si>
  <si>
    <t>2,1*0,5*11,4 "bezpečnostní přeliv"</t>
  </si>
  <si>
    <t>2*0,45*0,8*11,4 "bezpečnostní přeliv"</t>
  </si>
  <si>
    <t>0,62*0,65*2,17-0,5*0,45*2,17 "požerák"</t>
  </si>
  <si>
    <t>25</t>
  </si>
  <si>
    <t>321351010</t>
  </si>
  <si>
    <t>Bednění konstrukcí vodních staveb rovinné - zřízení</t>
  </si>
  <si>
    <t>902367631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</si>
  <si>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</si>
  <si>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(44,0+42,5)*(2,4-0,6)*2 "hráz"</t>
  </si>
  <si>
    <t>2*1,3*11,4 "bezp. přeliv"</t>
  </si>
  <si>
    <t>2*0,8*11,4 "bezp. přeliv"</t>
  </si>
  <si>
    <t>(0,92+0,95)*2*0,5 "požerák"</t>
  </si>
  <si>
    <t>(0,62*2+0,65)*2,17 "požerák"</t>
  </si>
  <si>
    <t>(0,5*2+0,45)*2,17 "požerák"</t>
  </si>
  <si>
    <t>26</t>
  </si>
  <si>
    <t>321352010</t>
  </si>
  <si>
    <t>Bednění konstrukcí vodních staveb rovinné - odstranění</t>
  </si>
  <si>
    <t>-252204292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</si>
  <si>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</si>
  <si>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27</t>
  </si>
  <si>
    <t>321366111</t>
  </si>
  <si>
    <t>Výztuž železobetonových konstrukcí vodních staveb z oceli 10 505 D do 12 mm</t>
  </si>
  <si>
    <t>-78665235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</si>
  <si>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průměru do 12 mm, z oceli 10 505 (R) nebo BSt 500</t>
  </si>
  <si>
    <t>0,12*137,776</t>
  </si>
  <si>
    <t>Vodorovné konstrukce</t>
  </si>
  <si>
    <t>28</t>
  </si>
  <si>
    <t>461212111</t>
  </si>
  <si>
    <t>Patka z lomového kamene na maltu cementovou průřez nad 0,40m2</t>
  </si>
  <si>
    <t>2009234324</t>
  </si>
  <si>
    <t>Patka z lomového kamene upraveného na maltu MC 10, s vyspárováním maltou MCS, s dlažbovitou úpravou povrchu a s vypracováním horní hrany, plocha průřezu patky přes 0,40 m2</t>
  </si>
  <si>
    <t>1,4*2,7*0,5 "nátok"</t>
  </si>
  <si>
    <t>29</t>
  </si>
  <si>
    <t>464511111</t>
  </si>
  <si>
    <t>Pohoz z lomového kamene neupraveného tříděného z terénu</t>
  </si>
  <si>
    <t>-1898337575</t>
  </si>
  <si>
    <t>Pohoz dna nebo svahů jakékoliv tloušťky z lomového kamene neupraveného tříděného z terénu</t>
  </si>
  <si>
    <t>6 "bezp. přeliv"</t>
  </si>
  <si>
    <t>Trubní vedení</t>
  </si>
  <si>
    <t>30</t>
  </si>
  <si>
    <t>812372121</t>
  </si>
  <si>
    <t>Montáž potrubí z trub TBP těsněných pryžovými kroužky otevřený výkop sklon do 20 % DN 300</t>
  </si>
  <si>
    <t>m</t>
  </si>
  <si>
    <t>183520619</t>
  </si>
  <si>
    <t>Montáž potrubí z trub betonových hrdlových v otevřeném výkopu ve sklonu do 20 % z trub SIOME-TBP a VIHY-TBP těsněných pryžovými kroužky DN 300</t>
  </si>
  <si>
    <t>2,5 "požerák"</t>
  </si>
  <si>
    <t>31</t>
  </si>
  <si>
    <t>592215960</t>
  </si>
  <si>
    <t>trouba betonová přímá, na pero a polodrážku TBP 14-30 D30x125x4 cm</t>
  </si>
  <si>
    <t>kus</t>
  </si>
  <si>
    <t>-1772094222</t>
  </si>
  <si>
    <t>Trouby pro dešťové odpadní vody betonové trouby přímé, na pero a polodrážku TBP  14-30   D 30 x 125 x 4</t>
  </si>
  <si>
    <t>32</t>
  </si>
  <si>
    <t>899623151</t>
  </si>
  <si>
    <t>Obetonování potrubí nebo zdiva stok betonem prostým tř. C 16/20 otevřený výkop</t>
  </si>
  <si>
    <t>-1207632983</t>
  </si>
  <si>
    <t>Obetonování potrubí nebo zdiva stok betonem prostým v otevřeném výkopu, beton tř. C 16/20</t>
  </si>
  <si>
    <t>0,3 "požerák"</t>
  </si>
  <si>
    <t>Ostatní konstrukce a práce, bourání</t>
  </si>
  <si>
    <t>33</t>
  </si>
  <si>
    <t>919411141</t>
  </si>
  <si>
    <t>Čelo propustku z betonu prostého se zvýšenými nároky na prostředí pro propustek z trub DN 600 až 800</t>
  </si>
  <si>
    <t>-1029236080</t>
  </si>
  <si>
    <t>Čelo propustku z betonu prostého se zvýšenými nároky na prostředí, pro propustek z trub DN 600 až 800 mm</t>
  </si>
  <si>
    <t>34</t>
  </si>
  <si>
    <t>919521140</t>
  </si>
  <si>
    <t>Zřízení silničního propustku z trub betonových nebo ŽB DN 600</t>
  </si>
  <si>
    <t>-1280578645</t>
  </si>
  <si>
    <t>Zřízení silničního propustku z trub betonových nebo železobetonových DN 600 mm</t>
  </si>
  <si>
    <t>35</t>
  </si>
  <si>
    <t>592211420</t>
  </si>
  <si>
    <t>trouba železobetonová 8úhelníková, zesílená TZP-Q D60x100x8 cm</t>
  </si>
  <si>
    <t>1470079750</t>
  </si>
  <si>
    <t>Trouby pro dešťové odpadní vody železobetonové přímé kruhového průřezu, osmiúhelníkové, zesílené TZP-Q 600/1000        D 60 x 100 x 8</t>
  </si>
  <si>
    <t>36</t>
  </si>
  <si>
    <t>919535557</t>
  </si>
  <si>
    <t>Obetonování trubního propustku betonem prostým tř. C 16/20</t>
  </si>
  <si>
    <t>-945727326</t>
  </si>
  <si>
    <t>Obetonování trubního propustku betonem prostým bez zvýšených nároků na prostředí tř. C 16/20</t>
  </si>
  <si>
    <t>37</t>
  </si>
  <si>
    <t>934953111</t>
  </si>
  <si>
    <t>Obsluhovací lávka l do 2 m</t>
  </si>
  <si>
    <t>-2057278918</t>
  </si>
  <si>
    <t>Přepadová a ochranná zařízení nádrží obsluhovací lávka z ochranných brlí na přepadech rybníků ze dřeva, s ochranným nátěrem, délky do 2 m</t>
  </si>
  <si>
    <t>1,3*0,5 "požerák"</t>
  </si>
  <si>
    <t>38</t>
  </si>
  <si>
    <t>934953112</t>
  </si>
  <si>
    <t>Obsluhovací lávka l nad 2 do 3 m</t>
  </si>
  <si>
    <t>-357065119</t>
  </si>
  <si>
    <t>Přepadová a ochranná zařízení nádrží obsluhovací lávka z ochranných brlí na přepadech rybníků ze dřeva, s ochranným nátěrem, délky přes 2 do 3 m</t>
  </si>
  <si>
    <t>2,4*1,6 "bezp. přeliv_dle specifikace v PD"</t>
  </si>
  <si>
    <t>39</t>
  </si>
  <si>
    <t>934956124</t>
  </si>
  <si>
    <t>Hradítka z dubového dřeva tl 50 mm</t>
  </si>
  <si>
    <t>-503121302</t>
  </si>
  <si>
    <t>Přepadová a ochranná zařízení nádrží dřevěná hradítka (dluže požeráku) š.150 mm, bez nátěru, s potřebným kováním z dubového dřeva, tl. 50 mm</t>
  </si>
  <si>
    <t>2*0,45*2,17</t>
  </si>
  <si>
    <t>40</t>
  </si>
  <si>
    <t>PKL600</t>
  </si>
  <si>
    <t>Ocelový poklop uzamykatelný, D+MTŽ</t>
  </si>
  <si>
    <t>1367790765</t>
  </si>
  <si>
    <t>včetně úchytu</t>
  </si>
  <si>
    <t>998</t>
  </si>
  <si>
    <t>Přesun hmot</t>
  </si>
  <si>
    <t>41</t>
  </si>
  <si>
    <t>998322011</t>
  </si>
  <si>
    <t>Přesun hmot pro hráze přehradní zděné, betonové a železobetonové</t>
  </si>
  <si>
    <t>474853550</t>
  </si>
  <si>
    <t>Přesun hmot pro objekty hráze přehradní zděné, betonové, železobetonové dopravní vzdálenost do 500 m</t>
  </si>
  <si>
    <t>PSV</t>
  </si>
  <si>
    <t>Práce a dodávky PSV</t>
  </si>
  <si>
    <t>711</t>
  </si>
  <si>
    <t>Izolace proti vodě, vlhkosti a plynům</t>
  </si>
  <si>
    <t>42</t>
  </si>
  <si>
    <t>7114710530</t>
  </si>
  <si>
    <t>Provedení těsnící folie</t>
  </si>
  <si>
    <t>259127083</t>
  </si>
  <si>
    <t>2,0*(44,0+42,5)</t>
  </si>
  <si>
    <t>43</t>
  </si>
  <si>
    <t>2832311300</t>
  </si>
  <si>
    <t xml:space="preserve">fólie PE </t>
  </si>
  <si>
    <t>-228973804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</si>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</sst>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0" fontId="0" fillId="5" borderId="8" xfId="0" applyFont="1" applyFill="1" applyBorder="1" applyAlignment="1" applyProtection="1">
      <alignment vertical="center"/>
      <protection locked="0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21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3" xfId="0" applyNumberFormat="1" applyFont="1" applyBorder="1" applyAlignment="1"/>
    <xf numFmtId="166" fontId="31" fillId="0" borderId="14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49" fontId="40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7"/>
  <sheetViews>
    <sheetView showGridLines="0" topLeftCell="A9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18" t="s">
        <v>6</v>
      </c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S2" s="18" t="s">
        <v>7</v>
      </c>
      <c r="BT2" s="18" t="s">
        <v>8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pans="1:74" s="1" customFormat="1" ht="24.95" customHeight="1">
      <c r="B4" s="21"/>
      <c r="D4" s="22" t="s">
        <v>10</v>
      </c>
      <c r="AR4" s="21"/>
      <c r="AS4" s="23" t="s">
        <v>11</v>
      </c>
      <c r="BE4" s="24" t="s">
        <v>12</v>
      </c>
      <c r="BS4" s="18" t="s">
        <v>13</v>
      </c>
    </row>
    <row r="5" spans="1:74" s="1" customFormat="1" ht="12" customHeight="1">
      <c r="B5" s="21"/>
      <c r="D5" s="25" t="s">
        <v>14</v>
      </c>
      <c r="K5" s="284" t="s">
        <v>15</v>
      </c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R5" s="21"/>
      <c r="BE5" s="281" t="s">
        <v>16</v>
      </c>
      <c r="BS5" s="18" t="s">
        <v>7</v>
      </c>
    </row>
    <row r="6" spans="1:74" s="1" customFormat="1" ht="36.950000000000003" customHeight="1">
      <c r="B6" s="21"/>
      <c r="D6" s="27" t="s">
        <v>17</v>
      </c>
      <c r="K6" s="286" t="s">
        <v>18</v>
      </c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R6" s="21"/>
      <c r="BE6" s="282"/>
      <c r="BS6" s="18" t="s">
        <v>19</v>
      </c>
    </row>
    <row r="7" spans="1:74" s="1" customFormat="1" ht="12" customHeight="1">
      <c r="B7" s="21"/>
      <c r="D7" s="28" t="s">
        <v>20</v>
      </c>
      <c r="K7" s="26" t="s">
        <v>3</v>
      </c>
      <c r="AK7" s="28" t="s">
        <v>21</v>
      </c>
      <c r="AN7" s="26" t="s">
        <v>3</v>
      </c>
      <c r="AR7" s="21"/>
      <c r="BE7" s="282"/>
      <c r="BS7" s="18" t="s">
        <v>22</v>
      </c>
    </row>
    <row r="8" spans="1:74" s="1" customFormat="1" ht="12" customHeight="1">
      <c r="B8" s="21"/>
      <c r="D8" s="28" t="s">
        <v>23</v>
      </c>
      <c r="K8" s="26" t="s">
        <v>24</v>
      </c>
      <c r="AK8" s="28" t="s">
        <v>25</v>
      </c>
      <c r="AN8" s="29" t="s">
        <v>26</v>
      </c>
      <c r="AR8" s="21"/>
      <c r="BE8" s="282"/>
      <c r="BS8" s="18" t="s">
        <v>27</v>
      </c>
    </row>
    <row r="9" spans="1:74" s="1" customFormat="1" ht="14.45" customHeight="1">
      <c r="B9" s="21"/>
      <c r="AR9" s="21"/>
      <c r="BE9" s="282"/>
      <c r="BS9" s="18" t="s">
        <v>28</v>
      </c>
    </row>
    <row r="10" spans="1:74" s="1" customFormat="1" ht="12" customHeight="1">
      <c r="B10" s="21"/>
      <c r="D10" s="28" t="s">
        <v>29</v>
      </c>
      <c r="AK10" s="28" t="s">
        <v>30</v>
      </c>
      <c r="AN10" s="26" t="s">
        <v>3</v>
      </c>
      <c r="AR10" s="21"/>
      <c r="BE10" s="282"/>
      <c r="BS10" s="18" t="s">
        <v>19</v>
      </c>
    </row>
    <row r="11" spans="1:74" s="1" customFormat="1" ht="18.399999999999999" customHeight="1">
      <c r="B11" s="21"/>
      <c r="E11" s="26" t="s">
        <v>24</v>
      </c>
      <c r="AK11" s="28" t="s">
        <v>31</v>
      </c>
      <c r="AN11" s="26" t="s">
        <v>3</v>
      </c>
      <c r="AR11" s="21"/>
      <c r="BE11" s="282"/>
      <c r="BS11" s="18" t="s">
        <v>19</v>
      </c>
    </row>
    <row r="12" spans="1:74" s="1" customFormat="1" ht="6.95" customHeight="1">
      <c r="B12" s="21"/>
      <c r="AR12" s="21"/>
      <c r="BE12" s="282"/>
      <c r="BS12" s="18" t="s">
        <v>19</v>
      </c>
    </row>
    <row r="13" spans="1:74" s="1" customFormat="1" ht="12" customHeight="1">
      <c r="B13" s="21"/>
      <c r="D13" s="28" t="s">
        <v>32</v>
      </c>
      <c r="AK13" s="28" t="s">
        <v>30</v>
      </c>
      <c r="AN13" s="30" t="s">
        <v>33</v>
      </c>
      <c r="AR13" s="21"/>
      <c r="BE13" s="282"/>
      <c r="BS13" s="18" t="s">
        <v>19</v>
      </c>
    </row>
    <row r="14" spans="1:74" ht="12.75">
      <c r="B14" s="21"/>
      <c r="E14" s="287" t="s">
        <v>33</v>
      </c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" t="s">
        <v>31</v>
      </c>
      <c r="AN14" s="30" t="s">
        <v>33</v>
      </c>
      <c r="AR14" s="21"/>
      <c r="BE14" s="282"/>
      <c r="BS14" s="18" t="s">
        <v>19</v>
      </c>
    </row>
    <row r="15" spans="1:74" s="1" customFormat="1" ht="6.95" customHeight="1">
      <c r="B15" s="21"/>
      <c r="AR15" s="21"/>
      <c r="BE15" s="282"/>
      <c r="BS15" s="18" t="s">
        <v>4</v>
      </c>
    </row>
    <row r="16" spans="1:74" s="1" customFormat="1" ht="12" customHeight="1">
      <c r="B16" s="21"/>
      <c r="D16" s="28" t="s">
        <v>34</v>
      </c>
      <c r="AK16" s="28" t="s">
        <v>30</v>
      </c>
      <c r="AN16" s="26" t="s">
        <v>3</v>
      </c>
      <c r="AR16" s="21"/>
      <c r="BE16" s="282"/>
      <c r="BS16" s="18" t="s">
        <v>4</v>
      </c>
    </row>
    <row r="17" spans="1:71" s="1" customFormat="1" ht="18.399999999999999" customHeight="1">
      <c r="B17" s="21"/>
      <c r="E17" s="26" t="s">
        <v>24</v>
      </c>
      <c r="AK17" s="28" t="s">
        <v>31</v>
      </c>
      <c r="AN17" s="26" t="s">
        <v>3</v>
      </c>
      <c r="AR17" s="21"/>
      <c r="BE17" s="282"/>
      <c r="BS17" s="18" t="s">
        <v>35</v>
      </c>
    </row>
    <row r="18" spans="1:71" s="1" customFormat="1" ht="6.95" customHeight="1">
      <c r="B18" s="21"/>
      <c r="AR18" s="21"/>
      <c r="BE18" s="282"/>
      <c r="BS18" s="18" t="s">
        <v>7</v>
      </c>
    </row>
    <row r="19" spans="1:71" s="1" customFormat="1" ht="12" customHeight="1">
      <c r="B19" s="21"/>
      <c r="D19" s="28" t="s">
        <v>36</v>
      </c>
      <c r="AK19" s="28" t="s">
        <v>30</v>
      </c>
      <c r="AN19" s="26" t="s">
        <v>3</v>
      </c>
      <c r="AR19" s="21"/>
      <c r="BE19" s="282"/>
      <c r="BS19" s="18" t="s">
        <v>7</v>
      </c>
    </row>
    <row r="20" spans="1:71" s="1" customFormat="1" ht="18.399999999999999" customHeight="1">
      <c r="B20" s="21"/>
      <c r="E20" s="26" t="s">
        <v>24</v>
      </c>
      <c r="AK20" s="28" t="s">
        <v>31</v>
      </c>
      <c r="AN20" s="26" t="s">
        <v>3</v>
      </c>
      <c r="AR20" s="21"/>
      <c r="BE20" s="282"/>
      <c r="BS20" s="18" t="s">
        <v>35</v>
      </c>
    </row>
    <row r="21" spans="1:71" s="1" customFormat="1" ht="6.95" customHeight="1">
      <c r="B21" s="21"/>
      <c r="AR21" s="21"/>
      <c r="BE21" s="282"/>
    </row>
    <row r="22" spans="1:71" s="1" customFormat="1" ht="12" customHeight="1">
      <c r="B22" s="21"/>
      <c r="D22" s="28" t="s">
        <v>37</v>
      </c>
      <c r="AR22" s="21"/>
      <c r="BE22" s="282"/>
    </row>
    <row r="23" spans="1:71" s="1" customFormat="1" ht="59.25" customHeight="1">
      <c r="B23" s="21"/>
      <c r="E23" s="289" t="s">
        <v>38</v>
      </c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R23" s="21"/>
      <c r="BE23" s="282"/>
    </row>
    <row r="24" spans="1:71" s="1" customFormat="1" ht="6.95" customHeight="1">
      <c r="B24" s="21"/>
      <c r="AR24" s="21"/>
      <c r="BE24" s="282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82"/>
    </row>
    <row r="26" spans="1:71" s="2" customFormat="1" ht="25.9" customHeight="1">
      <c r="A26" s="33"/>
      <c r="B26" s="34"/>
      <c r="C26" s="33"/>
      <c r="D26" s="35" t="s">
        <v>39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90">
        <f>ROUND(AG54,2)</f>
        <v>0</v>
      </c>
      <c r="AL26" s="291"/>
      <c r="AM26" s="291"/>
      <c r="AN26" s="291"/>
      <c r="AO26" s="291"/>
      <c r="AP26" s="33"/>
      <c r="AQ26" s="33"/>
      <c r="AR26" s="34"/>
      <c r="BE26" s="282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82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92" t="s">
        <v>40</v>
      </c>
      <c r="M28" s="292"/>
      <c r="N28" s="292"/>
      <c r="O28" s="292"/>
      <c r="P28" s="292"/>
      <c r="Q28" s="33"/>
      <c r="R28" s="33"/>
      <c r="S28" s="33"/>
      <c r="T28" s="33"/>
      <c r="U28" s="33"/>
      <c r="V28" s="33"/>
      <c r="W28" s="292" t="s">
        <v>41</v>
      </c>
      <c r="X28" s="292"/>
      <c r="Y28" s="292"/>
      <c r="Z28" s="292"/>
      <c r="AA28" s="292"/>
      <c r="AB28" s="292"/>
      <c r="AC28" s="292"/>
      <c r="AD28" s="292"/>
      <c r="AE28" s="292"/>
      <c r="AF28" s="33"/>
      <c r="AG28" s="33"/>
      <c r="AH28" s="33"/>
      <c r="AI28" s="33"/>
      <c r="AJ28" s="33"/>
      <c r="AK28" s="292" t="s">
        <v>42</v>
      </c>
      <c r="AL28" s="292"/>
      <c r="AM28" s="292"/>
      <c r="AN28" s="292"/>
      <c r="AO28" s="292"/>
      <c r="AP28" s="33"/>
      <c r="AQ28" s="33"/>
      <c r="AR28" s="34"/>
      <c r="BE28" s="282"/>
    </row>
    <row r="29" spans="1:71" s="3" customFormat="1" ht="14.45" customHeight="1">
      <c r="B29" s="38"/>
      <c r="D29" s="28" t="s">
        <v>43</v>
      </c>
      <c r="F29" s="28" t="s">
        <v>44</v>
      </c>
      <c r="L29" s="295">
        <v>0.21</v>
      </c>
      <c r="M29" s="294"/>
      <c r="N29" s="294"/>
      <c r="O29" s="294"/>
      <c r="P29" s="294"/>
      <c r="W29" s="293">
        <f>ROUND(AZ54, 2)</f>
        <v>0</v>
      </c>
      <c r="X29" s="294"/>
      <c r="Y29" s="294"/>
      <c r="Z29" s="294"/>
      <c r="AA29" s="294"/>
      <c r="AB29" s="294"/>
      <c r="AC29" s="294"/>
      <c r="AD29" s="294"/>
      <c r="AE29" s="294"/>
      <c r="AK29" s="293">
        <f>ROUND(AV54, 2)</f>
        <v>0</v>
      </c>
      <c r="AL29" s="294"/>
      <c r="AM29" s="294"/>
      <c r="AN29" s="294"/>
      <c r="AO29" s="294"/>
      <c r="AR29" s="38"/>
      <c r="BE29" s="283"/>
    </row>
    <row r="30" spans="1:71" s="3" customFormat="1" ht="14.45" customHeight="1">
      <c r="B30" s="38"/>
      <c r="F30" s="28" t="s">
        <v>45</v>
      </c>
      <c r="L30" s="295">
        <v>0.15</v>
      </c>
      <c r="M30" s="294"/>
      <c r="N30" s="294"/>
      <c r="O30" s="294"/>
      <c r="P30" s="294"/>
      <c r="W30" s="293">
        <f>ROUND(BA54, 2)</f>
        <v>0</v>
      </c>
      <c r="X30" s="294"/>
      <c r="Y30" s="294"/>
      <c r="Z30" s="294"/>
      <c r="AA30" s="294"/>
      <c r="AB30" s="294"/>
      <c r="AC30" s="294"/>
      <c r="AD30" s="294"/>
      <c r="AE30" s="294"/>
      <c r="AK30" s="293">
        <f>ROUND(AW54, 2)</f>
        <v>0</v>
      </c>
      <c r="AL30" s="294"/>
      <c r="AM30" s="294"/>
      <c r="AN30" s="294"/>
      <c r="AO30" s="294"/>
      <c r="AR30" s="38"/>
      <c r="BE30" s="283"/>
    </row>
    <row r="31" spans="1:71" s="3" customFormat="1" ht="14.45" hidden="1" customHeight="1">
      <c r="B31" s="38"/>
      <c r="F31" s="28" t="s">
        <v>46</v>
      </c>
      <c r="L31" s="295">
        <v>0.21</v>
      </c>
      <c r="M31" s="294"/>
      <c r="N31" s="294"/>
      <c r="O31" s="294"/>
      <c r="P31" s="294"/>
      <c r="W31" s="293">
        <f>ROUND(BB54, 2)</f>
        <v>0</v>
      </c>
      <c r="X31" s="294"/>
      <c r="Y31" s="294"/>
      <c r="Z31" s="294"/>
      <c r="AA31" s="294"/>
      <c r="AB31" s="294"/>
      <c r="AC31" s="294"/>
      <c r="AD31" s="294"/>
      <c r="AE31" s="294"/>
      <c r="AK31" s="293">
        <v>0</v>
      </c>
      <c r="AL31" s="294"/>
      <c r="AM31" s="294"/>
      <c r="AN31" s="294"/>
      <c r="AO31" s="294"/>
      <c r="AR31" s="38"/>
      <c r="BE31" s="283"/>
    </row>
    <row r="32" spans="1:71" s="3" customFormat="1" ht="14.45" hidden="1" customHeight="1">
      <c r="B32" s="38"/>
      <c r="F32" s="28" t="s">
        <v>47</v>
      </c>
      <c r="L32" s="295">
        <v>0.15</v>
      </c>
      <c r="M32" s="294"/>
      <c r="N32" s="294"/>
      <c r="O32" s="294"/>
      <c r="P32" s="294"/>
      <c r="W32" s="293">
        <f>ROUND(BC54, 2)</f>
        <v>0</v>
      </c>
      <c r="X32" s="294"/>
      <c r="Y32" s="294"/>
      <c r="Z32" s="294"/>
      <c r="AA32" s="294"/>
      <c r="AB32" s="294"/>
      <c r="AC32" s="294"/>
      <c r="AD32" s="294"/>
      <c r="AE32" s="294"/>
      <c r="AK32" s="293">
        <v>0</v>
      </c>
      <c r="AL32" s="294"/>
      <c r="AM32" s="294"/>
      <c r="AN32" s="294"/>
      <c r="AO32" s="294"/>
      <c r="AR32" s="38"/>
      <c r="BE32" s="283"/>
    </row>
    <row r="33" spans="1:57" s="3" customFormat="1" ht="14.45" hidden="1" customHeight="1">
      <c r="B33" s="38"/>
      <c r="F33" s="28" t="s">
        <v>48</v>
      </c>
      <c r="L33" s="295">
        <v>0</v>
      </c>
      <c r="M33" s="294"/>
      <c r="N33" s="294"/>
      <c r="O33" s="294"/>
      <c r="P33" s="294"/>
      <c r="W33" s="293">
        <f>ROUND(BD54, 2)</f>
        <v>0</v>
      </c>
      <c r="X33" s="294"/>
      <c r="Y33" s="294"/>
      <c r="Z33" s="294"/>
      <c r="AA33" s="294"/>
      <c r="AB33" s="294"/>
      <c r="AC33" s="294"/>
      <c r="AD33" s="294"/>
      <c r="AE33" s="294"/>
      <c r="AK33" s="293">
        <v>0</v>
      </c>
      <c r="AL33" s="294"/>
      <c r="AM33" s="294"/>
      <c r="AN33" s="294"/>
      <c r="AO33" s="294"/>
      <c r="AR33" s="38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33"/>
    </row>
    <row r="35" spans="1:57" s="2" customFormat="1" ht="25.9" customHeight="1">
      <c r="A35" s="33"/>
      <c r="B35" s="34"/>
      <c r="C35" s="39"/>
      <c r="D35" s="40" t="s">
        <v>49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50</v>
      </c>
      <c r="U35" s="41"/>
      <c r="V35" s="41"/>
      <c r="W35" s="41"/>
      <c r="X35" s="296" t="s">
        <v>51</v>
      </c>
      <c r="Y35" s="297"/>
      <c r="Z35" s="297"/>
      <c r="AA35" s="297"/>
      <c r="AB35" s="297"/>
      <c r="AC35" s="41"/>
      <c r="AD35" s="41"/>
      <c r="AE35" s="41"/>
      <c r="AF35" s="41"/>
      <c r="AG35" s="41"/>
      <c r="AH35" s="41"/>
      <c r="AI35" s="41"/>
      <c r="AJ35" s="41"/>
      <c r="AK35" s="298">
        <f>SUM(AK26:AK33)</f>
        <v>0</v>
      </c>
      <c r="AL35" s="297"/>
      <c r="AM35" s="297"/>
      <c r="AN35" s="297"/>
      <c r="AO35" s="299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6.95" customHeight="1">
      <c r="A37" s="33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34"/>
      <c r="BE37" s="33"/>
    </row>
    <row r="41" spans="1:57" s="2" customFormat="1" ht="6.95" customHeight="1">
      <c r="A41" s="33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34"/>
      <c r="BE41" s="33"/>
    </row>
    <row r="42" spans="1:57" s="2" customFormat="1" ht="24.95" customHeight="1">
      <c r="A42" s="33"/>
      <c r="B42" s="34"/>
      <c r="C42" s="22" t="s">
        <v>52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4"/>
      <c r="BE42" s="33"/>
    </row>
    <row r="43" spans="1:57" s="2" customFormat="1" ht="6.95" customHeight="1">
      <c r="A43" s="33"/>
      <c r="B43" s="34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4"/>
      <c r="BE43" s="33"/>
    </row>
    <row r="44" spans="1:57" s="4" customFormat="1" ht="12" customHeight="1">
      <c r="B44" s="47"/>
      <c r="C44" s="28" t="s">
        <v>14</v>
      </c>
      <c r="L44" s="4" t="str">
        <f>K5</f>
        <v>05_08_2016b</v>
      </c>
      <c r="AR44" s="47"/>
    </row>
    <row r="45" spans="1:57" s="5" customFormat="1" ht="36.950000000000003" customHeight="1">
      <c r="B45" s="48"/>
      <c r="C45" s="49" t="s">
        <v>17</v>
      </c>
      <c r="L45" s="300" t="str">
        <f>K6</f>
        <v>Štěnovický Borek - revitalizace vodních nádrží_SO 02</v>
      </c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R45" s="48"/>
    </row>
    <row r="46" spans="1:57" s="2" customFormat="1" ht="6.95" customHeight="1">
      <c r="A46" s="33"/>
      <c r="B46" s="3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4"/>
      <c r="BE46" s="33"/>
    </row>
    <row r="47" spans="1:57" s="2" customFormat="1" ht="12" customHeight="1">
      <c r="A47" s="33"/>
      <c r="B47" s="34"/>
      <c r="C47" s="28" t="s">
        <v>23</v>
      </c>
      <c r="D47" s="33"/>
      <c r="E47" s="33"/>
      <c r="F47" s="33"/>
      <c r="G47" s="33"/>
      <c r="H47" s="33"/>
      <c r="I47" s="33"/>
      <c r="J47" s="33"/>
      <c r="K47" s="33"/>
      <c r="L47" s="50" t="str">
        <f>IF(K8="","",K8)</f>
        <v xml:space="preserve"> </v>
      </c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28" t="s">
        <v>25</v>
      </c>
      <c r="AJ47" s="33"/>
      <c r="AK47" s="33"/>
      <c r="AL47" s="33"/>
      <c r="AM47" s="302" t="str">
        <f>IF(AN8= "","",AN8)</f>
        <v>5. 8. 2016</v>
      </c>
      <c r="AN47" s="302"/>
      <c r="AO47" s="33"/>
      <c r="AP47" s="33"/>
      <c r="AQ47" s="33"/>
      <c r="AR47" s="34"/>
      <c r="BE47" s="33"/>
    </row>
    <row r="48" spans="1:57" s="2" customFormat="1" ht="6.95" customHeight="1">
      <c r="A48" s="33"/>
      <c r="B48" s="34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4"/>
      <c r="BE48" s="33"/>
    </row>
    <row r="49" spans="1:91" s="2" customFormat="1" ht="15.2" customHeight="1">
      <c r="A49" s="33"/>
      <c r="B49" s="34"/>
      <c r="C49" s="28" t="s">
        <v>29</v>
      </c>
      <c r="D49" s="33"/>
      <c r="E49" s="33"/>
      <c r="F49" s="33"/>
      <c r="G49" s="33"/>
      <c r="H49" s="33"/>
      <c r="I49" s="33"/>
      <c r="J49" s="33"/>
      <c r="K49" s="33"/>
      <c r="L49" s="4" t="str">
        <f>IF(E11= "","",E11)</f>
        <v xml:space="preserve"> </v>
      </c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28" t="s">
        <v>34</v>
      </c>
      <c r="AJ49" s="33"/>
      <c r="AK49" s="33"/>
      <c r="AL49" s="33"/>
      <c r="AM49" s="303" t="str">
        <f>IF(E17="","",E17)</f>
        <v xml:space="preserve"> </v>
      </c>
      <c r="AN49" s="304"/>
      <c r="AO49" s="304"/>
      <c r="AP49" s="304"/>
      <c r="AQ49" s="33"/>
      <c r="AR49" s="34"/>
      <c r="AS49" s="305" t="s">
        <v>53</v>
      </c>
      <c r="AT49" s="306"/>
      <c r="AU49" s="52"/>
      <c r="AV49" s="52"/>
      <c r="AW49" s="52"/>
      <c r="AX49" s="52"/>
      <c r="AY49" s="52"/>
      <c r="AZ49" s="52"/>
      <c r="BA49" s="52"/>
      <c r="BB49" s="52"/>
      <c r="BC49" s="52"/>
      <c r="BD49" s="53"/>
      <c r="BE49" s="33"/>
    </row>
    <row r="50" spans="1:91" s="2" customFormat="1" ht="15.2" customHeight="1">
      <c r="A50" s="33"/>
      <c r="B50" s="34"/>
      <c r="C50" s="28" t="s">
        <v>32</v>
      </c>
      <c r="D50" s="33"/>
      <c r="E50" s="33"/>
      <c r="F50" s="33"/>
      <c r="G50" s="33"/>
      <c r="H50" s="33"/>
      <c r="I50" s="33"/>
      <c r="J50" s="33"/>
      <c r="K50" s="33"/>
      <c r="L50" s="4" t="str">
        <f>IF(E14= "Vyplň údaj","",E14)</f>
        <v/>
      </c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28" t="s">
        <v>36</v>
      </c>
      <c r="AJ50" s="33"/>
      <c r="AK50" s="33"/>
      <c r="AL50" s="33"/>
      <c r="AM50" s="303" t="str">
        <f>IF(E20="","",E20)</f>
        <v xml:space="preserve"> </v>
      </c>
      <c r="AN50" s="304"/>
      <c r="AO50" s="304"/>
      <c r="AP50" s="304"/>
      <c r="AQ50" s="33"/>
      <c r="AR50" s="34"/>
      <c r="AS50" s="307"/>
      <c r="AT50" s="308"/>
      <c r="AU50" s="54"/>
      <c r="AV50" s="54"/>
      <c r="AW50" s="54"/>
      <c r="AX50" s="54"/>
      <c r="AY50" s="54"/>
      <c r="AZ50" s="54"/>
      <c r="BA50" s="54"/>
      <c r="BB50" s="54"/>
      <c r="BC50" s="54"/>
      <c r="BD50" s="55"/>
      <c r="BE50" s="33"/>
    </row>
    <row r="51" spans="1:91" s="2" customFormat="1" ht="10.9" customHeight="1">
      <c r="A51" s="33"/>
      <c r="B51" s="34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4"/>
      <c r="AS51" s="307"/>
      <c r="AT51" s="308"/>
      <c r="AU51" s="54"/>
      <c r="AV51" s="54"/>
      <c r="AW51" s="54"/>
      <c r="AX51" s="54"/>
      <c r="AY51" s="54"/>
      <c r="AZ51" s="54"/>
      <c r="BA51" s="54"/>
      <c r="BB51" s="54"/>
      <c r="BC51" s="54"/>
      <c r="BD51" s="55"/>
      <c r="BE51" s="33"/>
    </row>
    <row r="52" spans="1:91" s="2" customFormat="1" ht="29.25" customHeight="1">
      <c r="A52" s="33"/>
      <c r="B52" s="34"/>
      <c r="C52" s="309" t="s">
        <v>54</v>
      </c>
      <c r="D52" s="310"/>
      <c r="E52" s="310"/>
      <c r="F52" s="310"/>
      <c r="G52" s="310"/>
      <c r="H52" s="56"/>
      <c r="I52" s="311" t="s">
        <v>55</v>
      </c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2" t="s">
        <v>56</v>
      </c>
      <c r="AH52" s="310"/>
      <c r="AI52" s="310"/>
      <c r="AJ52" s="310"/>
      <c r="AK52" s="310"/>
      <c r="AL52" s="310"/>
      <c r="AM52" s="310"/>
      <c r="AN52" s="311" t="s">
        <v>57</v>
      </c>
      <c r="AO52" s="310"/>
      <c r="AP52" s="310"/>
      <c r="AQ52" s="57" t="s">
        <v>58</v>
      </c>
      <c r="AR52" s="34"/>
      <c r="AS52" s="58" t="s">
        <v>59</v>
      </c>
      <c r="AT52" s="59" t="s">
        <v>60</v>
      </c>
      <c r="AU52" s="59" t="s">
        <v>61</v>
      </c>
      <c r="AV52" s="59" t="s">
        <v>62</v>
      </c>
      <c r="AW52" s="59" t="s">
        <v>63</v>
      </c>
      <c r="AX52" s="59" t="s">
        <v>64</v>
      </c>
      <c r="AY52" s="59" t="s">
        <v>65</v>
      </c>
      <c r="AZ52" s="59" t="s">
        <v>66</v>
      </c>
      <c r="BA52" s="59" t="s">
        <v>67</v>
      </c>
      <c r="BB52" s="59" t="s">
        <v>68</v>
      </c>
      <c r="BC52" s="59" t="s">
        <v>69</v>
      </c>
      <c r="BD52" s="60" t="s">
        <v>70</v>
      </c>
      <c r="BE52" s="33"/>
    </row>
    <row r="53" spans="1:91" s="2" customFormat="1" ht="10.9" customHeight="1">
      <c r="A53" s="33"/>
      <c r="B53" s="34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4"/>
      <c r="AS53" s="61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3"/>
      <c r="BE53" s="33"/>
    </row>
    <row r="54" spans="1:91" s="6" customFormat="1" ht="32.450000000000003" customHeight="1">
      <c r="B54" s="64"/>
      <c r="C54" s="65" t="s">
        <v>71</v>
      </c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316">
        <f>ROUND(AG55,2)</f>
        <v>0</v>
      </c>
      <c r="AH54" s="316"/>
      <c r="AI54" s="316"/>
      <c r="AJ54" s="316"/>
      <c r="AK54" s="316"/>
      <c r="AL54" s="316"/>
      <c r="AM54" s="316"/>
      <c r="AN54" s="317">
        <f>SUM(AG54,AT54)</f>
        <v>0</v>
      </c>
      <c r="AO54" s="317"/>
      <c r="AP54" s="317"/>
      <c r="AQ54" s="68" t="s">
        <v>3</v>
      </c>
      <c r="AR54" s="64"/>
      <c r="AS54" s="69">
        <f>ROUND(AS55,2)</f>
        <v>0</v>
      </c>
      <c r="AT54" s="70">
        <f>ROUND(SUM(AV54:AW54),2)</f>
        <v>0</v>
      </c>
      <c r="AU54" s="71">
        <f>ROUND(AU55,5)</f>
        <v>0</v>
      </c>
      <c r="AV54" s="70">
        <f>ROUND(AZ54*L29,2)</f>
        <v>0</v>
      </c>
      <c r="AW54" s="70">
        <f>ROUND(BA54*L30,2)</f>
        <v>0</v>
      </c>
      <c r="AX54" s="70">
        <f>ROUND(BB54*L29,2)</f>
        <v>0</v>
      </c>
      <c r="AY54" s="70">
        <f>ROUND(BC54*L30,2)</f>
        <v>0</v>
      </c>
      <c r="AZ54" s="70">
        <f>ROUND(AZ55,2)</f>
        <v>0</v>
      </c>
      <c r="BA54" s="70">
        <f>ROUND(BA55,2)</f>
        <v>0</v>
      </c>
      <c r="BB54" s="70">
        <f>ROUND(BB55,2)</f>
        <v>0</v>
      </c>
      <c r="BC54" s="70">
        <f>ROUND(BC55,2)</f>
        <v>0</v>
      </c>
      <c r="BD54" s="72">
        <f>ROUND(BD55,2)</f>
        <v>0</v>
      </c>
      <c r="BS54" s="73" t="s">
        <v>72</v>
      </c>
      <c r="BT54" s="73" t="s">
        <v>73</v>
      </c>
      <c r="BU54" s="74" t="s">
        <v>74</v>
      </c>
      <c r="BV54" s="73" t="s">
        <v>75</v>
      </c>
      <c r="BW54" s="73" t="s">
        <v>5</v>
      </c>
      <c r="BX54" s="73" t="s">
        <v>76</v>
      </c>
      <c r="CL54" s="73" t="s">
        <v>3</v>
      </c>
    </row>
    <row r="55" spans="1:91" s="7" customFormat="1" ht="24.75" customHeight="1">
      <c r="A55" s="75" t="s">
        <v>77</v>
      </c>
      <c r="B55" s="76"/>
      <c r="C55" s="77"/>
      <c r="D55" s="315" t="s">
        <v>78</v>
      </c>
      <c r="E55" s="315"/>
      <c r="F55" s="315"/>
      <c r="G55" s="315"/>
      <c r="H55" s="315"/>
      <c r="I55" s="78"/>
      <c r="J55" s="315" t="s">
        <v>79</v>
      </c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3">
        <f>'09_08_2016 - SO 02 Vodní ...'!J30</f>
        <v>0</v>
      </c>
      <c r="AH55" s="314"/>
      <c r="AI55" s="314"/>
      <c r="AJ55" s="314"/>
      <c r="AK55" s="314"/>
      <c r="AL55" s="314"/>
      <c r="AM55" s="314"/>
      <c r="AN55" s="313">
        <f>SUM(AG55,AT55)</f>
        <v>0</v>
      </c>
      <c r="AO55" s="314"/>
      <c r="AP55" s="314"/>
      <c r="AQ55" s="79" t="s">
        <v>80</v>
      </c>
      <c r="AR55" s="76"/>
      <c r="AS55" s="80">
        <v>0</v>
      </c>
      <c r="AT55" s="81">
        <f>ROUND(SUM(AV55:AW55),2)</f>
        <v>0</v>
      </c>
      <c r="AU55" s="82">
        <f>'09_08_2016 - SO 02 Vodní ...'!P88</f>
        <v>0</v>
      </c>
      <c r="AV55" s="81">
        <f>'09_08_2016 - SO 02 Vodní ...'!J33</f>
        <v>0</v>
      </c>
      <c r="AW55" s="81">
        <f>'09_08_2016 - SO 02 Vodní ...'!J34</f>
        <v>0</v>
      </c>
      <c r="AX55" s="81">
        <f>'09_08_2016 - SO 02 Vodní ...'!J35</f>
        <v>0</v>
      </c>
      <c r="AY55" s="81">
        <f>'09_08_2016 - SO 02 Vodní ...'!J36</f>
        <v>0</v>
      </c>
      <c r="AZ55" s="81">
        <f>'09_08_2016 - SO 02 Vodní ...'!F33</f>
        <v>0</v>
      </c>
      <c r="BA55" s="81">
        <f>'09_08_2016 - SO 02 Vodní ...'!F34</f>
        <v>0</v>
      </c>
      <c r="BB55" s="81">
        <f>'09_08_2016 - SO 02 Vodní ...'!F35</f>
        <v>0</v>
      </c>
      <c r="BC55" s="81">
        <f>'09_08_2016 - SO 02 Vodní ...'!F36</f>
        <v>0</v>
      </c>
      <c r="BD55" s="83">
        <f>'09_08_2016 - SO 02 Vodní ...'!F37</f>
        <v>0</v>
      </c>
      <c r="BT55" s="84" t="s">
        <v>22</v>
      </c>
      <c r="BV55" s="84" t="s">
        <v>75</v>
      </c>
      <c r="BW55" s="84" t="s">
        <v>81</v>
      </c>
      <c r="BX55" s="84" t="s">
        <v>5</v>
      </c>
      <c r="CL55" s="84" t="s">
        <v>82</v>
      </c>
      <c r="CM55" s="84" t="s">
        <v>83</v>
      </c>
    </row>
    <row r="56" spans="1:91" s="2" customFormat="1" ht="30" customHeight="1">
      <c r="A56" s="33"/>
      <c r="B56" s="34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4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</row>
    <row r="57" spans="1:91" s="2" customFormat="1" ht="6.95" customHeight="1">
      <c r="A57" s="33"/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34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</row>
  </sheetData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9_08_2016 - SO 02 Vodn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34"/>
  <sheetViews>
    <sheetView showGridLines="0" tabSelected="1" topLeftCell="A13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85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5"/>
      <c r="L2" s="318" t="s">
        <v>6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AT2" s="18" t="s">
        <v>81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86"/>
      <c r="J3" s="20"/>
      <c r="K3" s="20"/>
      <c r="L3" s="21"/>
      <c r="AT3" s="18" t="s">
        <v>83</v>
      </c>
    </row>
    <row r="4" spans="1:46" s="1" customFormat="1" ht="24.95" customHeight="1">
      <c r="B4" s="21"/>
      <c r="D4" s="22" t="s">
        <v>84</v>
      </c>
      <c r="I4" s="85"/>
      <c r="L4" s="21"/>
      <c r="M4" s="87" t="s">
        <v>11</v>
      </c>
      <c r="AT4" s="18" t="s">
        <v>4</v>
      </c>
    </row>
    <row r="5" spans="1:46" s="1" customFormat="1" ht="6.95" customHeight="1">
      <c r="B5" s="21"/>
      <c r="I5" s="85"/>
      <c r="L5" s="21"/>
    </row>
    <row r="6" spans="1:46" s="1" customFormat="1" ht="12" customHeight="1">
      <c r="B6" s="21"/>
      <c r="D6" s="28" t="s">
        <v>17</v>
      </c>
      <c r="I6" s="85"/>
      <c r="L6" s="21"/>
    </row>
    <row r="7" spans="1:46" s="1" customFormat="1" ht="16.5" customHeight="1">
      <c r="B7" s="21"/>
      <c r="E7" s="319" t="str">
        <f>'Rekapitulace stavby'!K6</f>
        <v>Štěnovický Borek - revitalizace vodních nádrží_SO 02</v>
      </c>
      <c r="F7" s="320"/>
      <c r="G7" s="320"/>
      <c r="H7" s="320"/>
      <c r="I7" s="85"/>
      <c r="L7" s="21"/>
    </row>
    <row r="8" spans="1:46" s="2" customFormat="1" ht="12" customHeight="1">
      <c r="A8" s="33"/>
      <c r="B8" s="34"/>
      <c r="C8" s="33"/>
      <c r="D8" s="28" t="s">
        <v>85</v>
      </c>
      <c r="E8" s="33"/>
      <c r="F8" s="33"/>
      <c r="G8" s="33"/>
      <c r="H8" s="33"/>
      <c r="I8" s="88"/>
      <c r="J8" s="33"/>
      <c r="K8" s="33"/>
      <c r="L8" s="89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300" t="s">
        <v>86</v>
      </c>
      <c r="F9" s="321"/>
      <c r="G9" s="321"/>
      <c r="H9" s="321"/>
      <c r="I9" s="88"/>
      <c r="J9" s="33"/>
      <c r="K9" s="33"/>
      <c r="L9" s="89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88"/>
      <c r="J10" s="33"/>
      <c r="K10" s="33"/>
      <c r="L10" s="89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20</v>
      </c>
      <c r="E11" s="33"/>
      <c r="F11" s="26" t="s">
        <v>82</v>
      </c>
      <c r="G11" s="33"/>
      <c r="H11" s="33"/>
      <c r="I11" s="90" t="s">
        <v>21</v>
      </c>
      <c r="J11" s="26" t="s">
        <v>3</v>
      </c>
      <c r="K11" s="33"/>
      <c r="L11" s="89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23</v>
      </c>
      <c r="E12" s="33"/>
      <c r="F12" s="26" t="s">
        <v>24</v>
      </c>
      <c r="G12" s="33"/>
      <c r="H12" s="33"/>
      <c r="I12" s="90" t="s">
        <v>25</v>
      </c>
      <c r="J12" s="51" t="str">
        <f>'Rekapitulace stavby'!AN8</f>
        <v>5. 8. 2016</v>
      </c>
      <c r="K12" s="33"/>
      <c r="L12" s="89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88"/>
      <c r="J13" s="33"/>
      <c r="K13" s="33"/>
      <c r="L13" s="89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29</v>
      </c>
      <c r="E14" s="33"/>
      <c r="F14" s="33"/>
      <c r="G14" s="33"/>
      <c r="H14" s="33"/>
      <c r="I14" s="90" t="s">
        <v>30</v>
      </c>
      <c r="J14" s="26" t="s">
        <v>3</v>
      </c>
      <c r="K14" s="33"/>
      <c r="L14" s="89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90" t="s">
        <v>31</v>
      </c>
      <c r="J15" s="26" t="s">
        <v>3</v>
      </c>
      <c r="K15" s="33"/>
      <c r="L15" s="89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88"/>
      <c r="J16" s="33"/>
      <c r="K16" s="33"/>
      <c r="L16" s="89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32</v>
      </c>
      <c r="E17" s="33"/>
      <c r="F17" s="33"/>
      <c r="G17" s="33"/>
      <c r="H17" s="33"/>
      <c r="I17" s="90" t="s">
        <v>30</v>
      </c>
      <c r="J17" s="29" t="str">
        <f>'Rekapitulace stavby'!AN13</f>
        <v>Vyplň údaj</v>
      </c>
      <c r="K17" s="33"/>
      <c r="L17" s="89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322" t="str">
        <f>'Rekapitulace stavby'!E14</f>
        <v>Vyplň údaj</v>
      </c>
      <c r="F18" s="284"/>
      <c r="G18" s="284"/>
      <c r="H18" s="284"/>
      <c r="I18" s="90" t="s">
        <v>31</v>
      </c>
      <c r="J18" s="29" t="str">
        <f>'Rekapitulace stavby'!AN14</f>
        <v>Vyplň údaj</v>
      </c>
      <c r="K18" s="33"/>
      <c r="L18" s="89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88"/>
      <c r="J19" s="33"/>
      <c r="K19" s="33"/>
      <c r="L19" s="89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34</v>
      </c>
      <c r="E20" s="33"/>
      <c r="F20" s="33"/>
      <c r="G20" s="33"/>
      <c r="H20" s="33"/>
      <c r="I20" s="90" t="s">
        <v>30</v>
      </c>
      <c r="J20" s="26" t="s">
        <v>3</v>
      </c>
      <c r="K20" s="33"/>
      <c r="L20" s="89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24</v>
      </c>
      <c r="F21" s="33"/>
      <c r="G21" s="33"/>
      <c r="H21" s="33"/>
      <c r="I21" s="90" t="s">
        <v>31</v>
      </c>
      <c r="J21" s="26" t="s">
        <v>3</v>
      </c>
      <c r="K21" s="33"/>
      <c r="L21" s="89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88"/>
      <c r="J22" s="33"/>
      <c r="K22" s="33"/>
      <c r="L22" s="8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36</v>
      </c>
      <c r="E23" s="33"/>
      <c r="F23" s="33"/>
      <c r="G23" s="33"/>
      <c r="H23" s="33"/>
      <c r="I23" s="90" t="s">
        <v>30</v>
      </c>
      <c r="J23" s="26" t="str">
        <f>IF('Rekapitulace stavby'!AN19="","",'Rekapitulace stavby'!AN19)</f>
        <v/>
      </c>
      <c r="K23" s="33"/>
      <c r="L23" s="89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IF('Rekapitulace stavby'!E20="","",'Rekapitulace stavby'!E20)</f>
        <v xml:space="preserve"> </v>
      </c>
      <c r="F24" s="33"/>
      <c r="G24" s="33"/>
      <c r="H24" s="33"/>
      <c r="I24" s="90" t="s">
        <v>31</v>
      </c>
      <c r="J24" s="26" t="str">
        <f>IF('Rekapitulace stavby'!AN20="","",'Rekapitulace stavby'!AN20)</f>
        <v/>
      </c>
      <c r="K24" s="33"/>
      <c r="L24" s="89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88"/>
      <c r="J25" s="33"/>
      <c r="K25" s="33"/>
      <c r="L25" s="89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37</v>
      </c>
      <c r="E26" s="33"/>
      <c r="F26" s="33"/>
      <c r="G26" s="33"/>
      <c r="H26" s="33"/>
      <c r="I26" s="88"/>
      <c r="J26" s="33"/>
      <c r="K26" s="33"/>
      <c r="L26" s="89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47.25" customHeight="1">
      <c r="A27" s="91"/>
      <c r="B27" s="92"/>
      <c r="C27" s="91"/>
      <c r="D27" s="91"/>
      <c r="E27" s="289" t="s">
        <v>87</v>
      </c>
      <c r="F27" s="289"/>
      <c r="G27" s="289"/>
      <c r="H27" s="289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88"/>
      <c r="J28" s="33"/>
      <c r="K28" s="33"/>
      <c r="L28" s="89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2"/>
      <c r="E29" s="62"/>
      <c r="F29" s="62"/>
      <c r="G29" s="62"/>
      <c r="H29" s="62"/>
      <c r="I29" s="95"/>
      <c r="J29" s="62"/>
      <c r="K29" s="62"/>
      <c r="L29" s="89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6" t="s">
        <v>39</v>
      </c>
      <c r="E30" s="33"/>
      <c r="F30" s="33"/>
      <c r="G30" s="33"/>
      <c r="H30" s="33"/>
      <c r="I30" s="88"/>
      <c r="J30" s="67">
        <f>ROUND(J88, 2)</f>
        <v>0</v>
      </c>
      <c r="K30" s="33"/>
      <c r="L30" s="89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2"/>
      <c r="E31" s="62"/>
      <c r="F31" s="62"/>
      <c r="G31" s="62"/>
      <c r="H31" s="62"/>
      <c r="I31" s="95"/>
      <c r="J31" s="62"/>
      <c r="K31" s="62"/>
      <c r="L31" s="89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41</v>
      </c>
      <c r="G32" s="33"/>
      <c r="H32" s="33"/>
      <c r="I32" s="97" t="s">
        <v>40</v>
      </c>
      <c r="J32" s="37" t="s">
        <v>42</v>
      </c>
      <c r="K32" s="33"/>
      <c r="L32" s="89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8" t="s">
        <v>43</v>
      </c>
      <c r="E33" s="28" t="s">
        <v>44</v>
      </c>
      <c r="F33" s="99">
        <f>ROUND((SUM(BE88:BE233)),  2)</f>
        <v>0</v>
      </c>
      <c r="G33" s="33"/>
      <c r="H33" s="33"/>
      <c r="I33" s="100">
        <v>0.21</v>
      </c>
      <c r="J33" s="99">
        <f>ROUND(((SUM(BE88:BE233))*I33),  2)</f>
        <v>0</v>
      </c>
      <c r="K33" s="33"/>
      <c r="L33" s="89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45</v>
      </c>
      <c r="F34" s="99">
        <f>ROUND((SUM(BF88:BF233)),  2)</f>
        <v>0</v>
      </c>
      <c r="G34" s="33"/>
      <c r="H34" s="33"/>
      <c r="I34" s="100">
        <v>0.15</v>
      </c>
      <c r="J34" s="99">
        <f>ROUND(((SUM(BF88:BF233))*I34),  2)</f>
        <v>0</v>
      </c>
      <c r="K34" s="33"/>
      <c r="L34" s="89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46</v>
      </c>
      <c r="F35" s="99">
        <f>ROUND((SUM(BG88:BG233)),  2)</f>
        <v>0</v>
      </c>
      <c r="G35" s="33"/>
      <c r="H35" s="33"/>
      <c r="I35" s="100">
        <v>0.21</v>
      </c>
      <c r="J35" s="99">
        <f>0</f>
        <v>0</v>
      </c>
      <c r="K35" s="33"/>
      <c r="L35" s="89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47</v>
      </c>
      <c r="F36" s="99">
        <f>ROUND((SUM(BH88:BH233)),  2)</f>
        <v>0</v>
      </c>
      <c r="G36" s="33"/>
      <c r="H36" s="33"/>
      <c r="I36" s="100">
        <v>0.15</v>
      </c>
      <c r="J36" s="99">
        <f>0</f>
        <v>0</v>
      </c>
      <c r="K36" s="33"/>
      <c r="L36" s="8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48</v>
      </c>
      <c r="F37" s="99">
        <f>ROUND((SUM(BI88:BI233)),  2)</f>
        <v>0</v>
      </c>
      <c r="G37" s="33"/>
      <c r="H37" s="33"/>
      <c r="I37" s="100">
        <v>0</v>
      </c>
      <c r="J37" s="99">
        <f>0</f>
        <v>0</v>
      </c>
      <c r="K37" s="33"/>
      <c r="L37" s="89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88"/>
      <c r="J38" s="33"/>
      <c r="K38" s="33"/>
      <c r="L38" s="89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1"/>
      <c r="D39" s="102" t="s">
        <v>49</v>
      </c>
      <c r="E39" s="56"/>
      <c r="F39" s="56"/>
      <c r="G39" s="103" t="s">
        <v>50</v>
      </c>
      <c r="H39" s="104" t="s">
        <v>51</v>
      </c>
      <c r="I39" s="105"/>
      <c r="J39" s="106">
        <f>SUM(J30:J37)</f>
        <v>0</v>
      </c>
      <c r="K39" s="107"/>
      <c r="L39" s="89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43"/>
      <c r="C40" s="44"/>
      <c r="D40" s="44"/>
      <c r="E40" s="44"/>
      <c r="F40" s="44"/>
      <c r="G40" s="44"/>
      <c r="H40" s="44"/>
      <c r="I40" s="108"/>
      <c r="J40" s="44"/>
      <c r="K40" s="44"/>
      <c r="L40" s="89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4" spans="1:31" s="2" customFormat="1" ht="6.95" customHeight="1">
      <c r="A44" s="33"/>
      <c r="B44" s="45"/>
      <c r="C44" s="46"/>
      <c r="D44" s="46"/>
      <c r="E44" s="46"/>
      <c r="F44" s="46"/>
      <c r="G44" s="46"/>
      <c r="H44" s="46"/>
      <c r="I44" s="109"/>
      <c r="J44" s="46"/>
      <c r="K44" s="46"/>
      <c r="L44" s="89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2" customFormat="1" ht="24.95" customHeight="1">
      <c r="A45" s="33"/>
      <c r="B45" s="34"/>
      <c r="C45" s="22" t="s">
        <v>88</v>
      </c>
      <c r="D45" s="33"/>
      <c r="E45" s="33"/>
      <c r="F45" s="33"/>
      <c r="G45" s="33"/>
      <c r="H45" s="33"/>
      <c r="I45" s="88"/>
      <c r="J45" s="33"/>
      <c r="K45" s="33"/>
      <c r="L45" s="89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1" s="2" customFormat="1" ht="6.95" customHeight="1">
      <c r="A46" s="33"/>
      <c r="B46" s="34"/>
      <c r="C46" s="33"/>
      <c r="D46" s="33"/>
      <c r="E46" s="33"/>
      <c r="F46" s="33"/>
      <c r="G46" s="33"/>
      <c r="H46" s="33"/>
      <c r="I46" s="88"/>
      <c r="J46" s="33"/>
      <c r="K46" s="33"/>
      <c r="L46" s="89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s="2" customFormat="1" ht="12" customHeight="1">
      <c r="A47" s="33"/>
      <c r="B47" s="34"/>
      <c r="C47" s="28" t="s">
        <v>17</v>
      </c>
      <c r="D47" s="33"/>
      <c r="E47" s="33"/>
      <c r="F47" s="33"/>
      <c r="G47" s="33"/>
      <c r="H47" s="33"/>
      <c r="I47" s="88"/>
      <c r="J47" s="33"/>
      <c r="K47" s="33"/>
      <c r="L47" s="89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s="2" customFormat="1" ht="16.5" customHeight="1">
      <c r="A48" s="33"/>
      <c r="B48" s="34"/>
      <c r="C48" s="33"/>
      <c r="D48" s="33"/>
      <c r="E48" s="319" t="str">
        <f>E7</f>
        <v>Štěnovický Borek - revitalizace vodních nádrží_SO 02</v>
      </c>
      <c r="F48" s="320"/>
      <c r="G48" s="320"/>
      <c r="H48" s="320"/>
      <c r="I48" s="88"/>
      <c r="J48" s="33"/>
      <c r="K48" s="33"/>
      <c r="L48" s="89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47" s="2" customFormat="1" ht="12" customHeight="1">
      <c r="A49" s="33"/>
      <c r="B49" s="34"/>
      <c r="C49" s="28" t="s">
        <v>85</v>
      </c>
      <c r="D49" s="33"/>
      <c r="E49" s="33"/>
      <c r="F49" s="33"/>
      <c r="G49" s="33"/>
      <c r="H49" s="33"/>
      <c r="I49" s="88"/>
      <c r="J49" s="33"/>
      <c r="K49" s="33"/>
      <c r="L49" s="89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47" s="2" customFormat="1" ht="16.5" customHeight="1">
      <c r="A50" s="33"/>
      <c r="B50" s="34"/>
      <c r="C50" s="33"/>
      <c r="D50" s="33"/>
      <c r="E50" s="300" t="str">
        <f>E9</f>
        <v>09_08_2016 - SO 02 Vodní nádrž Chobota</v>
      </c>
      <c r="F50" s="321"/>
      <c r="G50" s="321"/>
      <c r="H50" s="321"/>
      <c r="I50" s="88"/>
      <c r="J50" s="33"/>
      <c r="K50" s="33"/>
      <c r="L50" s="89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1:47" s="2" customFormat="1" ht="6.95" customHeight="1">
      <c r="A51" s="33"/>
      <c r="B51" s="34"/>
      <c r="C51" s="33"/>
      <c r="D51" s="33"/>
      <c r="E51" s="33"/>
      <c r="F51" s="33"/>
      <c r="G51" s="33"/>
      <c r="H51" s="33"/>
      <c r="I51" s="88"/>
      <c r="J51" s="33"/>
      <c r="K51" s="33"/>
      <c r="L51" s="89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1:47" s="2" customFormat="1" ht="12" customHeight="1">
      <c r="A52" s="33"/>
      <c r="B52" s="34"/>
      <c r="C52" s="28" t="s">
        <v>23</v>
      </c>
      <c r="D52" s="33"/>
      <c r="E52" s="33"/>
      <c r="F52" s="26" t="str">
        <f>F12</f>
        <v xml:space="preserve"> </v>
      </c>
      <c r="G52" s="33"/>
      <c r="H52" s="33"/>
      <c r="I52" s="90" t="s">
        <v>25</v>
      </c>
      <c r="J52" s="51" t="str">
        <f>IF(J12="","",J12)</f>
        <v>5. 8. 2016</v>
      </c>
      <c r="K52" s="33"/>
      <c r="L52" s="89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47" s="2" customFormat="1" ht="6.95" customHeight="1">
      <c r="A53" s="33"/>
      <c r="B53" s="34"/>
      <c r="C53" s="33"/>
      <c r="D53" s="33"/>
      <c r="E53" s="33"/>
      <c r="F53" s="33"/>
      <c r="G53" s="33"/>
      <c r="H53" s="33"/>
      <c r="I53" s="88"/>
      <c r="J53" s="33"/>
      <c r="K53" s="33"/>
      <c r="L53" s="89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47" s="2" customFormat="1" ht="15.2" customHeight="1">
      <c r="A54" s="33"/>
      <c r="B54" s="34"/>
      <c r="C54" s="28" t="s">
        <v>29</v>
      </c>
      <c r="D54" s="33"/>
      <c r="E54" s="33"/>
      <c r="F54" s="26" t="str">
        <f>E15</f>
        <v xml:space="preserve"> </v>
      </c>
      <c r="G54" s="33"/>
      <c r="H54" s="33"/>
      <c r="I54" s="90" t="s">
        <v>34</v>
      </c>
      <c r="J54" s="31" t="str">
        <f>E21</f>
        <v xml:space="preserve"> </v>
      </c>
      <c r="K54" s="33"/>
      <c r="L54" s="89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47" s="2" customFormat="1" ht="15.2" customHeight="1">
      <c r="A55" s="33"/>
      <c r="B55" s="34"/>
      <c r="C55" s="28" t="s">
        <v>32</v>
      </c>
      <c r="D55" s="33"/>
      <c r="E55" s="33"/>
      <c r="F55" s="26" t="str">
        <f>IF(E18="","",E18)</f>
        <v>Vyplň údaj</v>
      </c>
      <c r="G55" s="33"/>
      <c r="H55" s="33"/>
      <c r="I55" s="90" t="s">
        <v>36</v>
      </c>
      <c r="J55" s="31" t="str">
        <f>E24</f>
        <v xml:space="preserve"> </v>
      </c>
      <c r="K55" s="33"/>
      <c r="L55" s="89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pans="1:47" s="2" customFormat="1" ht="10.35" customHeight="1">
      <c r="A56" s="33"/>
      <c r="B56" s="34"/>
      <c r="C56" s="33"/>
      <c r="D56" s="33"/>
      <c r="E56" s="33"/>
      <c r="F56" s="33"/>
      <c r="G56" s="33"/>
      <c r="H56" s="33"/>
      <c r="I56" s="88"/>
      <c r="J56" s="33"/>
      <c r="K56" s="33"/>
      <c r="L56" s="89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pans="1:47" s="2" customFormat="1" ht="29.25" customHeight="1">
      <c r="A57" s="33"/>
      <c r="B57" s="34"/>
      <c r="C57" s="110" t="s">
        <v>89</v>
      </c>
      <c r="D57" s="101"/>
      <c r="E57" s="101"/>
      <c r="F57" s="101"/>
      <c r="G57" s="101"/>
      <c r="H57" s="101"/>
      <c r="I57" s="111"/>
      <c r="J57" s="112" t="s">
        <v>90</v>
      </c>
      <c r="K57" s="101"/>
      <c r="L57" s="89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pans="1:47" s="2" customFormat="1" ht="10.35" customHeight="1">
      <c r="A58" s="33"/>
      <c r="B58" s="34"/>
      <c r="C58" s="33"/>
      <c r="D58" s="33"/>
      <c r="E58" s="33"/>
      <c r="F58" s="33"/>
      <c r="G58" s="33"/>
      <c r="H58" s="33"/>
      <c r="I58" s="88"/>
      <c r="J58" s="33"/>
      <c r="K58" s="33"/>
      <c r="L58" s="89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47" s="2" customFormat="1" ht="22.9" customHeight="1">
      <c r="A59" s="33"/>
      <c r="B59" s="34"/>
      <c r="C59" s="113" t="s">
        <v>71</v>
      </c>
      <c r="D59" s="33"/>
      <c r="E59" s="33"/>
      <c r="F59" s="33"/>
      <c r="G59" s="33"/>
      <c r="H59" s="33"/>
      <c r="I59" s="88"/>
      <c r="J59" s="67">
        <f>J88</f>
        <v>0</v>
      </c>
      <c r="K59" s="33"/>
      <c r="L59" s="89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U59" s="18" t="s">
        <v>91</v>
      </c>
    </row>
    <row r="60" spans="1:47" s="9" customFormat="1" ht="24.95" customHeight="1">
      <c r="B60" s="114"/>
      <c r="D60" s="115" t="s">
        <v>92</v>
      </c>
      <c r="E60" s="116"/>
      <c r="F60" s="116"/>
      <c r="G60" s="116"/>
      <c r="H60" s="116"/>
      <c r="I60" s="117"/>
      <c r="J60" s="118">
        <f>J89</f>
        <v>0</v>
      </c>
      <c r="L60" s="114"/>
    </row>
    <row r="61" spans="1:47" s="10" customFormat="1" ht="19.899999999999999" customHeight="1">
      <c r="B61" s="119"/>
      <c r="D61" s="120" t="s">
        <v>93</v>
      </c>
      <c r="E61" s="121"/>
      <c r="F61" s="121"/>
      <c r="G61" s="121"/>
      <c r="H61" s="121"/>
      <c r="I61" s="122"/>
      <c r="J61" s="123">
        <f>J90</f>
        <v>0</v>
      </c>
      <c r="L61" s="119"/>
    </row>
    <row r="62" spans="1:47" s="10" customFormat="1" ht="19.899999999999999" customHeight="1">
      <c r="B62" s="119"/>
      <c r="D62" s="120" t="s">
        <v>94</v>
      </c>
      <c r="E62" s="121"/>
      <c r="F62" s="121"/>
      <c r="G62" s="121"/>
      <c r="H62" s="121"/>
      <c r="I62" s="122"/>
      <c r="J62" s="123">
        <f>J156</f>
        <v>0</v>
      </c>
      <c r="L62" s="119"/>
    </row>
    <row r="63" spans="1:47" s="10" customFormat="1" ht="19.899999999999999" customHeight="1">
      <c r="B63" s="119"/>
      <c r="D63" s="120" t="s">
        <v>95</v>
      </c>
      <c r="E63" s="121"/>
      <c r="F63" s="121"/>
      <c r="G63" s="121"/>
      <c r="H63" s="121"/>
      <c r="I63" s="122"/>
      <c r="J63" s="123">
        <f>J188</f>
        <v>0</v>
      </c>
      <c r="L63" s="119"/>
    </row>
    <row r="64" spans="1:47" s="10" customFormat="1" ht="19.899999999999999" customHeight="1">
      <c r="B64" s="119"/>
      <c r="D64" s="120" t="s">
        <v>96</v>
      </c>
      <c r="E64" s="121"/>
      <c r="F64" s="121"/>
      <c r="G64" s="121"/>
      <c r="H64" s="121"/>
      <c r="I64" s="122"/>
      <c r="J64" s="123">
        <f>J195</f>
        <v>0</v>
      </c>
      <c r="L64" s="119"/>
    </row>
    <row r="65" spans="1:31" s="10" customFormat="1" ht="19.899999999999999" customHeight="1">
      <c r="B65" s="119"/>
      <c r="D65" s="120" t="s">
        <v>97</v>
      </c>
      <c r="E65" s="121"/>
      <c r="F65" s="121"/>
      <c r="G65" s="121"/>
      <c r="H65" s="121"/>
      <c r="I65" s="122"/>
      <c r="J65" s="123">
        <f>J204</f>
        <v>0</v>
      </c>
      <c r="L65" s="119"/>
    </row>
    <row r="66" spans="1:31" s="10" customFormat="1" ht="19.899999999999999" customHeight="1">
      <c r="B66" s="119"/>
      <c r="D66" s="120" t="s">
        <v>98</v>
      </c>
      <c r="E66" s="121"/>
      <c r="F66" s="121"/>
      <c r="G66" s="121"/>
      <c r="H66" s="121"/>
      <c r="I66" s="122"/>
      <c r="J66" s="123">
        <f>J224</f>
        <v>0</v>
      </c>
      <c r="L66" s="119"/>
    </row>
    <row r="67" spans="1:31" s="9" customFormat="1" ht="24.95" customHeight="1">
      <c r="B67" s="114"/>
      <c r="D67" s="115" t="s">
        <v>99</v>
      </c>
      <c r="E67" s="116"/>
      <c r="F67" s="116"/>
      <c r="G67" s="116"/>
      <c r="H67" s="116"/>
      <c r="I67" s="117"/>
      <c r="J67" s="118">
        <f>J227</f>
        <v>0</v>
      </c>
      <c r="L67" s="114"/>
    </row>
    <row r="68" spans="1:31" s="10" customFormat="1" ht="19.899999999999999" customHeight="1">
      <c r="B68" s="119"/>
      <c r="D68" s="120" t="s">
        <v>100</v>
      </c>
      <c r="E68" s="121"/>
      <c r="F68" s="121"/>
      <c r="G68" s="121"/>
      <c r="H68" s="121"/>
      <c r="I68" s="122"/>
      <c r="J68" s="123">
        <f>J228</f>
        <v>0</v>
      </c>
      <c r="L68" s="119"/>
    </row>
    <row r="69" spans="1:31" s="2" customFormat="1" ht="21.75" customHeight="1">
      <c r="A69" s="33"/>
      <c r="B69" s="34"/>
      <c r="C69" s="33"/>
      <c r="D69" s="33"/>
      <c r="E69" s="33"/>
      <c r="F69" s="33"/>
      <c r="G69" s="33"/>
      <c r="H69" s="33"/>
      <c r="I69" s="88"/>
      <c r="J69" s="33"/>
      <c r="K69" s="33"/>
      <c r="L69" s="89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</row>
    <row r="70" spans="1:31" s="2" customFormat="1" ht="6.95" customHeight="1">
      <c r="A70" s="33"/>
      <c r="B70" s="43"/>
      <c r="C70" s="44"/>
      <c r="D70" s="44"/>
      <c r="E70" s="44"/>
      <c r="F70" s="44"/>
      <c r="G70" s="44"/>
      <c r="H70" s="44"/>
      <c r="I70" s="108"/>
      <c r="J70" s="44"/>
      <c r="K70" s="44"/>
      <c r="L70" s="89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</row>
    <row r="74" spans="1:31" s="2" customFormat="1" ht="6.95" customHeight="1">
      <c r="A74" s="33"/>
      <c r="B74" s="45"/>
      <c r="C74" s="46"/>
      <c r="D74" s="46"/>
      <c r="E74" s="46"/>
      <c r="F74" s="46"/>
      <c r="G74" s="46"/>
      <c r="H74" s="46"/>
      <c r="I74" s="109"/>
      <c r="J74" s="46"/>
      <c r="K74" s="46"/>
      <c r="L74" s="89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</row>
    <row r="75" spans="1:31" s="2" customFormat="1" ht="24.95" customHeight="1">
      <c r="A75" s="33"/>
      <c r="B75" s="34"/>
      <c r="C75" s="22" t="s">
        <v>101</v>
      </c>
      <c r="D75" s="33"/>
      <c r="E75" s="33"/>
      <c r="F75" s="33"/>
      <c r="G75" s="33"/>
      <c r="H75" s="33"/>
      <c r="I75" s="88"/>
      <c r="J75" s="33"/>
      <c r="K75" s="33"/>
      <c r="L75" s="89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6.95" customHeight="1">
      <c r="A76" s="33"/>
      <c r="B76" s="34"/>
      <c r="C76" s="33"/>
      <c r="D76" s="33"/>
      <c r="E76" s="33"/>
      <c r="F76" s="33"/>
      <c r="G76" s="33"/>
      <c r="H76" s="33"/>
      <c r="I76" s="88"/>
      <c r="J76" s="33"/>
      <c r="K76" s="33"/>
      <c r="L76" s="89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2" customHeight="1">
      <c r="A77" s="33"/>
      <c r="B77" s="34"/>
      <c r="C77" s="28" t="s">
        <v>17</v>
      </c>
      <c r="D77" s="33"/>
      <c r="E77" s="33"/>
      <c r="F77" s="33"/>
      <c r="G77" s="33"/>
      <c r="H77" s="33"/>
      <c r="I77" s="88"/>
      <c r="J77" s="33"/>
      <c r="K77" s="33"/>
      <c r="L77" s="89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s="2" customFormat="1" ht="16.5" customHeight="1">
      <c r="A78" s="33"/>
      <c r="B78" s="34"/>
      <c r="C78" s="33"/>
      <c r="D78" s="33"/>
      <c r="E78" s="319" t="str">
        <f>E7</f>
        <v>Štěnovický Borek - revitalizace vodních nádrží_SO 02</v>
      </c>
      <c r="F78" s="320"/>
      <c r="G78" s="320"/>
      <c r="H78" s="320"/>
      <c r="I78" s="88"/>
      <c r="J78" s="33"/>
      <c r="K78" s="33"/>
      <c r="L78" s="89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</row>
    <row r="79" spans="1:31" s="2" customFormat="1" ht="12" customHeight="1">
      <c r="A79" s="33"/>
      <c r="B79" s="34"/>
      <c r="C79" s="28" t="s">
        <v>85</v>
      </c>
      <c r="D79" s="33"/>
      <c r="E79" s="33"/>
      <c r="F79" s="33"/>
      <c r="G79" s="33"/>
      <c r="H79" s="33"/>
      <c r="I79" s="88"/>
      <c r="J79" s="33"/>
      <c r="K79" s="33"/>
      <c r="L79" s="89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</row>
    <row r="80" spans="1:31" s="2" customFormat="1" ht="16.5" customHeight="1">
      <c r="A80" s="33"/>
      <c r="B80" s="34"/>
      <c r="C80" s="33"/>
      <c r="D80" s="33"/>
      <c r="E80" s="300" t="str">
        <f>E9</f>
        <v>09_08_2016 - SO 02 Vodní nádrž Chobota</v>
      </c>
      <c r="F80" s="321"/>
      <c r="G80" s="321"/>
      <c r="H80" s="321"/>
      <c r="I80" s="88"/>
      <c r="J80" s="33"/>
      <c r="K80" s="33"/>
      <c r="L80" s="89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65" s="2" customFormat="1" ht="6.95" customHeight="1">
      <c r="A81" s="33"/>
      <c r="B81" s="34"/>
      <c r="C81" s="33"/>
      <c r="D81" s="33"/>
      <c r="E81" s="33"/>
      <c r="F81" s="33"/>
      <c r="G81" s="33"/>
      <c r="H81" s="33"/>
      <c r="I81" s="88"/>
      <c r="J81" s="33"/>
      <c r="K81" s="33"/>
      <c r="L81" s="89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65" s="2" customFormat="1" ht="12" customHeight="1">
      <c r="A82" s="33"/>
      <c r="B82" s="34"/>
      <c r="C82" s="28" t="s">
        <v>23</v>
      </c>
      <c r="D82" s="33"/>
      <c r="E82" s="33"/>
      <c r="F82" s="26" t="str">
        <f>F12</f>
        <v xml:space="preserve"> </v>
      </c>
      <c r="G82" s="33"/>
      <c r="H82" s="33"/>
      <c r="I82" s="90" t="s">
        <v>25</v>
      </c>
      <c r="J82" s="51" t="str">
        <f>IF(J12="","",J12)</f>
        <v>5. 8. 2016</v>
      </c>
      <c r="K82" s="33"/>
      <c r="L82" s="89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65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88"/>
      <c r="J83" s="33"/>
      <c r="K83" s="33"/>
      <c r="L83" s="89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65" s="2" customFormat="1" ht="15.2" customHeight="1">
      <c r="A84" s="33"/>
      <c r="B84" s="34"/>
      <c r="C84" s="28" t="s">
        <v>29</v>
      </c>
      <c r="D84" s="33"/>
      <c r="E84" s="33"/>
      <c r="F84" s="26" t="str">
        <f>E15</f>
        <v xml:space="preserve"> </v>
      </c>
      <c r="G84" s="33"/>
      <c r="H84" s="33"/>
      <c r="I84" s="90" t="s">
        <v>34</v>
      </c>
      <c r="J84" s="31" t="str">
        <f>E21</f>
        <v xml:space="preserve"> </v>
      </c>
      <c r="K84" s="33"/>
      <c r="L84" s="89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65" s="2" customFormat="1" ht="15.2" customHeight="1">
      <c r="A85" s="33"/>
      <c r="B85" s="34"/>
      <c r="C85" s="28" t="s">
        <v>32</v>
      </c>
      <c r="D85" s="33"/>
      <c r="E85" s="33"/>
      <c r="F85" s="26" t="str">
        <f>IF(E18="","",E18)</f>
        <v>Vyplň údaj</v>
      </c>
      <c r="G85" s="33"/>
      <c r="H85" s="33"/>
      <c r="I85" s="90" t="s">
        <v>36</v>
      </c>
      <c r="J85" s="31" t="str">
        <f>E24</f>
        <v xml:space="preserve"> </v>
      </c>
      <c r="K85" s="33"/>
      <c r="L85" s="89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65" s="2" customFormat="1" ht="10.35" customHeight="1">
      <c r="A86" s="33"/>
      <c r="B86" s="34"/>
      <c r="C86" s="33"/>
      <c r="D86" s="33"/>
      <c r="E86" s="33"/>
      <c r="F86" s="33"/>
      <c r="G86" s="33"/>
      <c r="H86" s="33"/>
      <c r="I86" s="88"/>
      <c r="J86" s="33"/>
      <c r="K86" s="33"/>
      <c r="L86" s="89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65" s="11" customFormat="1" ht="29.25" customHeight="1">
      <c r="A87" s="124"/>
      <c r="B87" s="125"/>
      <c r="C87" s="126" t="s">
        <v>102</v>
      </c>
      <c r="D87" s="127" t="s">
        <v>58</v>
      </c>
      <c r="E87" s="127" t="s">
        <v>54</v>
      </c>
      <c r="F87" s="127" t="s">
        <v>55</v>
      </c>
      <c r="G87" s="127" t="s">
        <v>103</v>
      </c>
      <c r="H87" s="127" t="s">
        <v>104</v>
      </c>
      <c r="I87" s="128" t="s">
        <v>105</v>
      </c>
      <c r="J87" s="127" t="s">
        <v>90</v>
      </c>
      <c r="K87" s="129" t="s">
        <v>106</v>
      </c>
      <c r="L87" s="130"/>
      <c r="M87" s="58" t="s">
        <v>3</v>
      </c>
      <c r="N87" s="59" t="s">
        <v>43</v>
      </c>
      <c r="O87" s="59" t="s">
        <v>107</v>
      </c>
      <c r="P87" s="59" t="s">
        <v>108</v>
      </c>
      <c r="Q87" s="59" t="s">
        <v>109</v>
      </c>
      <c r="R87" s="59" t="s">
        <v>110</v>
      </c>
      <c r="S87" s="59" t="s">
        <v>111</v>
      </c>
      <c r="T87" s="60" t="s">
        <v>112</v>
      </c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</row>
    <row r="88" spans="1:65" s="2" customFormat="1" ht="22.9" customHeight="1">
      <c r="A88" s="33"/>
      <c r="B88" s="34"/>
      <c r="C88" s="65" t="s">
        <v>113</v>
      </c>
      <c r="D88" s="33"/>
      <c r="E88" s="33"/>
      <c r="F88" s="33"/>
      <c r="G88" s="33"/>
      <c r="H88" s="33"/>
      <c r="I88" s="88"/>
      <c r="J88" s="131">
        <f>BK88</f>
        <v>0</v>
      </c>
      <c r="K88" s="33"/>
      <c r="L88" s="34"/>
      <c r="M88" s="61"/>
      <c r="N88" s="52"/>
      <c r="O88" s="62"/>
      <c r="P88" s="132">
        <f>P89+P227</f>
        <v>0</v>
      </c>
      <c r="Q88" s="62"/>
      <c r="R88" s="132">
        <f>R89+R227</f>
        <v>197.12616933000001</v>
      </c>
      <c r="S88" s="62"/>
      <c r="T88" s="133">
        <f>T89+T227</f>
        <v>0</v>
      </c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T88" s="18" t="s">
        <v>72</v>
      </c>
      <c r="AU88" s="18" t="s">
        <v>91</v>
      </c>
      <c r="BK88" s="134">
        <f>BK89+BK227</f>
        <v>0</v>
      </c>
    </row>
    <row r="89" spans="1:65" s="12" customFormat="1" ht="25.9" customHeight="1">
      <c r="B89" s="135"/>
      <c r="D89" s="136" t="s">
        <v>72</v>
      </c>
      <c r="E89" s="137" t="s">
        <v>114</v>
      </c>
      <c r="F89" s="137" t="s">
        <v>115</v>
      </c>
      <c r="I89" s="138"/>
      <c r="J89" s="139">
        <f>BK89</f>
        <v>0</v>
      </c>
      <c r="L89" s="135"/>
      <c r="M89" s="140"/>
      <c r="N89" s="141"/>
      <c r="O89" s="141"/>
      <c r="P89" s="142">
        <f>P90+P156+P188+P195+P204+P224</f>
        <v>0</v>
      </c>
      <c r="Q89" s="141"/>
      <c r="R89" s="142">
        <f>R90+R156+R188+R195+R204+R224</f>
        <v>196.79573933</v>
      </c>
      <c r="S89" s="141"/>
      <c r="T89" s="143">
        <f>T90+T156+T188+T195+T204+T224</f>
        <v>0</v>
      </c>
      <c r="AR89" s="136" t="s">
        <v>22</v>
      </c>
      <c r="AT89" s="144" t="s">
        <v>72</v>
      </c>
      <c r="AU89" s="144" t="s">
        <v>73</v>
      </c>
      <c r="AY89" s="136" t="s">
        <v>116</v>
      </c>
      <c r="BK89" s="145">
        <f>BK90+BK156+BK188+BK195+BK204+BK224</f>
        <v>0</v>
      </c>
    </row>
    <row r="90" spans="1:65" s="12" customFormat="1" ht="22.9" customHeight="1">
      <c r="B90" s="135"/>
      <c r="D90" s="136" t="s">
        <v>72</v>
      </c>
      <c r="E90" s="146" t="s">
        <v>22</v>
      </c>
      <c r="F90" s="146" t="s">
        <v>117</v>
      </c>
      <c r="I90" s="138"/>
      <c r="J90" s="147">
        <f>BK90</f>
        <v>0</v>
      </c>
      <c r="L90" s="135"/>
      <c r="M90" s="140"/>
      <c r="N90" s="141"/>
      <c r="O90" s="141"/>
      <c r="P90" s="142">
        <f>SUM(P91:P155)</f>
        <v>0</v>
      </c>
      <c r="Q90" s="141"/>
      <c r="R90" s="142">
        <f>SUM(R91:R155)</f>
        <v>4.6899999999999997E-3</v>
      </c>
      <c r="S90" s="141"/>
      <c r="T90" s="143">
        <f>SUM(T91:T155)</f>
        <v>0</v>
      </c>
      <c r="AR90" s="136" t="s">
        <v>22</v>
      </c>
      <c r="AT90" s="144" t="s">
        <v>72</v>
      </c>
      <c r="AU90" s="144" t="s">
        <v>22</v>
      </c>
      <c r="AY90" s="136" t="s">
        <v>116</v>
      </c>
      <c r="BK90" s="145">
        <f>SUM(BK91:BK155)</f>
        <v>0</v>
      </c>
    </row>
    <row r="91" spans="1:65" s="2" customFormat="1" ht="21.75" customHeight="1">
      <c r="A91" s="33"/>
      <c r="B91" s="148"/>
      <c r="C91" s="149" t="s">
        <v>22</v>
      </c>
      <c r="D91" s="149" t="s">
        <v>118</v>
      </c>
      <c r="E91" s="150" t="s">
        <v>119</v>
      </c>
      <c r="F91" s="151" t="s">
        <v>120</v>
      </c>
      <c r="G91" s="152" t="s">
        <v>121</v>
      </c>
      <c r="H91" s="153">
        <v>1100</v>
      </c>
      <c r="I91" s="154"/>
      <c r="J91" s="155">
        <f>ROUND(I91*H91,2)</f>
        <v>0</v>
      </c>
      <c r="K91" s="151" t="s">
        <v>122</v>
      </c>
      <c r="L91" s="34"/>
      <c r="M91" s="156" t="s">
        <v>3</v>
      </c>
      <c r="N91" s="157" t="s">
        <v>44</v>
      </c>
      <c r="O91" s="54"/>
      <c r="P91" s="158">
        <f>O91*H91</f>
        <v>0</v>
      </c>
      <c r="Q91" s="158">
        <v>0</v>
      </c>
      <c r="R91" s="158">
        <f>Q91*H91</f>
        <v>0</v>
      </c>
      <c r="S91" s="158">
        <v>0</v>
      </c>
      <c r="T91" s="159">
        <f>S91*H91</f>
        <v>0</v>
      </c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R91" s="160" t="s">
        <v>123</v>
      </c>
      <c r="AT91" s="160" t="s">
        <v>118</v>
      </c>
      <c r="AU91" s="160" t="s">
        <v>83</v>
      </c>
      <c r="AY91" s="18" t="s">
        <v>116</v>
      </c>
      <c r="BE91" s="161">
        <f>IF(N91="základní",J91,0)</f>
        <v>0</v>
      </c>
      <c r="BF91" s="161">
        <f>IF(N91="snížená",J91,0)</f>
        <v>0</v>
      </c>
      <c r="BG91" s="161">
        <f>IF(N91="zákl. přenesená",J91,0)</f>
        <v>0</v>
      </c>
      <c r="BH91" s="161">
        <f>IF(N91="sníž. přenesená",J91,0)</f>
        <v>0</v>
      </c>
      <c r="BI91" s="161">
        <f>IF(N91="nulová",J91,0)</f>
        <v>0</v>
      </c>
      <c r="BJ91" s="18" t="s">
        <v>22</v>
      </c>
      <c r="BK91" s="161">
        <f>ROUND(I91*H91,2)</f>
        <v>0</v>
      </c>
      <c r="BL91" s="18" t="s">
        <v>123</v>
      </c>
      <c r="BM91" s="160" t="s">
        <v>124</v>
      </c>
    </row>
    <row r="92" spans="1:65" s="2" customFormat="1" ht="19.5">
      <c r="A92" s="33"/>
      <c r="B92" s="34"/>
      <c r="C92" s="33"/>
      <c r="D92" s="162" t="s">
        <v>125</v>
      </c>
      <c r="E92" s="33"/>
      <c r="F92" s="163" t="s">
        <v>126</v>
      </c>
      <c r="G92" s="33"/>
      <c r="H92" s="33"/>
      <c r="I92" s="88"/>
      <c r="J92" s="33"/>
      <c r="K92" s="33"/>
      <c r="L92" s="34"/>
      <c r="M92" s="164"/>
      <c r="N92" s="165"/>
      <c r="O92" s="54"/>
      <c r="P92" s="54"/>
      <c r="Q92" s="54"/>
      <c r="R92" s="54"/>
      <c r="S92" s="54"/>
      <c r="T92" s="55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T92" s="18" t="s">
        <v>125</v>
      </c>
      <c r="AU92" s="18" t="s">
        <v>83</v>
      </c>
    </row>
    <row r="93" spans="1:65" s="2" customFormat="1" ht="16.5" customHeight="1">
      <c r="A93" s="33"/>
      <c r="B93" s="148"/>
      <c r="C93" s="149" t="s">
        <v>83</v>
      </c>
      <c r="D93" s="149" t="s">
        <v>118</v>
      </c>
      <c r="E93" s="150" t="s">
        <v>127</v>
      </c>
      <c r="F93" s="151" t="s">
        <v>128</v>
      </c>
      <c r="G93" s="152" t="s">
        <v>129</v>
      </c>
      <c r="H93" s="153">
        <v>975</v>
      </c>
      <c r="I93" s="154"/>
      <c r="J93" s="155">
        <f>ROUND(I93*H93,2)</f>
        <v>0</v>
      </c>
      <c r="K93" s="151" t="s">
        <v>130</v>
      </c>
      <c r="L93" s="34"/>
      <c r="M93" s="156" t="s">
        <v>3</v>
      </c>
      <c r="N93" s="157" t="s">
        <v>44</v>
      </c>
      <c r="O93" s="54"/>
      <c r="P93" s="158">
        <f>O93*H93</f>
        <v>0</v>
      </c>
      <c r="Q93" s="158">
        <v>0</v>
      </c>
      <c r="R93" s="158">
        <f>Q93*H93</f>
        <v>0</v>
      </c>
      <c r="S93" s="158">
        <v>0</v>
      </c>
      <c r="T93" s="159">
        <f>S93*H93</f>
        <v>0</v>
      </c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R93" s="160" t="s">
        <v>123</v>
      </c>
      <c r="AT93" s="160" t="s">
        <v>118</v>
      </c>
      <c r="AU93" s="160" t="s">
        <v>83</v>
      </c>
      <c r="AY93" s="18" t="s">
        <v>116</v>
      </c>
      <c r="BE93" s="161">
        <f>IF(N93="základní",J93,0)</f>
        <v>0</v>
      </c>
      <c r="BF93" s="161">
        <f>IF(N93="snížená",J93,0)</f>
        <v>0</v>
      </c>
      <c r="BG93" s="161">
        <f>IF(N93="zákl. přenesená",J93,0)</f>
        <v>0</v>
      </c>
      <c r="BH93" s="161">
        <f>IF(N93="sníž. přenesená",J93,0)</f>
        <v>0</v>
      </c>
      <c r="BI93" s="161">
        <f>IF(N93="nulová",J93,0)</f>
        <v>0</v>
      </c>
      <c r="BJ93" s="18" t="s">
        <v>22</v>
      </c>
      <c r="BK93" s="161">
        <f>ROUND(I93*H93,2)</f>
        <v>0</v>
      </c>
      <c r="BL93" s="18" t="s">
        <v>123</v>
      </c>
      <c r="BM93" s="160" t="s">
        <v>131</v>
      </c>
    </row>
    <row r="94" spans="1:65" s="2" customFormat="1" ht="19.5">
      <c r="A94" s="33"/>
      <c r="B94" s="34"/>
      <c r="C94" s="33"/>
      <c r="D94" s="162" t="s">
        <v>125</v>
      </c>
      <c r="E94" s="33"/>
      <c r="F94" s="163" t="s">
        <v>132</v>
      </c>
      <c r="G94" s="33"/>
      <c r="H94" s="33"/>
      <c r="I94" s="88"/>
      <c r="J94" s="33"/>
      <c r="K94" s="33"/>
      <c r="L94" s="34"/>
      <c r="M94" s="164"/>
      <c r="N94" s="165"/>
      <c r="O94" s="54"/>
      <c r="P94" s="54"/>
      <c r="Q94" s="54"/>
      <c r="R94" s="54"/>
      <c r="S94" s="54"/>
      <c r="T94" s="55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T94" s="18" t="s">
        <v>125</v>
      </c>
      <c r="AU94" s="18" t="s">
        <v>83</v>
      </c>
    </row>
    <row r="95" spans="1:65" s="2" customFormat="1" ht="16.5" customHeight="1">
      <c r="A95" s="33"/>
      <c r="B95" s="148"/>
      <c r="C95" s="149" t="s">
        <v>133</v>
      </c>
      <c r="D95" s="149" t="s">
        <v>118</v>
      </c>
      <c r="E95" s="150" t="s">
        <v>134</v>
      </c>
      <c r="F95" s="151" t="s">
        <v>135</v>
      </c>
      <c r="G95" s="152" t="s">
        <v>129</v>
      </c>
      <c r="H95" s="153">
        <v>65.55</v>
      </c>
      <c r="I95" s="154"/>
      <c r="J95" s="155">
        <f>ROUND(I95*H95,2)</f>
        <v>0</v>
      </c>
      <c r="K95" s="151" t="s">
        <v>130</v>
      </c>
      <c r="L95" s="34"/>
      <c r="M95" s="156" t="s">
        <v>3</v>
      </c>
      <c r="N95" s="157" t="s">
        <v>44</v>
      </c>
      <c r="O95" s="54"/>
      <c r="P95" s="158">
        <f>O95*H95</f>
        <v>0</v>
      </c>
      <c r="Q95" s="158">
        <v>0</v>
      </c>
      <c r="R95" s="158">
        <f>Q95*H95</f>
        <v>0</v>
      </c>
      <c r="S95" s="158">
        <v>0</v>
      </c>
      <c r="T95" s="159">
        <f>S95*H95</f>
        <v>0</v>
      </c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R95" s="160" t="s">
        <v>123</v>
      </c>
      <c r="AT95" s="160" t="s">
        <v>118</v>
      </c>
      <c r="AU95" s="160" t="s">
        <v>83</v>
      </c>
      <c r="AY95" s="18" t="s">
        <v>116</v>
      </c>
      <c r="BE95" s="161">
        <f>IF(N95="základní",J95,0)</f>
        <v>0</v>
      </c>
      <c r="BF95" s="161">
        <f>IF(N95="snížená",J95,0)</f>
        <v>0</v>
      </c>
      <c r="BG95" s="161">
        <f>IF(N95="zákl. přenesená",J95,0)</f>
        <v>0</v>
      </c>
      <c r="BH95" s="161">
        <f>IF(N95="sníž. přenesená",J95,0)</f>
        <v>0</v>
      </c>
      <c r="BI95" s="161">
        <f>IF(N95="nulová",J95,0)</f>
        <v>0</v>
      </c>
      <c r="BJ95" s="18" t="s">
        <v>22</v>
      </c>
      <c r="BK95" s="161">
        <f>ROUND(I95*H95,2)</f>
        <v>0</v>
      </c>
      <c r="BL95" s="18" t="s">
        <v>123</v>
      </c>
      <c r="BM95" s="160" t="s">
        <v>136</v>
      </c>
    </row>
    <row r="96" spans="1:65" s="2" customFormat="1" ht="19.5">
      <c r="A96" s="33"/>
      <c r="B96" s="34"/>
      <c r="C96" s="33"/>
      <c r="D96" s="162" t="s">
        <v>125</v>
      </c>
      <c r="E96" s="33"/>
      <c r="F96" s="163" t="s">
        <v>137</v>
      </c>
      <c r="G96" s="33"/>
      <c r="H96" s="33"/>
      <c r="I96" s="88"/>
      <c r="J96" s="33"/>
      <c r="K96" s="33"/>
      <c r="L96" s="34"/>
      <c r="M96" s="164"/>
      <c r="N96" s="165"/>
      <c r="O96" s="54"/>
      <c r="P96" s="54"/>
      <c r="Q96" s="54"/>
      <c r="R96" s="54"/>
      <c r="S96" s="54"/>
      <c r="T96" s="55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T96" s="18" t="s">
        <v>125</v>
      </c>
      <c r="AU96" s="18" t="s">
        <v>83</v>
      </c>
    </row>
    <row r="97" spans="1:65" s="13" customFormat="1" ht="11.25">
      <c r="B97" s="166"/>
      <c r="D97" s="162" t="s">
        <v>138</v>
      </c>
      <c r="E97" s="167" t="s">
        <v>3</v>
      </c>
      <c r="F97" s="168" t="s">
        <v>139</v>
      </c>
      <c r="H97" s="169">
        <v>65.55</v>
      </c>
      <c r="I97" s="170"/>
      <c r="L97" s="166"/>
      <c r="M97" s="171"/>
      <c r="N97" s="172"/>
      <c r="O97" s="172"/>
      <c r="P97" s="172"/>
      <c r="Q97" s="172"/>
      <c r="R97" s="172"/>
      <c r="S97" s="172"/>
      <c r="T97" s="173"/>
      <c r="AT97" s="167" t="s">
        <v>138</v>
      </c>
      <c r="AU97" s="167" t="s">
        <v>83</v>
      </c>
      <c r="AV97" s="13" t="s">
        <v>83</v>
      </c>
      <c r="AW97" s="13" t="s">
        <v>35</v>
      </c>
      <c r="AX97" s="13" t="s">
        <v>22</v>
      </c>
      <c r="AY97" s="167" t="s">
        <v>116</v>
      </c>
    </row>
    <row r="98" spans="1:65" s="2" customFormat="1" ht="16.5" customHeight="1">
      <c r="A98" s="33"/>
      <c r="B98" s="148"/>
      <c r="C98" s="149" t="s">
        <v>123</v>
      </c>
      <c r="D98" s="149" t="s">
        <v>118</v>
      </c>
      <c r="E98" s="150" t="s">
        <v>140</v>
      </c>
      <c r="F98" s="151" t="s">
        <v>141</v>
      </c>
      <c r="G98" s="152" t="s">
        <v>129</v>
      </c>
      <c r="H98" s="153">
        <v>32.774999999999999</v>
      </c>
      <c r="I98" s="154"/>
      <c r="J98" s="155">
        <f>ROUND(I98*H98,2)</f>
        <v>0</v>
      </c>
      <c r="K98" s="151" t="s">
        <v>130</v>
      </c>
      <c r="L98" s="34"/>
      <c r="M98" s="156" t="s">
        <v>3</v>
      </c>
      <c r="N98" s="157" t="s">
        <v>44</v>
      </c>
      <c r="O98" s="54"/>
      <c r="P98" s="158">
        <f>O98*H98</f>
        <v>0</v>
      </c>
      <c r="Q98" s="158">
        <v>0</v>
      </c>
      <c r="R98" s="158">
        <f>Q98*H98</f>
        <v>0</v>
      </c>
      <c r="S98" s="158">
        <v>0</v>
      </c>
      <c r="T98" s="159">
        <f>S98*H98</f>
        <v>0</v>
      </c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R98" s="160" t="s">
        <v>123</v>
      </c>
      <c r="AT98" s="160" t="s">
        <v>118</v>
      </c>
      <c r="AU98" s="160" t="s">
        <v>83</v>
      </c>
      <c r="AY98" s="18" t="s">
        <v>116</v>
      </c>
      <c r="BE98" s="161">
        <f>IF(N98="základní",J98,0)</f>
        <v>0</v>
      </c>
      <c r="BF98" s="161">
        <f>IF(N98="snížená",J98,0)</f>
        <v>0</v>
      </c>
      <c r="BG98" s="161">
        <f>IF(N98="zákl. přenesená",J98,0)</f>
        <v>0</v>
      </c>
      <c r="BH98" s="161">
        <f>IF(N98="sníž. přenesená",J98,0)</f>
        <v>0</v>
      </c>
      <c r="BI98" s="161">
        <f>IF(N98="nulová",J98,0)</f>
        <v>0</v>
      </c>
      <c r="BJ98" s="18" t="s">
        <v>22</v>
      </c>
      <c r="BK98" s="161">
        <f>ROUND(I98*H98,2)</f>
        <v>0</v>
      </c>
      <c r="BL98" s="18" t="s">
        <v>123</v>
      </c>
      <c r="BM98" s="160" t="s">
        <v>142</v>
      </c>
    </row>
    <row r="99" spans="1:65" s="2" customFormat="1" ht="19.5">
      <c r="A99" s="33"/>
      <c r="B99" s="34"/>
      <c r="C99" s="33"/>
      <c r="D99" s="162" t="s">
        <v>125</v>
      </c>
      <c r="E99" s="33"/>
      <c r="F99" s="163" t="s">
        <v>143</v>
      </c>
      <c r="G99" s="33"/>
      <c r="H99" s="33"/>
      <c r="I99" s="88"/>
      <c r="J99" s="33"/>
      <c r="K99" s="33"/>
      <c r="L99" s="34"/>
      <c r="M99" s="164"/>
      <c r="N99" s="165"/>
      <c r="O99" s="54"/>
      <c r="P99" s="54"/>
      <c r="Q99" s="54"/>
      <c r="R99" s="54"/>
      <c r="S99" s="54"/>
      <c r="T99" s="55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T99" s="18" t="s">
        <v>125</v>
      </c>
      <c r="AU99" s="18" t="s">
        <v>83</v>
      </c>
    </row>
    <row r="100" spans="1:65" s="13" customFormat="1" ht="11.25">
      <c r="B100" s="166"/>
      <c r="D100" s="162" t="s">
        <v>138</v>
      </c>
      <c r="E100" s="167" t="s">
        <v>3</v>
      </c>
      <c r="F100" s="168" t="s">
        <v>144</v>
      </c>
      <c r="H100" s="169">
        <v>32.774999999999999</v>
      </c>
      <c r="I100" s="170"/>
      <c r="L100" s="166"/>
      <c r="M100" s="171"/>
      <c r="N100" s="172"/>
      <c r="O100" s="172"/>
      <c r="P100" s="172"/>
      <c r="Q100" s="172"/>
      <c r="R100" s="172"/>
      <c r="S100" s="172"/>
      <c r="T100" s="173"/>
      <c r="AT100" s="167" t="s">
        <v>138</v>
      </c>
      <c r="AU100" s="167" t="s">
        <v>83</v>
      </c>
      <c r="AV100" s="13" t="s">
        <v>83</v>
      </c>
      <c r="AW100" s="13" t="s">
        <v>35</v>
      </c>
      <c r="AX100" s="13" t="s">
        <v>22</v>
      </c>
      <c r="AY100" s="167" t="s">
        <v>116</v>
      </c>
    </row>
    <row r="101" spans="1:65" s="2" customFormat="1" ht="16.5" customHeight="1">
      <c r="A101" s="33"/>
      <c r="B101" s="148"/>
      <c r="C101" s="149" t="s">
        <v>145</v>
      </c>
      <c r="D101" s="149" t="s">
        <v>118</v>
      </c>
      <c r="E101" s="150" t="s">
        <v>146</v>
      </c>
      <c r="F101" s="151" t="s">
        <v>147</v>
      </c>
      <c r="G101" s="152" t="s">
        <v>129</v>
      </c>
      <c r="H101" s="153">
        <v>975</v>
      </c>
      <c r="I101" s="154"/>
      <c r="J101" s="155">
        <f>ROUND(I101*H101,2)</f>
        <v>0</v>
      </c>
      <c r="K101" s="151" t="s">
        <v>130</v>
      </c>
      <c r="L101" s="34"/>
      <c r="M101" s="156" t="s">
        <v>3</v>
      </c>
      <c r="N101" s="157" t="s">
        <v>44</v>
      </c>
      <c r="O101" s="54"/>
      <c r="P101" s="158">
        <f>O101*H101</f>
        <v>0</v>
      </c>
      <c r="Q101" s="158">
        <v>0</v>
      </c>
      <c r="R101" s="158">
        <f>Q101*H101</f>
        <v>0</v>
      </c>
      <c r="S101" s="158">
        <v>0</v>
      </c>
      <c r="T101" s="159">
        <f>S101*H101</f>
        <v>0</v>
      </c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R101" s="160" t="s">
        <v>123</v>
      </c>
      <c r="AT101" s="160" t="s">
        <v>118</v>
      </c>
      <c r="AU101" s="160" t="s">
        <v>83</v>
      </c>
      <c r="AY101" s="18" t="s">
        <v>116</v>
      </c>
      <c r="BE101" s="161">
        <f>IF(N101="základní",J101,0)</f>
        <v>0</v>
      </c>
      <c r="BF101" s="161">
        <f>IF(N101="snížená",J101,0)</f>
        <v>0</v>
      </c>
      <c r="BG101" s="161">
        <f>IF(N101="zákl. přenesená",J101,0)</f>
        <v>0</v>
      </c>
      <c r="BH101" s="161">
        <f>IF(N101="sníž. přenesená",J101,0)</f>
        <v>0</v>
      </c>
      <c r="BI101" s="161">
        <f>IF(N101="nulová",J101,0)</f>
        <v>0</v>
      </c>
      <c r="BJ101" s="18" t="s">
        <v>22</v>
      </c>
      <c r="BK101" s="161">
        <f>ROUND(I101*H101,2)</f>
        <v>0</v>
      </c>
      <c r="BL101" s="18" t="s">
        <v>123</v>
      </c>
      <c r="BM101" s="160" t="s">
        <v>148</v>
      </c>
    </row>
    <row r="102" spans="1:65" s="2" customFormat="1" ht="19.5">
      <c r="A102" s="33"/>
      <c r="B102" s="34"/>
      <c r="C102" s="33"/>
      <c r="D102" s="162" t="s">
        <v>125</v>
      </c>
      <c r="E102" s="33"/>
      <c r="F102" s="163" t="s">
        <v>149</v>
      </c>
      <c r="G102" s="33"/>
      <c r="H102" s="33"/>
      <c r="I102" s="88"/>
      <c r="J102" s="33"/>
      <c r="K102" s="33"/>
      <c r="L102" s="34"/>
      <c r="M102" s="164"/>
      <c r="N102" s="165"/>
      <c r="O102" s="54"/>
      <c r="P102" s="54"/>
      <c r="Q102" s="54"/>
      <c r="R102" s="54"/>
      <c r="S102" s="54"/>
      <c r="T102" s="55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T102" s="18" t="s">
        <v>125</v>
      </c>
      <c r="AU102" s="18" t="s">
        <v>83</v>
      </c>
    </row>
    <row r="103" spans="1:65" s="2" customFormat="1" ht="16.5" customHeight="1">
      <c r="A103" s="33"/>
      <c r="B103" s="148"/>
      <c r="C103" s="149" t="s">
        <v>150</v>
      </c>
      <c r="D103" s="149" t="s">
        <v>118</v>
      </c>
      <c r="E103" s="150" t="s">
        <v>151</v>
      </c>
      <c r="F103" s="151" t="s">
        <v>152</v>
      </c>
      <c r="G103" s="152" t="s">
        <v>129</v>
      </c>
      <c r="H103" s="153">
        <v>249.55699999999999</v>
      </c>
      <c r="I103" s="154"/>
      <c r="J103" s="155">
        <f>ROUND(I103*H103,2)</f>
        <v>0</v>
      </c>
      <c r="K103" s="151" t="s">
        <v>130</v>
      </c>
      <c r="L103" s="34"/>
      <c r="M103" s="156" t="s">
        <v>3</v>
      </c>
      <c r="N103" s="157" t="s">
        <v>44</v>
      </c>
      <c r="O103" s="54"/>
      <c r="P103" s="158">
        <f>O103*H103</f>
        <v>0</v>
      </c>
      <c r="Q103" s="158">
        <v>0</v>
      </c>
      <c r="R103" s="158">
        <f>Q103*H103</f>
        <v>0</v>
      </c>
      <c r="S103" s="158">
        <v>0</v>
      </c>
      <c r="T103" s="159">
        <f>S103*H103</f>
        <v>0</v>
      </c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R103" s="160" t="s">
        <v>123</v>
      </c>
      <c r="AT103" s="160" t="s">
        <v>118</v>
      </c>
      <c r="AU103" s="160" t="s">
        <v>83</v>
      </c>
      <c r="AY103" s="18" t="s">
        <v>116</v>
      </c>
      <c r="BE103" s="161">
        <f>IF(N103="základní",J103,0)</f>
        <v>0</v>
      </c>
      <c r="BF103" s="161">
        <f>IF(N103="snížená",J103,0)</f>
        <v>0</v>
      </c>
      <c r="BG103" s="161">
        <f>IF(N103="zákl. přenesená",J103,0)</f>
        <v>0</v>
      </c>
      <c r="BH103" s="161">
        <f>IF(N103="sníž. přenesená",J103,0)</f>
        <v>0</v>
      </c>
      <c r="BI103" s="161">
        <f>IF(N103="nulová",J103,0)</f>
        <v>0</v>
      </c>
      <c r="BJ103" s="18" t="s">
        <v>22</v>
      </c>
      <c r="BK103" s="161">
        <f>ROUND(I103*H103,2)</f>
        <v>0</v>
      </c>
      <c r="BL103" s="18" t="s">
        <v>123</v>
      </c>
      <c r="BM103" s="160" t="s">
        <v>153</v>
      </c>
    </row>
    <row r="104" spans="1:65" s="2" customFormat="1" ht="19.5">
      <c r="A104" s="33"/>
      <c r="B104" s="34"/>
      <c r="C104" s="33"/>
      <c r="D104" s="162" t="s">
        <v>125</v>
      </c>
      <c r="E104" s="33"/>
      <c r="F104" s="163" t="s">
        <v>154</v>
      </c>
      <c r="G104" s="33"/>
      <c r="H104" s="33"/>
      <c r="I104" s="88"/>
      <c r="J104" s="33"/>
      <c r="K104" s="33"/>
      <c r="L104" s="34"/>
      <c r="M104" s="164"/>
      <c r="N104" s="165"/>
      <c r="O104" s="54"/>
      <c r="P104" s="54"/>
      <c r="Q104" s="54"/>
      <c r="R104" s="54"/>
      <c r="S104" s="54"/>
      <c r="T104" s="55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T104" s="18" t="s">
        <v>125</v>
      </c>
      <c r="AU104" s="18" t="s">
        <v>83</v>
      </c>
    </row>
    <row r="105" spans="1:65" s="13" customFormat="1" ht="11.25">
      <c r="B105" s="166"/>
      <c r="D105" s="162" t="s">
        <v>138</v>
      </c>
      <c r="E105" s="167" t="s">
        <v>3</v>
      </c>
      <c r="F105" s="168" t="s">
        <v>155</v>
      </c>
      <c r="H105" s="169">
        <v>249.12</v>
      </c>
      <c r="I105" s="170"/>
      <c r="L105" s="166"/>
      <c r="M105" s="171"/>
      <c r="N105" s="172"/>
      <c r="O105" s="172"/>
      <c r="P105" s="172"/>
      <c r="Q105" s="172"/>
      <c r="R105" s="172"/>
      <c r="S105" s="172"/>
      <c r="T105" s="173"/>
      <c r="AT105" s="167" t="s">
        <v>138</v>
      </c>
      <c r="AU105" s="167" t="s">
        <v>83</v>
      </c>
      <c r="AV105" s="13" t="s">
        <v>83</v>
      </c>
      <c r="AW105" s="13" t="s">
        <v>35</v>
      </c>
      <c r="AX105" s="13" t="s">
        <v>73</v>
      </c>
      <c r="AY105" s="167" t="s">
        <v>116</v>
      </c>
    </row>
    <row r="106" spans="1:65" s="13" customFormat="1" ht="11.25">
      <c r="B106" s="166"/>
      <c r="D106" s="162" t="s">
        <v>138</v>
      </c>
      <c r="E106" s="167" t="s">
        <v>3</v>
      </c>
      <c r="F106" s="168" t="s">
        <v>156</v>
      </c>
      <c r="H106" s="169">
        <v>0.437</v>
      </c>
      <c r="I106" s="170"/>
      <c r="L106" s="166"/>
      <c r="M106" s="171"/>
      <c r="N106" s="172"/>
      <c r="O106" s="172"/>
      <c r="P106" s="172"/>
      <c r="Q106" s="172"/>
      <c r="R106" s="172"/>
      <c r="S106" s="172"/>
      <c r="T106" s="173"/>
      <c r="AT106" s="167" t="s">
        <v>138</v>
      </c>
      <c r="AU106" s="167" t="s">
        <v>83</v>
      </c>
      <c r="AV106" s="13" t="s">
        <v>83</v>
      </c>
      <c r="AW106" s="13" t="s">
        <v>35</v>
      </c>
      <c r="AX106" s="13" t="s">
        <v>73</v>
      </c>
      <c r="AY106" s="167" t="s">
        <v>116</v>
      </c>
    </row>
    <row r="107" spans="1:65" s="14" customFormat="1" ht="11.25">
      <c r="B107" s="174"/>
      <c r="D107" s="162" t="s">
        <v>138</v>
      </c>
      <c r="E107" s="175" t="s">
        <v>3</v>
      </c>
      <c r="F107" s="176" t="s">
        <v>157</v>
      </c>
      <c r="H107" s="177">
        <v>249.55699999999999</v>
      </c>
      <c r="I107" s="178"/>
      <c r="L107" s="174"/>
      <c r="M107" s="179"/>
      <c r="N107" s="180"/>
      <c r="O107" s="180"/>
      <c r="P107" s="180"/>
      <c r="Q107" s="180"/>
      <c r="R107" s="180"/>
      <c r="S107" s="180"/>
      <c r="T107" s="181"/>
      <c r="AT107" s="175" t="s">
        <v>138</v>
      </c>
      <c r="AU107" s="175" t="s">
        <v>83</v>
      </c>
      <c r="AV107" s="14" t="s">
        <v>123</v>
      </c>
      <c r="AW107" s="14" t="s">
        <v>35</v>
      </c>
      <c r="AX107" s="14" t="s">
        <v>22</v>
      </c>
      <c r="AY107" s="175" t="s">
        <v>116</v>
      </c>
    </row>
    <row r="108" spans="1:65" s="2" customFormat="1" ht="16.5" customHeight="1">
      <c r="A108" s="33"/>
      <c r="B108" s="148"/>
      <c r="C108" s="149" t="s">
        <v>158</v>
      </c>
      <c r="D108" s="149" t="s">
        <v>118</v>
      </c>
      <c r="E108" s="150" t="s">
        <v>159</v>
      </c>
      <c r="F108" s="151" t="s">
        <v>160</v>
      </c>
      <c r="G108" s="152" t="s">
        <v>129</v>
      </c>
      <c r="H108" s="153">
        <v>124.779</v>
      </c>
      <c r="I108" s="154"/>
      <c r="J108" s="155">
        <f>ROUND(I108*H108,2)</f>
        <v>0</v>
      </c>
      <c r="K108" s="151" t="s">
        <v>130</v>
      </c>
      <c r="L108" s="34"/>
      <c r="M108" s="156" t="s">
        <v>3</v>
      </c>
      <c r="N108" s="157" t="s">
        <v>44</v>
      </c>
      <c r="O108" s="54"/>
      <c r="P108" s="158">
        <f>O108*H108</f>
        <v>0</v>
      </c>
      <c r="Q108" s="158">
        <v>0</v>
      </c>
      <c r="R108" s="158">
        <f>Q108*H108</f>
        <v>0</v>
      </c>
      <c r="S108" s="158">
        <v>0</v>
      </c>
      <c r="T108" s="159">
        <f>S108*H108</f>
        <v>0</v>
      </c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R108" s="160" t="s">
        <v>123</v>
      </c>
      <c r="AT108" s="160" t="s">
        <v>118</v>
      </c>
      <c r="AU108" s="160" t="s">
        <v>83</v>
      </c>
      <c r="AY108" s="18" t="s">
        <v>116</v>
      </c>
      <c r="BE108" s="161">
        <f>IF(N108="základní",J108,0)</f>
        <v>0</v>
      </c>
      <c r="BF108" s="161">
        <f>IF(N108="snížená",J108,0)</f>
        <v>0</v>
      </c>
      <c r="BG108" s="161">
        <f>IF(N108="zákl. přenesená",J108,0)</f>
        <v>0</v>
      </c>
      <c r="BH108" s="161">
        <f>IF(N108="sníž. přenesená",J108,0)</f>
        <v>0</v>
      </c>
      <c r="BI108" s="161">
        <f>IF(N108="nulová",J108,0)</f>
        <v>0</v>
      </c>
      <c r="BJ108" s="18" t="s">
        <v>22</v>
      </c>
      <c r="BK108" s="161">
        <f>ROUND(I108*H108,2)</f>
        <v>0</v>
      </c>
      <c r="BL108" s="18" t="s">
        <v>123</v>
      </c>
      <c r="BM108" s="160" t="s">
        <v>161</v>
      </c>
    </row>
    <row r="109" spans="1:65" s="2" customFormat="1" ht="19.5">
      <c r="A109" s="33"/>
      <c r="B109" s="34"/>
      <c r="C109" s="33"/>
      <c r="D109" s="162" t="s">
        <v>125</v>
      </c>
      <c r="E109" s="33"/>
      <c r="F109" s="163" t="s">
        <v>162</v>
      </c>
      <c r="G109" s="33"/>
      <c r="H109" s="33"/>
      <c r="I109" s="88"/>
      <c r="J109" s="33"/>
      <c r="K109" s="33"/>
      <c r="L109" s="34"/>
      <c r="M109" s="164"/>
      <c r="N109" s="165"/>
      <c r="O109" s="54"/>
      <c r="P109" s="54"/>
      <c r="Q109" s="54"/>
      <c r="R109" s="54"/>
      <c r="S109" s="54"/>
      <c r="T109" s="55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T109" s="18" t="s">
        <v>125</v>
      </c>
      <c r="AU109" s="18" t="s">
        <v>83</v>
      </c>
    </row>
    <row r="110" spans="1:65" s="13" customFormat="1" ht="11.25">
      <c r="B110" s="166"/>
      <c r="D110" s="162" t="s">
        <v>138</v>
      </c>
      <c r="E110" s="167" t="s">
        <v>3</v>
      </c>
      <c r="F110" s="168" t="s">
        <v>163</v>
      </c>
      <c r="H110" s="169">
        <v>124.779</v>
      </c>
      <c r="I110" s="170"/>
      <c r="L110" s="166"/>
      <c r="M110" s="171"/>
      <c r="N110" s="172"/>
      <c r="O110" s="172"/>
      <c r="P110" s="172"/>
      <c r="Q110" s="172"/>
      <c r="R110" s="172"/>
      <c r="S110" s="172"/>
      <c r="T110" s="173"/>
      <c r="AT110" s="167" t="s">
        <v>138</v>
      </c>
      <c r="AU110" s="167" t="s">
        <v>83</v>
      </c>
      <c r="AV110" s="13" t="s">
        <v>83</v>
      </c>
      <c r="AW110" s="13" t="s">
        <v>35</v>
      </c>
      <c r="AX110" s="13" t="s">
        <v>22</v>
      </c>
      <c r="AY110" s="167" t="s">
        <v>116</v>
      </c>
    </row>
    <row r="111" spans="1:65" s="2" customFormat="1" ht="16.5" customHeight="1">
      <c r="A111" s="33"/>
      <c r="B111" s="148"/>
      <c r="C111" s="149" t="s">
        <v>164</v>
      </c>
      <c r="D111" s="149" t="s">
        <v>118</v>
      </c>
      <c r="E111" s="150" t="s">
        <v>165</v>
      </c>
      <c r="F111" s="151" t="s">
        <v>166</v>
      </c>
      <c r="G111" s="152" t="s">
        <v>129</v>
      </c>
      <c r="H111" s="153">
        <v>70.631</v>
      </c>
      <c r="I111" s="154"/>
      <c r="J111" s="155">
        <f>ROUND(I111*H111,2)</f>
        <v>0</v>
      </c>
      <c r="K111" s="151" t="s">
        <v>130</v>
      </c>
      <c r="L111" s="34"/>
      <c r="M111" s="156" t="s">
        <v>3</v>
      </c>
      <c r="N111" s="157" t="s">
        <v>44</v>
      </c>
      <c r="O111" s="54"/>
      <c r="P111" s="158">
        <f>O111*H111</f>
        <v>0</v>
      </c>
      <c r="Q111" s="158">
        <v>0</v>
      </c>
      <c r="R111" s="158">
        <f>Q111*H111</f>
        <v>0</v>
      </c>
      <c r="S111" s="158">
        <v>0</v>
      </c>
      <c r="T111" s="159">
        <f>S111*H111</f>
        <v>0</v>
      </c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R111" s="160" t="s">
        <v>123</v>
      </c>
      <c r="AT111" s="160" t="s">
        <v>118</v>
      </c>
      <c r="AU111" s="160" t="s">
        <v>83</v>
      </c>
      <c r="AY111" s="18" t="s">
        <v>116</v>
      </c>
      <c r="BE111" s="161">
        <f>IF(N111="základní",J111,0)</f>
        <v>0</v>
      </c>
      <c r="BF111" s="161">
        <f>IF(N111="snížená",J111,0)</f>
        <v>0</v>
      </c>
      <c r="BG111" s="161">
        <f>IF(N111="zákl. přenesená",J111,0)</f>
        <v>0</v>
      </c>
      <c r="BH111" s="161">
        <f>IF(N111="sníž. přenesená",J111,0)</f>
        <v>0</v>
      </c>
      <c r="BI111" s="161">
        <f>IF(N111="nulová",J111,0)</f>
        <v>0</v>
      </c>
      <c r="BJ111" s="18" t="s">
        <v>22</v>
      </c>
      <c r="BK111" s="161">
        <f>ROUND(I111*H111,2)</f>
        <v>0</v>
      </c>
      <c r="BL111" s="18" t="s">
        <v>123</v>
      </c>
      <c r="BM111" s="160" t="s">
        <v>167</v>
      </c>
    </row>
    <row r="112" spans="1:65" s="2" customFormat="1" ht="19.5">
      <c r="A112" s="33"/>
      <c r="B112" s="34"/>
      <c r="C112" s="33"/>
      <c r="D112" s="162" t="s">
        <v>125</v>
      </c>
      <c r="E112" s="33"/>
      <c r="F112" s="163" t="s">
        <v>168</v>
      </c>
      <c r="G112" s="33"/>
      <c r="H112" s="33"/>
      <c r="I112" s="88"/>
      <c r="J112" s="33"/>
      <c r="K112" s="33"/>
      <c r="L112" s="34"/>
      <c r="M112" s="164"/>
      <c r="N112" s="165"/>
      <c r="O112" s="54"/>
      <c r="P112" s="54"/>
      <c r="Q112" s="54"/>
      <c r="R112" s="54"/>
      <c r="S112" s="54"/>
      <c r="T112" s="55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T112" s="18" t="s">
        <v>125</v>
      </c>
      <c r="AU112" s="18" t="s">
        <v>83</v>
      </c>
    </row>
    <row r="113" spans="1:65" s="13" customFormat="1" ht="11.25">
      <c r="B113" s="166"/>
      <c r="D113" s="162" t="s">
        <v>138</v>
      </c>
      <c r="E113" s="167" t="s">
        <v>3</v>
      </c>
      <c r="F113" s="168" t="s">
        <v>169</v>
      </c>
      <c r="H113" s="169">
        <v>61.631</v>
      </c>
      <c r="I113" s="170"/>
      <c r="L113" s="166"/>
      <c r="M113" s="171"/>
      <c r="N113" s="172"/>
      <c r="O113" s="172"/>
      <c r="P113" s="172"/>
      <c r="Q113" s="172"/>
      <c r="R113" s="172"/>
      <c r="S113" s="172"/>
      <c r="T113" s="173"/>
      <c r="AT113" s="167" t="s">
        <v>138</v>
      </c>
      <c r="AU113" s="167" t="s">
        <v>83</v>
      </c>
      <c r="AV113" s="13" t="s">
        <v>83</v>
      </c>
      <c r="AW113" s="13" t="s">
        <v>35</v>
      </c>
      <c r="AX113" s="13" t="s">
        <v>73</v>
      </c>
      <c r="AY113" s="167" t="s">
        <v>116</v>
      </c>
    </row>
    <row r="114" spans="1:65" s="13" customFormat="1" ht="11.25">
      <c r="B114" s="166"/>
      <c r="D114" s="162" t="s">
        <v>138</v>
      </c>
      <c r="E114" s="167" t="s">
        <v>3</v>
      </c>
      <c r="F114" s="168" t="s">
        <v>170</v>
      </c>
      <c r="H114" s="169">
        <v>9</v>
      </c>
      <c r="I114" s="170"/>
      <c r="L114" s="166"/>
      <c r="M114" s="171"/>
      <c r="N114" s="172"/>
      <c r="O114" s="172"/>
      <c r="P114" s="172"/>
      <c r="Q114" s="172"/>
      <c r="R114" s="172"/>
      <c r="S114" s="172"/>
      <c r="T114" s="173"/>
      <c r="AT114" s="167" t="s">
        <v>138</v>
      </c>
      <c r="AU114" s="167" t="s">
        <v>83</v>
      </c>
      <c r="AV114" s="13" t="s">
        <v>83</v>
      </c>
      <c r="AW114" s="13" t="s">
        <v>35</v>
      </c>
      <c r="AX114" s="13" t="s">
        <v>73</v>
      </c>
      <c r="AY114" s="167" t="s">
        <v>116</v>
      </c>
    </row>
    <row r="115" spans="1:65" s="14" customFormat="1" ht="11.25">
      <c r="B115" s="174"/>
      <c r="D115" s="162" t="s">
        <v>138</v>
      </c>
      <c r="E115" s="175" t="s">
        <v>3</v>
      </c>
      <c r="F115" s="176" t="s">
        <v>157</v>
      </c>
      <c r="H115" s="177">
        <v>70.631</v>
      </c>
      <c r="I115" s="178"/>
      <c r="L115" s="174"/>
      <c r="M115" s="179"/>
      <c r="N115" s="180"/>
      <c r="O115" s="180"/>
      <c r="P115" s="180"/>
      <c r="Q115" s="180"/>
      <c r="R115" s="180"/>
      <c r="S115" s="180"/>
      <c r="T115" s="181"/>
      <c r="AT115" s="175" t="s">
        <v>138</v>
      </c>
      <c r="AU115" s="175" t="s">
        <v>83</v>
      </c>
      <c r="AV115" s="14" t="s">
        <v>123</v>
      </c>
      <c r="AW115" s="14" t="s">
        <v>35</v>
      </c>
      <c r="AX115" s="14" t="s">
        <v>22</v>
      </c>
      <c r="AY115" s="175" t="s">
        <v>116</v>
      </c>
    </row>
    <row r="116" spans="1:65" s="2" customFormat="1" ht="16.5" customHeight="1">
      <c r="A116" s="33"/>
      <c r="B116" s="148"/>
      <c r="C116" s="149" t="s">
        <v>171</v>
      </c>
      <c r="D116" s="149" t="s">
        <v>118</v>
      </c>
      <c r="E116" s="150" t="s">
        <v>172</v>
      </c>
      <c r="F116" s="151" t="s">
        <v>173</v>
      </c>
      <c r="G116" s="152" t="s">
        <v>129</v>
      </c>
      <c r="H116" s="153">
        <v>1153.9259999999999</v>
      </c>
      <c r="I116" s="154"/>
      <c r="J116" s="155">
        <f>ROUND(I116*H116,2)</f>
        <v>0</v>
      </c>
      <c r="K116" s="151" t="s">
        <v>130</v>
      </c>
      <c r="L116" s="34"/>
      <c r="M116" s="156" t="s">
        <v>3</v>
      </c>
      <c r="N116" s="157" t="s">
        <v>44</v>
      </c>
      <c r="O116" s="54"/>
      <c r="P116" s="158">
        <f>O116*H116</f>
        <v>0</v>
      </c>
      <c r="Q116" s="158">
        <v>0</v>
      </c>
      <c r="R116" s="158">
        <f>Q116*H116</f>
        <v>0</v>
      </c>
      <c r="S116" s="158">
        <v>0</v>
      </c>
      <c r="T116" s="159">
        <f>S116*H116</f>
        <v>0</v>
      </c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R116" s="160" t="s">
        <v>123</v>
      </c>
      <c r="AT116" s="160" t="s">
        <v>118</v>
      </c>
      <c r="AU116" s="160" t="s">
        <v>83</v>
      </c>
      <c r="AY116" s="18" t="s">
        <v>116</v>
      </c>
      <c r="BE116" s="161">
        <f>IF(N116="základní",J116,0)</f>
        <v>0</v>
      </c>
      <c r="BF116" s="161">
        <f>IF(N116="snížená",J116,0)</f>
        <v>0</v>
      </c>
      <c r="BG116" s="161">
        <f>IF(N116="zákl. přenesená",J116,0)</f>
        <v>0</v>
      </c>
      <c r="BH116" s="161">
        <f>IF(N116="sníž. přenesená",J116,0)</f>
        <v>0</v>
      </c>
      <c r="BI116" s="161">
        <f>IF(N116="nulová",J116,0)</f>
        <v>0</v>
      </c>
      <c r="BJ116" s="18" t="s">
        <v>22</v>
      </c>
      <c r="BK116" s="161">
        <f>ROUND(I116*H116,2)</f>
        <v>0</v>
      </c>
      <c r="BL116" s="18" t="s">
        <v>123</v>
      </c>
      <c r="BM116" s="160" t="s">
        <v>174</v>
      </c>
    </row>
    <row r="117" spans="1:65" s="2" customFormat="1" ht="11.25">
      <c r="A117" s="33"/>
      <c r="B117" s="34"/>
      <c r="C117" s="33"/>
      <c r="D117" s="162" t="s">
        <v>125</v>
      </c>
      <c r="E117" s="33"/>
      <c r="F117" s="163" t="s">
        <v>173</v>
      </c>
      <c r="G117" s="33"/>
      <c r="H117" s="33"/>
      <c r="I117" s="88"/>
      <c r="J117" s="33"/>
      <c r="K117" s="33"/>
      <c r="L117" s="34"/>
      <c r="M117" s="164"/>
      <c r="N117" s="165"/>
      <c r="O117" s="54"/>
      <c r="P117" s="54"/>
      <c r="Q117" s="54"/>
      <c r="R117" s="54"/>
      <c r="S117" s="54"/>
      <c r="T117" s="55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T117" s="18" t="s">
        <v>125</v>
      </c>
      <c r="AU117" s="18" t="s">
        <v>83</v>
      </c>
    </row>
    <row r="118" spans="1:65" s="13" customFormat="1" ht="11.25">
      <c r="B118" s="166"/>
      <c r="D118" s="162" t="s">
        <v>138</v>
      </c>
      <c r="E118" s="167" t="s">
        <v>3</v>
      </c>
      <c r="F118" s="168" t="s">
        <v>175</v>
      </c>
      <c r="H118" s="169">
        <v>178.92599999999999</v>
      </c>
      <c r="I118" s="170"/>
      <c r="L118" s="166"/>
      <c r="M118" s="171"/>
      <c r="N118" s="172"/>
      <c r="O118" s="172"/>
      <c r="P118" s="172"/>
      <c r="Q118" s="172"/>
      <c r="R118" s="172"/>
      <c r="S118" s="172"/>
      <c r="T118" s="173"/>
      <c r="AT118" s="167" t="s">
        <v>138</v>
      </c>
      <c r="AU118" s="167" t="s">
        <v>83</v>
      </c>
      <c r="AV118" s="13" t="s">
        <v>83</v>
      </c>
      <c r="AW118" s="13" t="s">
        <v>35</v>
      </c>
      <c r="AX118" s="13" t="s">
        <v>73</v>
      </c>
      <c r="AY118" s="167" t="s">
        <v>116</v>
      </c>
    </row>
    <row r="119" spans="1:65" s="13" customFormat="1" ht="11.25">
      <c r="B119" s="166"/>
      <c r="D119" s="162" t="s">
        <v>138</v>
      </c>
      <c r="E119" s="167" t="s">
        <v>3</v>
      </c>
      <c r="F119" s="168" t="s">
        <v>176</v>
      </c>
      <c r="H119" s="169">
        <v>975</v>
      </c>
      <c r="I119" s="170"/>
      <c r="L119" s="166"/>
      <c r="M119" s="171"/>
      <c r="N119" s="172"/>
      <c r="O119" s="172"/>
      <c r="P119" s="172"/>
      <c r="Q119" s="172"/>
      <c r="R119" s="172"/>
      <c r="S119" s="172"/>
      <c r="T119" s="173"/>
      <c r="AT119" s="167" t="s">
        <v>138</v>
      </c>
      <c r="AU119" s="167" t="s">
        <v>83</v>
      </c>
      <c r="AV119" s="13" t="s">
        <v>83</v>
      </c>
      <c r="AW119" s="13" t="s">
        <v>35</v>
      </c>
      <c r="AX119" s="13" t="s">
        <v>73</v>
      </c>
      <c r="AY119" s="167" t="s">
        <v>116</v>
      </c>
    </row>
    <row r="120" spans="1:65" s="14" customFormat="1" ht="11.25">
      <c r="B120" s="174"/>
      <c r="D120" s="162" t="s">
        <v>138</v>
      </c>
      <c r="E120" s="175" t="s">
        <v>3</v>
      </c>
      <c r="F120" s="176" t="s">
        <v>157</v>
      </c>
      <c r="H120" s="177">
        <v>1153.9259999999999</v>
      </c>
      <c r="I120" s="178"/>
      <c r="L120" s="174"/>
      <c r="M120" s="179"/>
      <c r="N120" s="180"/>
      <c r="O120" s="180"/>
      <c r="P120" s="180"/>
      <c r="Q120" s="180"/>
      <c r="R120" s="180"/>
      <c r="S120" s="180"/>
      <c r="T120" s="181"/>
      <c r="AT120" s="175" t="s">
        <v>138</v>
      </c>
      <c r="AU120" s="175" t="s">
        <v>83</v>
      </c>
      <c r="AV120" s="14" t="s">
        <v>123</v>
      </c>
      <c r="AW120" s="14" t="s">
        <v>35</v>
      </c>
      <c r="AX120" s="14" t="s">
        <v>22</v>
      </c>
      <c r="AY120" s="175" t="s">
        <v>116</v>
      </c>
    </row>
    <row r="121" spans="1:65" s="2" customFormat="1" ht="16.5" customHeight="1">
      <c r="A121" s="33"/>
      <c r="B121" s="148"/>
      <c r="C121" s="149" t="s">
        <v>27</v>
      </c>
      <c r="D121" s="149" t="s">
        <v>118</v>
      </c>
      <c r="E121" s="150" t="s">
        <v>177</v>
      </c>
      <c r="F121" s="151" t="s">
        <v>178</v>
      </c>
      <c r="G121" s="152" t="s">
        <v>129</v>
      </c>
      <c r="H121" s="153">
        <v>6923.5559999999996</v>
      </c>
      <c r="I121" s="154"/>
      <c r="J121" s="155">
        <f>ROUND(I121*H121,2)</f>
        <v>0</v>
      </c>
      <c r="K121" s="151" t="s">
        <v>130</v>
      </c>
      <c r="L121" s="34"/>
      <c r="M121" s="156" t="s">
        <v>3</v>
      </c>
      <c r="N121" s="157" t="s">
        <v>44</v>
      </c>
      <c r="O121" s="54"/>
      <c r="P121" s="158">
        <f>O121*H121</f>
        <v>0</v>
      </c>
      <c r="Q121" s="158">
        <v>0</v>
      </c>
      <c r="R121" s="158">
        <f>Q121*H121</f>
        <v>0</v>
      </c>
      <c r="S121" s="158">
        <v>0</v>
      </c>
      <c r="T121" s="159">
        <f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60" t="s">
        <v>123</v>
      </c>
      <c r="AT121" s="160" t="s">
        <v>118</v>
      </c>
      <c r="AU121" s="160" t="s">
        <v>83</v>
      </c>
      <c r="AY121" s="18" t="s">
        <v>116</v>
      </c>
      <c r="BE121" s="161">
        <f>IF(N121="základní",J121,0)</f>
        <v>0</v>
      </c>
      <c r="BF121" s="161">
        <f>IF(N121="snížená",J121,0)</f>
        <v>0</v>
      </c>
      <c r="BG121" s="161">
        <f>IF(N121="zákl. přenesená",J121,0)</f>
        <v>0</v>
      </c>
      <c r="BH121" s="161">
        <f>IF(N121="sníž. přenesená",J121,0)</f>
        <v>0</v>
      </c>
      <c r="BI121" s="161">
        <f>IF(N121="nulová",J121,0)</f>
        <v>0</v>
      </c>
      <c r="BJ121" s="18" t="s">
        <v>22</v>
      </c>
      <c r="BK121" s="161">
        <f>ROUND(I121*H121,2)</f>
        <v>0</v>
      </c>
      <c r="BL121" s="18" t="s">
        <v>123</v>
      </c>
      <c r="BM121" s="160" t="s">
        <v>179</v>
      </c>
    </row>
    <row r="122" spans="1:65" s="2" customFormat="1" ht="19.5">
      <c r="A122" s="33"/>
      <c r="B122" s="34"/>
      <c r="C122" s="33"/>
      <c r="D122" s="162" t="s">
        <v>125</v>
      </c>
      <c r="E122" s="33"/>
      <c r="F122" s="163" t="s">
        <v>180</v>
      </c>
      <c r="G122" s="33"/>
      <c r="H122" s="33"/>
      <c r="I122" s="88"/>
      <c r="J122" s="33"/>
      <c r="K122" s="33"/>
      <c r="L122" s="34"/>
      <c r="M122" s="164"/>
      <c r="N122" s="165"/>
      <c r="O122" s="54"/>
      <c r="P122" s="54"/>
      <c r="Q122" s="54"/>
      <c r="R122" s="54"/>
      <c r="S122" s="54"/>
      <c r="T122" s="55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125</v>
      </c>
      <c r="AU122" s="18" t="s">
        <v>83</v>
      </c>
    </row>
    <row r="123" spans="1:65" s="13" customFormat="1" ht="11.25">
      <c r="B123" s="166"/>
      <c r="D123" s="162" t="s">
        <v>138</v>
      </c>
      <c r="E123" s="167" t="s">
        <v>3</v>
      </c>
      <c r="F123" s="168" t="s">
        <v>181</v>
      </c>
      <c r="H123" s="169">
        <v>6923.5559999999996</v>
      </c>
      <c r="I123" s="170"/>
      <c r="L123" s="166"/>
      <c r="M123" s="171"/>
      <c r="N123" s="172"/>
      <c r="O123" s="172"/>
      <c r="P123" s="172"/>
      <c r="Q123" s="172"/>
      <c r="R123" s="172"/>
      <c r="S123" s="172"/>
      <c r="T123" s="173"/>
      <c r="AT123" s="167" t="s">
        <v>138</v>
      </c>
      <c r="AU123" s="167" t="s">
        <v>83</v>
      </c>
      <c r="AV123" s="13" t="s">
        <v>83</v>
      </c>
      <c r="AW123" s="13" t="s">
        <v>35</v>
      </c>
      <c r="AX123" s="13" t="s">
        <v>22</v>
      </c>
      <c r="AY123" s="167" t="s">
        <v>116</v>
      </c>
    </row>
    <row r="124" spans="1:65" s="2" customFormat="1" ht="16.5" customHeight="1">
      <c r="A124" s="33"/>
      <c r="B124" s="148"/>
      <c r="C124" s="149" t="s">
        <v>182</v>
      </c>
      <c r="D124" s="149" t="s">
        <v>118</v>
      </c>
      <c r="E124" s="150" t="s">
        <v>183</v>
      </c>
      <c r="F124" s="151" t="s">
        <v>184</v>
      </c>
      <c r="G124" s="152" t="s">
        <v>129</v>
      </c>
      <c r="H124" s="153">
        <v>1215.557</v>
      </c>
      <c r="I124" s="154"/>
      <c r="J124" s="155">
        <f>ROUND(I124*H124,2)</f>
        <v>0</v>
      </c>
      <c r="K124" s="151" t="s">
        <v>130</v>
      </c>
      <c r="L124" s="34"/>
      <c r="M124" s="156" t="s">
        <v>3</v>
      </c>
      <c r="N124" s="157" t="s">
        <v>44</v>
      </c>
      <c r="O124" s="54"/>
      <c r="P124" s="158">
        <f>O124*H124</f>
        <v>0</v>
      </c>
      <c r="Q124" s="158">
        <v>0</v>
      </c>
      <c r="R124" s="158">
        <f>Q124*H124</f>
        <v>0</v>
      </c>
      <c r="S124" s="158">
        <v>0</v>
      </c>
      <c r="T124" s="159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0" t="s">
        <v>123</v>
      </c>
      <c r="AT124" s="160" t="s">
        <v>118</v>
      </c>
      <c r="AU124" s="160" t="s">
        <v>83</v>
      </c>
      <c r="AY124" s="18" t="s">
        <v>116</v>
      </c>
      <c r="BE124" s="161">
        <f>IF(N124="základní",J124,0)</f>
        <v>0</v>
      </c>
      <c r="BF124" s="161">
        <f>IF(N124="snížená",J124,0)</f>
        <v>0</v>
      </c>
      <c r="BG124" s="161">
        <f>IF(N124="zákl. přenesená",J124,0)</f>
        <v>0</v>
      </c>
      <c r="BH124" s="161">
        <f>IF(N124="sníž. přenesená",J124,0)</f>
        <v>0</v>
      </c>
      <c r="BI124" s="161">
        <f>IF(N124="nulová",J124,0)</f>
        <v>0</v>
      </c>
      <c r="BJ124" s="18" t="s">
        <v>22</v>
      </c>
      <c r="BK124" s="161">
        <f>ROUND(I124*H124,2)</f>
        <v>0</v>
      </c>
      <c r="BL124" s="18" t="s">
        <v>123</v>
      </c>
      <c r="BM124" s="160" t="s">
        <v>185</v>
      </c>
    </row>
    <row r="125" spans="1:65" s="2" customFormat="1" ht="11.25">
      <c r="A125" s="33"/>
      <c r="B125" s="34"/>
      <c r="C125" s="33"/>
      <c r="D125" s="162" t="s">
        <v>125</v>
      </c>
      <c r="E125" s="33"/>
      <c r="F125" s="163" t="s">
        <v>184</v>
      </c>
      <c r="G125" s="33"/>
      <c r="H125" s="33"/>
      <c r="I125" s="88"/>
      <c r="J125" s="33"/>
      <c r="K125" s="33"/>
      <c r="L125" s="34"/>
      <c r="M125" s="164"/>
      <c r="N125" s="165"/>
      <c r="O125" s="54"/>
      <c r="P125" s="54"/>
      <c r="Q125" s="54"/>
      <c r="R125" s="54"/>
      <c r="S125" s="54"/>
      <c r="T125" s="55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125</v>
      </c>
      <c r="AU125" s="18" t="s">
        <v>83</v>
      </c>
    </row>
    <row r="126" spans="1:65" s="13" customFormat="1" ht="11.25">
      <c r="B126" s="166"/>
      <c r="D126" s="162" t="s">
        <v>138</v>
      </c>
      <c r="E126" s="167" t="s">
        <v>3</v>
      </c>
      <c r="F126" s="168" t="s">
        <v>186</v>
      </c>
      <c r="H126" s="169">
        <v>1153.9259999999999</v>
      </c>
      <c r="I126" s="170"/>
      <c r="L126" s="166"/>
      <c r="M126" s="171"/>
      <c r="N126" s="172"/>
      <c r="O126" s="172"/>
      <c r="P126" s="172"/>
      <c r="Q126" s="172"/>
      <c r="R126" s="172"/>
      <c r="S126" s="172"/>
      <c r="T126" s="173"/>
      <c r="AT126" s="167" t="s">
        <v>138</v>
      </c>
      <c r="AU126" s="167" t="s">
        <v>83</v>
      </c>
      <c r="AV126" s="13" t="s">
        <v>83</v>
      </c>
      <c r="AW126" s="13" t="s">
        <v>35</v>
      </c>
      <c r="AX126" s="13" t="s">
        <v>73</v>
      </c>
      <c r="AY126" s="167" t="s">
        <v>116</v>
      </c>
    </row>
    <row r="127" spans="1:65" s="13" customFormat="1" ht="11.25">
      <c r="B127" s="166"/>
      <c r="D127" s="162" t="s">
        <v>138</v>
      </c>
      <c r="E127" s="167" t="s">
        <v>3</v>
      </c>
      <c r="F127" s="168" t="s">
        <v>187</v>
      </c>
      <c r="H127" s="169">
        <v>61.631</v>
      </c>
      <c r="I127" s="170"/>
      <c r="L127" s="166"/>
      <c r="M127" s="171"/>
      <c r="N127" s="172"/>
      <c r="O127" s="172"/>
      <c r="P127" s="172"/>
      <c r="Q127" s="172"/>
      <c r="R127" s="172"/>
      <c r="S127" s="172"/>
      <c r="T127" s="173"/>
      <c r="AT127" s="167" t="s">
        <v>138</v>
      </c>
      <c r="AU127" s="167" t="s">
        <v>83</v>
      </c>
      <c r="AV127" s="13" t="s">
        <v>83</v>
      </c>
      <c r="AW127" s="13" t="s">
        <v>35</v>
      </c>
      <c r="AX127" s="13" t="s">
        <v>73</v>
      </c>
      <c r="AY127" s="167" t="s">
        <v>116</v>
      </c>
    </row>
    <row r="128" spans="1:65" s="14" customFormat="1" ht="11.25">
      <c r="B128" s="174"/>
      <c r="D128" s="162" t="s">
        <v>138</v>
      </c>
      <c r="E128" s="175" t="s">
        <v>3</v>
      </c>
      <c r="F128" s="176" t="s">
        <v>157</v>
      </c>
      <c r="H128" s="177">
        <v>1215.557</v>
      </c>
      <c r="I128" s="178"/>
      <c r="L128" s="174"/>
      <c r="M128" s="179"/>
      <c r="N128" s="180"/>
      <c r="O128" s="180"/>
      <c r="P128" s="180"/>
      <c r="Q128" s="180"/>
      <c r="R128" s="180"/>
      <c r="S128" s="180"/>
      <c r="T128" s="181"/>
      <c r="AT128" s="175" t="s">
        <v>138</v>
      </c>
      <c r="AU128" s="175" t="s">
        <v>83</v>
      </c>
      <c r="AV128" s="14" t="s">
        <v>123</v>
      </c>
      <c r="AW128" s="14" t="s">
        <v>35</v>
      </c>
      <c r="AX128" s="14" t="s">
        <v>22</v>
      </c>
      <c r="AY128" s="175" t="s">
        <v>116</v>
      </c>
    </row>
    <row r="129" spans="1:65" s="2" customFormat="1" ht="16.5" customHeight="1">
      <c r="A129" s="33"/>
      <c r="B129" s="148"/>
      <c r="C129" s="149" t="s">
        <v>188</v>
      </c>
      <c r="D129" s="149" t="s">
        <v>118</v>
      </c>
      <c r="E129" s="150" t="s">
        <v>189</v>
      </c>
      <c r="F129" s="151" t="s">
        <v>190</v>
      </c>
      <c r="G129" s="152" t="s">
        <v>129</v>
      </c>
      <c r="H129" s="153">
        <v>1153.9259999999999</v>
      </c>
      <c r="I129" s="154"/>
      <c r="J129" s="155">
        <f>ROUND(I129*H129,2)</f>
        <v>0</v>
      </c>
      <c r="K129" s="151" t="s">
        <v>130</v>
      </c>
      <c r="L129" s="34"/>
      <c r="M129" s="156" t="s">
        <v>3</v>
      </c>
      <c r="N129" s="157" t="s">
        <v>44</v>
      </c>
      <c r="O129" s="54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0" t="s">
        <v>123</v>
      </c>
      <c r="AT129" s="160" t="s">
        <v>118</v>
      </c>
      <c r="AU129" s="160" t="s">
        <v>83</v>
      </c>
      <c r="AY129" s="18" t="s">
        <v>116</v>
      </c>
      <c r="BE129" s="161">
        <f>IF(N129="základní",J129,0)</f>
        <v>0</v>
      </c>
      <c r="BF129" s="161">
        <f>IF(N129="snížená",J129,0)</f>
        <v>0</v>
      </c>
      <c r="BG129" s="161">
        <f>IF(N129="zákl. přenesená",J129,0)</f>
        <v>0</v>
      </c>
      <c r="BH129" s="161">
        <f>IF(N129="sníž. přenesená",J129,0)</f>
        <v>0</v>
      </c>
      <c r="BI129" s="161">
        <f>IF(N129="nulová",J129,0)</f>
        <v>0</v>
      </c>
      <c r="BJ129" s="18" t="s">
        <v>22</v>
      </c>
      <c r="BK129" s="161">
        <f>ROUND(I129*H129,2)</f>
        <v>0</v>
      </c>
      <c r="BL129" s="18" t="s">
        <v>123</v>
      </c>
      <c r="BM129" s="160" t="s">
        <v>191</v>
      </c>
    </row>
    <row r="130" spans="1:65" s="2" customFormat="1" ht="11.25">
      <c r="A130" s="33"/>
      <c r="B130" s="34"/>
      <c r="C130" s="33"/>
      <c r="D130" s="162" t="s">
        <v>125</v>
      </c>
      <c r="E130" s="33"/>
      <c r="F130" s="163" t="s">
        <v>190</v>
      </c>
      <c r="G130" s="33"/>
      <c r="H130" s="33"/>
      <c r="I130" s="88"/>
      <c r="J130" s="33"/>
      <c r="K130" s="33"/>
      <c r="L130" s="34"/>
      <c r="M130" s="164"/>
      <c r="N130" s="165"/>
      <c r="O130" s="54"/>
      <c r="P130" s="54"/>
      <c r="Q130" s="54"/>
      <c r="R130" s="54"/>
      <c r="S130" s="54"/>
      <c r="T130" s="55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125</v>
      </c>
      <c r="AU130" s="18" t="s">
        <v>83</v>
      </c>
    </row>
    <row r="131" spans="1:65" s="13" customFormat="1" ht="11.25">
      <c r="B131" s="166"/>
      <c r="D131" s="162" t="s">
        <v>138</v>
      </c>
      <c r="E131" s="167" t="s">
        <v>3</v>
      </c>
      <c r="F131" s="168" t="s">
        <v>192</v>
      </c>
      <c r="H131" s="169">
        <v>1153.9259999999999</v>
      </c>
      <c r="I131" s="170"/>
      <c r="L131" s="166"/>
      <c r="M131" s="171"/>
      <c r="N131" s="172"/>
      <c r="O131" s="172"/>
      <c r="P131" s="172"/>
      <c r="Q131" s="172"/>
      <c r="R131" s="172"/>
      <c r="S131" s="172"/>
      <c r="T131" s="173"/>
      <c r="AT131" s="167" t="s">
        <v>138</v>
      </c>
      <c r="AU131" s="167" t="s">
        <v>83</v>
      </c>
      <c r="AV131" s="13" t="s">
        <v>83</v>
      </c>
      <c r="AW131" s="13" t="s">
        <v>35</v>
      </c>
      <c r="AX131" s="13" t="s">
        <v>22</v>
      </c>
      <c r="AY131" s="167" t="s">
        <v>116</v>
      </c>
    </row>
    <row r="132" spans="1:65" s="2" customFormat="1" ht="16.5" customHeight="1">
      <c r="A132" s="33"/>
      <c r="B132" s="148"/>
      <c r="C132" s="149" t="s">
        <v>193</v>
      </c>
      <c r="D132" s="149" t="s">
        <v>118</v>
      </c>
      <c r="E132" s="150" t="s">
        <v>194</v>
      </c>
      <c r="F132" s="151" t="s">
        <v>195</v>
      </c>
      <c r="G132" s="152" t="s">
        <v>196</v>
      </c>
      <c r="H132" s="153">
        <v>1846.2819999999999</v>
      </c>
      <c r="I132" s="154"/>
      <c r="J132" s="155">
        <f>ROUND(I132*H132,2)</f>
        <v>0</v>
      </c>
      <c r="K132" s="151" t="s">
        <v>130</v>
      </c>
      <c r="L132" s="34"/>
      <c r="M132" s="156" t="s">
        <v>3</v>
      </c>
      <c r="N132" s="157" t="s">
        <v>44</v>
      </c>
      <c r="O132" s="54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0" t="s">
        <v>123</v>
      </c>
      <c r="AT132" s="160" t="s">
        <v>118</v>
      </c>
      <c r="AU132" s="160" t="s">
        <v>83</v>
      </c>
      <c r="AY132" s="18" t="s">
        <v>116</v>
      </c>
      <c r="BE132" s="161">
        <f>IF(N132="základní",J132,0)</f>
        <v>0</v>
      </c>
      <c r="BF132" s="161">
        <f>IF(N132="snížená",J132,0)</f>
        <v>0</v>
      </c>
      <c r="BG132" s="161">
        <f>IF(N132="zákl. přenesená",J132,0)</f>
        <v>0</v>
      </c>
      <c r="BH132" s="161">
        <f>IF(N132="sníž. přenesená",J132,0)</f>
        <v>0</v>
      </c>
      <c r="BI132" s="161">
        <f>IF(N132="nulová",J132,0)</f>
        <v>0</v>
      </c>
      <c r="BJ132" s="18" t="s">
        <v>22</v>
      </c>
      <c r="BK132" s="161">
        <f>ROUND(I132*H132,2)</f>
        <v>0</v>
      </c>
      <c r="BL132" s="18" t="s">
        <v>123</v>
      </c>
      <c r="BM132" s="160" t="s">
        <v>197</v>
      </c>
    </row>
    <row r="133" spans="1:65" s="2" customFormat="1" ht="11.25">
      <c r="A133" s="33"/>
      <c r="B133" s="34"/>
      <c r="C133" s="33"/>
      <c r="D133" s="162" t="s">
        <v>125</v>
      </c>
      <c r="E133" s="33"/>
      <c r="F133" s="163" t="s">
        <v>198</v>
      </c>
      <c r="G133" s="33"/>
      <c r="H133" s="33"/>
      <c r="I133" s="88"/>
      <c r="J133" s="33"/>
      <c r="K133" s="33"/>
      <c r="L133" s="34"/>
      <c r="M133" s="164"/>
      <c r="N133" s="165"/>
      <c r="O133" s="54"/>
      <c r="P133" s="54"/>
      <c r="Q133" s="54"/>
      <c r="R133" s="54"/>
      <c r="S133" s="54"/>
      <c r="T133" s="55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8" t="s">
        <v>125</v>
      </c>
      <c r="AU133" s="18" t="s">
        <v>83</v>
      </c>
    </row>
    <row r="134" spans="1:65" s="13" customFormat="1" ht="11.25">
      <c r="B134" s="166"/>
      <c r="D134" s="162" t="s">
        <v>138</v>
      </c>
      <c r="E134" s="167" t="s">
        <v>3</v>
      </c>
      <c r="F134" s="168" t="s">
        <v>199</v>
      </c>
      <c r="H134" s="169">
        <v>1846.2819999999999</v>
      </c>
      <c r="I134" s="170"/>
      <c r="L134" s="166"/>
      <c r="M134" s="171"/>
      <c r="N134" s="172"/>
      <c r="O134" s="172"/>
      <c r="P134" s="172"/>
      <c r="Q134" s="172"/>
      <c r="R134" s="172"/>
      <c r="S134" s="172"/>
      <c r="T134" s="173"/>
      <c r="AT134" s="167" t="s">
        <v>138</v>
      </c>
      <c r="AU134" s="167" t="s">
        <v>83</v>
      </c>
      <c r="AV134" s="13" t="s">
        <v>83</v>
      </c>
      <c r="AW134" s="13" t="s">
        <v>35</v>
      </c>
      <c r="AX134" s="13" t="s">
        <v>22</v>
      </c>
      <c r="AY134" s="167" t="s">
        <v>116</v>
      </c>
    </row>
    <row r="135" spans="1:65" s="2" customFormat="1" ht="16.5" customHeight="1">
      <c r="A135" s="33"/>
      <c r="B135" s="148"/>
      <c r="C135" s="149" t="s">
        <v>200</v>
      </c>
      <c r="D135" s="149" t="s">
        <v>118</v>
      </c>
      <c r="E135" s="150" t="s">
        <v>201</v>
      </c>
      <c r="F135" s="151" t="s">
        <v>202</v>
      </c>
      <c r="G135" s="152" t="s">
        <v>129</v>
      </c>
      <c r="H135" s="153">
        <v>56</v>
      </c>
      <c r="I135" s="154"/>
      <c r="J135" s="155">
        <f>ROUND(I135*H135,2)</f>
        <v>0</v>
      </c>
      <c r="K135" s="151" t="s">
        <v>130</v>
      </c>
      <c r="L135" s="34"/>
      <c r="M135" s="156" t="s">
        <v>3</v>
      </c>
      <c r="N135" s="157" t="s">
        <v>44</v>
      </c>
      <c r="O135" s="54"/>
      <c r="P135" s="158">
        <f>O135*H135</f>
        <v>0</v>
      </c>
      <c r="Q135" s="158">
        <v>0</v>
      </c>
      <c r="R135" s="158">
        <f>Q135*H135</f>
        <v>0</v>
      </c>
      <c r="S135" s="158">
        <v>0</v>
      </c>
      <c r="T135" s="159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0" t="s">
        <v>123</v>
      </c>
      <c r="AT135" s="160" t="s">
        <v>118</v>
      </c>
      <c r="AU135" s="160" t="s">
        <v>83</v>
      </c>
      <c r="AY135" s="18" t="s">
        <v>116</v>
      </c>
      <c r="BE135" s="161">
        <f>IF(N135="základní",J135,0)</f>
        <v>0</v>
      </c>
      <c r="BF135" s="161">
        <f>IF(N135="snížená",J135,0)</f>
        <v>0</v>
      </c>
      <c r="BG135" s="161">
        <f>IF(N135="zákl. přenesená",J135,0)</f>
        <v>0</v>
      </c>
      <c r="BH135" s="161">
        <f>IF(N135="sníž. přenesená",J135,0)</f>
        <v>0</v>
      </c>
      <c r="BI135" s="161">
        <f>IF(N135="nulová",J135,0)</f>
        <v>0</v>
      </c>
      <c r="BJ135" s="18" t="s">
        <v>22</v>
      </c>
      <c r="BK135" s="161">
        <f>ROUND(I135*H135,2)</f>
        <v>0</v>
      </c>
      <c r="BL135" s="18" t="s">
        <v>123</v>
      </c>
      <c r="BM135" s="160" t="s">
        <v>203</v>
      </c>
    </row>
    <row r="136" spans="1:65" s="2" customFormat="1" ht="19.5">
      <c r="A136" s="33"/>
      <c r="B136" s="34"/>
      <c r="C136" s="33"/>
      <c r="D136" s="162" t="s">
        <v>125</v>
      </c>
      <c r="E136" s="33"/>
      <c r="F136" s="163" t="s">
        <v>204</v>
      </c>
      <c r="G136" s="33"/>
      <c r="H136" s="33"/>
      <c r="I136" s="88"/>
      <c r="J136" s="33"/>
      <c r="K136" s="33"/>
      <c r="L136" s="34"/>
      <c r="M136" s="164"/>
      <c r="N136" s="165"/>
      <c r="O136" s="54"/>
      <c r="P136" s="54"/>
      <c r="Q136" s="54"/>
      <c r="R136" s="54"/>
      <c r="S136" s="54"/>
      <c r="T136" s="55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8" t="s">
        <v>125</v>
      </c>
      <c r="AU136" s="18" t="s">
        <v>83</v>
      </c>
    </row>
    <row r="137" spans="1:65" s="13" customFormat="1" ht="11.25">
      <c r="B137" s="166"/>
      <c r="D137" s="162" t="s">
        <v>138</v>
      </c>
      <c r="E137" s="167" t="s">
        <v>3</v>
      </c>
      <c r="F137" s="168" t="s">
        <v>205</v>
      </c>
      <c r="H137" s="169">
        <v>56</v>
      </c>
      <c r="I137" s="170"/>
      <c r="L137" s="166"/>
      <c r="M137" s="171"/>
      <c r="N137" s="172"/>
      <c r="O137" s="172"/>
      <c r="P137" s="172"/>
      <c r="Q137" s="172"/>
      <c r="R137" s="172"/>
      <c r="S137" s="172"/>
      <c r="T137" s="173"/>
      <c r="AT137" s="167" t="s">
        <v>138</v>
      </c>
      <c r="AU137" s="167" t="s">
        <v>83</v>
      </c>
      <c r="AV137" s="13" t="s">
        <v>83</v>
      </c>
      <c r="AW137" s="13" t="s">
        <v>35</v>
      </c>
      <c r="AX137" s="13" t="s">
        <v>22</v>
      </c>
      <c r="AY137" s="167" t="s">
        <v>116</v>
      </c>
    </row>
    <row r="138" spans="1:65" s="2" customFormat="1" ht="16.5" customHeight="1">
      <c r="A138" s="33"/>
      <c r="B138" s="148"/>
      <c r="C138" s="149" t="s">
        <v>9</v>
      </c>
      <c r="D138" s="149" t="s">
        <v>118</v>
      </c>
      <c r="E138" s="150" t="s">
        <v>206</v>
      </c>
      <c r="F138" s="151" t="s">
        <v>207</v>
      </c>
      <c r="G138" s="152" t="s">
        <v>129</v>
      </c>
      <c r="H138" s="153">
        <v>70.631</v>
      </c>
      <c r="I138" s="154"/>
      <c r="J138" s="155">
        <f>ROUND(I138*H138,2)</f>
        <v>0</v>
      </c>
      <c r="K138" s="151" t="s">
        <v>130</v>
      </c>
      <c r="L138" s="34"/>
      <c r="M138" s="156" t="s">
        <v>3</v>
      </c>
      <c r="N138" s="157" t="s">
        <v>44</v>
      </c>
      <c r="O138" s="54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0" t="s">
        <v>123</v>
      </c>
      <c r="AT138" s="160" t="s">
        <v>118</v>
      </c>
      <c r="AU138" s="160" t="s">
        <v>83</v>
      </c>
      <c r="AY138" s="18" t="s">
        <v>116</v>
      </c>
      <c r="BE138" s="161">
        <f>IF(N138="základní",J138,0)</f>
        <v>0</v>
      </c>
      <c r="BF138" s="161">
        <f>IF(N138="snížená",J138,0)</f>
        <v>0</v>
      </c>
      <c r="BG138" s="161">
        <f>IF(N138="zákl. přenesená",J138,0)</f>
        <v>0</v>
      </c>
      <c r="BH138" s="161">
        <f>IF(N138="sníž. přenesená",J138,0)</f>
        <v>0</v>
      </c>
      <c r="BI138" s="161">
        <f>IF(N138="nulová",J138,0)</f>
        <v>0</v>
      </c>
      <c r="BJ138" s="18" t="s">
        <v>22</v>
      </c>
      <c r="BK138" s="161">
        <f>ROUND(I138*H138,2)</f>
        <v>0</v>
      </c>
      <c r="BL138" s="18" t="s">
        <v>123</v>
      </c>
      <c r="BM138" s="160" t="s">
        <v>208</v>
      </c>
    </row>
    <row r="139" spans="1:65" s="2" customFormat="1" ht="19.5">
      <c r="A139" s="33"/>
      <c r="B139" s="34"/>
      <c r="C139" s="33"/>
      <c r="D139" s="162" t="s">
        <v>125</v>
      </c>
      <c r="E139" s="33"/>
      <c r="F139" s="163" t="s">
        <v>209</v>
      </c>
      <c r="G139" s="33"/>
      <c r="H139" s="33"/>
      <c r="I139" s="88"/>
      <c r="J139" s="33"/>
      <c r="K139" s="33"/>
      <c r="L139" s="34"/>
      <c r="M139" s="164"/>
      <c r="N139" s="165"/>
      <c r="O139" s="54"/>
      <c r="P139" s="54"/>
      <c r="Q139" s="54"/>
      <c r="R139" s="54"/>
      <c r="S139" s="54"/>
      <c r="T139" s="55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8" t="s">
        <v>125</v>
      </c>
      <c r="AU139" s="18" t="s">
        <v>83</v>
      </c>
    </row>
    <row r="140" spans="1:65" s="13" customFormat="1" ht="11.25">
      <c r="B140" s="166"/>
      <c r="D140" s="162" t="s">
        <v>138</v>
      </c>
      <c r="E140" s="167" t="s">
        <v>3</v>
      </c>
      <c r="F140" s="168" t="s">
        <v>210</v>
      </c>
      <c r="H140" s="169">
        <v>61.631</v>
      </c>
      <c r="I140" s="170"/>
      <c r="L140" s="166"/>
      <c r="M140" s="171"/>
      <c r="N140" s="172"/>
      <c r="O140" s="172"/>
      <c r="P140" s="172"/>
      <c r="Q140" s="172"/>
      <c r="R140" s="172"/>
      <c r="S140" s="172"/>
      <c r="T140" s="173"/>
      <c r="AT140" s="167" t="s">
        <v>138</v>
      </c>
      <c r="AU140" s="167" t="s">
        <v>83</v>
      </c>
      <c r="AV140" s="13" t="s">
        <v>83</v>
      </c>
      <c r="AW140" s="13" t="s">
        <v>35</v>
      </c>
      <c r="AX140" s="13" t="s">
        <v>73</v>
      </c>
      <c r="AY140" s="167" t="s">
        <v>116</v>
      </c>
    </row>
    <row r="141" spans="1:65" s="13" customFormat="1" ht="11.25">
      <c r="B141" s="166"/>
      <c r="D141" s="162" t="s">
        <v>138</v>
      </c>
      <c r="E141" s="167" t="s">
        <v>3</v>
      </c>
      <c r="F141" s="168" t="s">
        <v>211</v>
      </c>
      <c r="H141" s="169">
        <v>9</v>
      </c>
      <c r="I141" s="170"/>
      <c r="L141" s="166"/>
      <c r="M141" s="171"/>
      <c r="N141" s="172"/>
      <c r="O141" s="172"/>
      <c r="P141" s="172"/>
      <c r="Q141" s="172"/>
      <c r="R141" s="172"/>
      <c r="S141" s="172"/>
      <c r="T141" s="173"/>
      <c r="AT141" s="167" t="s">
        <v>138</v>
      </c>
      <c r="AU141" s="167" t="s">
        <v>83</v>
      </c>
      <c r="AV141" s="13" t="s">
        <v>83</v>
      </c>
      <c r="AW141" s="13" t="s">
        <v>35</v>
      </c>
      <c r="AX141" s="13" t="s">
        <v>73</v>
      </c>
      <c r="AY141" s="167" t="s">
        <v>116</v>
      </c>
    </row>
    <row r="142" spans="1:65" s="14" customFormat="1" ht="11.25">
      <c r="B142" s="174"/>
      <c r="D142" s="162" t="s">
        <v>138</v>
      </c>
      <c r="E142" s="175" t="s">
        <v>3</v>
      </c>
      <c r="F142" s="176" t="s">
        <v>157</v>
      </c>
      <c r="H142" s="177">
        <v>70.631</v>
      </c>
      <c r="I142" s="178"/>
      <c r="L142" s="174"/>
      <c r="M142" s="179"/>
      <c r="N142" s="180"/>
      <c r="O142" s="180"/>
      <c r="P142" s="180"/>
      <c r="Q142" s="180"/>
      <c r="R142" s="180"/>
      <c r="S142" s="180"/>
      <c r="T142" s="181"/>
      <c r="AT142" s="175" t="s">
        <v>138</v>
      </c>
      <c r="AU142" s="175" t="s">
        <v>83</v>
      </c>
      <c r="AV142" s="14" t="s">
        <v>123</v>
      </c>
      <c r="AW142" s="14" t="s">
        <v>35</v>
      </c>
      <c r="AX142" s="14" t="s">
        <v>22</v>
      </c>
      <c r="AY142" s="175" t="s">
        <v>116</v>
      </c>
    </row>
    <row r="143" spans="1:65" s="2" customFormat="1" ht="16.5" customHeight="1">
      <c r="A143" s="33"/>
      <c r="B143" s="148"/>
      <c r="C143" s="149" t="s">
        <v>212</v>
      </c>
      <c r="D143" s="149" t="s">
        <v>118</v>
      </c>
      <c r="E143" s="150" t="s">
        <v>213</v>
      </c>
      <c r="F143" s="151" t="s">
        <v>214</v>
      </c>
      <c r="G143" s="152" t="s">
        <v>121</v>
      </c>
      <c r="H143" s="153">
        <v>190</v>
      </c>
      <c r="I143" s="154"/>
      <c r="J143" s="155">
        <f>ROUND(I143*H143,2)</f>
        <v>0</v>
      </c>
      <c r="K143" s="151" t="s">
        <v>122</v>
      </c>
      <c r="L143" s="34"/>
      <c r="M143" s="156" t="s">
        <v>3</v>
      </c>
      <c r="N143" s="157" t="s">
        <v>44</v>
      </c>
      <c r="O143" s="54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0" t="s">
        <v>123</v>
      </c>
      <c r="AT143" s="160" t="s">
        <v>118</v>
      </c>
      <c r="AU143" s="160" t="s">
        <v>83</v>
      </c>
      <c r="AY143" s="18" t="s">
        <v>116</v>
      </c>
      <c r="BE143" s="161">
        <f>IF(N143="základní",J143,0)</f>
        <v>0</v>
      </c>
      <c r="BF143" s="161">
        <f>IF(N143="snížená",J143,0)</f>
        <v>0</v>
      </c>
      <c r="BG143" s="161">
        <f>IF(N143="zákl. přenesená",J143,0)</f>
        <v>0</v>
      </c>
      <c r="BH143" s="161">
        <f>IF(N143="sníž. přenesená",J143,0)</f>
        <v>0</v>
      </c>
      <c r="BI143" s="161">
        <f>IF(N143="nulová",J143,0)</f>
        <v>0</v>
      </c>
      <c r="BJ143" s="18" t="s">
        <v>22</v>
      </c>
      <c r="BK143" s="161">
        <f>ROUND(I143*H143,2)</f>
        <v>0</v>
      </c>
      <c r="BL143" s="18" t="s">
        <v>123</v>
      </c>
      <c r="BM143" s="160" t="s">
        <v>215</v>
      </c>
    </row>
    <row r="144" spans="1:65" s="2" customFormat="1" ht="19.5">
      <c r="A144" s="33"/>
      <c r="B144" s="34"/>
      <c r="C144" s="33"/>
      <c r="D144" s="162" t="s">
        <v>125</v>
      </c>
      <c r="E144" s="33"/>
      <c r="F144" s="163" t="s">
        <v>216</v>
      </c>
      <c r="G144" s="33"/>
      <c r="H144" s="33"/>
      <c r="I144" s="88"/>
      <c r="J144" s="33"/>
      <c r="K144" s="33"/>
      <c r="L144" s="34"/>
      <c r="M144" s="164"/>
      <c r="N144" s="165"/>
      <c r="O144" s="54"/>
      <c r="P144" s="54"/>
      <c r="Q144" s="54"/>
      <c r="R144" s="54"/>
      <c r="S144" s="54"/>
      <c r="T144" s="55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8" t="s">
        <v>125</v>
      </c>
      <c r="AU144" s="18" t="s">
        <v>83</v>
      </c>
    </row>
    <row r="145" spans="1:65" s="2" customFormat="1" ht="16.5" customHeight="1">
      <c r="A145" s="33"/>
      <c r="B145" s="148"/>
      <c r="C145" s="149" t="s">
        <v>217</v>
      </c>
      <c r="D145" s="149" t="s">
        <v>118</v>
      </c>
      <c r="E145" s="150" t="s">
        <v>218</v>
      </c>
      <c r="F145" s="151" t="s">
        <v>219</v>
      </c>
      <c r="G145" s="152" t="s">
        <v>121</v>
      </c>
      <c r="H145" s="153">
        <v>190</v>
      </c>
      <c r="I145" s="154"/>
      <c r="J145" s="155">
        <f>ROUND(I145*H145,2)</f>
        <v>0</v>
      </c>
      <c r="K145" s="151" t="s">
        <v>122</v>
      </c>
      <c r="L145" s="34"/>
      <c r="M145" s="156" t="s">
        <v>3</v>
      </c>
      <c r="N145" s="157" t="s">
        <v>44</v>
      </c>
      <c r="O145" s="54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0" t="s">
        <v>123</v>
      </c>
      <c r="AT145" s="160" t="s">
        <v>118</v>
      </c>
      <c r="AU145" s="160" t="s">
        <v>83</v>
      </c>
      <c r="AY145" s="18" t="s">
        <v>116</v>
      </c>
      <c r="BE145" s="161">
        <f>IF(N145="základní",J145,0)</f>
        <v>0</v>
      </c>
      <c r="BF145" s="161">
        <f>IF(N145="snížená",J145,0)</f>
        <v>0</v>
      </c>
      <c r="BG145" s="161">
        <f>IF(N145="zákl. přenesená",J145,0)</f>
        <v>0</v>
      </c>
      <c r="BH145" s="161">
        <f>IF(N145="sníž. přenesená",J145,0)</f>
        <v>0</v>
      </c>
      <c r="BI145" s="161">
        <f>IF(N145="nulová",J145,0)</f>
        <v>0</v>
      </c>
      <c r="BJ145" s="18" t="s">
        <v>22</v>
      </c>
      <c r="BK145" s="161">
        <f>ROUND(I145*H145,2)</f>
        <v>0</v>
      </c>
      <c r="BL145" s="18" t="s">
        <v>123</v>
      </c>
      <c r="BM145" s="160" t="s">
        <v>220</v>
      </c>
    </row>
    <row r="146" spans="1:65" s="2" customFormat="1" ht="11.25">
      <c r="A146" s="33"/>
      <c r="B146" s="34"/>
      <c r="C146" s="33"/>
      <c r="D146" s="162" t="s">
        <v>125</v>
      </c>
      <c r="E146" s="33"/>
      <c r="F146" s="163" t="s">
        <v>221</v>
      </c>
      <c r="G146" s="33"/>
      <c r="H146" s="33"/>
      <c r="I146" s="88"/>
      <c r="J146" s="33"/>
      <c r="K146" s="33"/>
      <c r="L146" s="34"/>
      <c r="M146" s="164"/>
      <c r="N146" s="165"/>
      <c r="O146" s="54"/>
      <c r="P146" s="54"/>
      <c r="Q146" s="54"/>
      <c r="R146" s="54"/>
      <c r="S146" s="54"/>
      <c r="T146" s="55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8" t="s">
        <v>125</v>
      </c>
      <c r="AU146" s="18" t="s">
        <v>83</v>
      </c>
    </row>
    <row r="147" spans="1:65" s="2" customFormat="1" ht="16.5" customHeight="1">
      <c r="A147" s="33"/>
      <c r="B147" s="148"/>
      <c r="C147" s="182" t="s">
        <v>222</v>
      </c>
      <c r="D147" s="182" t="s">
        <v>223</v>
      </c>
      <c r="E147" s="183" t="s">
        <v>224</v>
      </c>
      <c r="F147" s="184" t="s">
        <v>225</v>
      </c>
      <c r="G147" s="185" t="s">
        <v>226</v>
      </c>
      <c r="H147" s="186">
        <v>2.85</v>
      </c>
      <c r="I147" s="187"/>
      <c r="J147" s="188">
        <f>ROUND(I147*H147,2)</f>
        <v>0</v>
      </c>
      <c r="K147" s="184" t="s">
        <v>122</v>
      </c>
      <c r="L147" s="189"/>
      <c r="M147" s="190" t="s">
        <v>3</v>
      </c>
      <c r="N147" s="191" t="s">
        <v>44</v>
      </c>
      <c r="O147" s="54"/>
      <c r="P147" s="158">
        <f>O147*H147</f>
        <v>0</v>
      </c>
      <c r="Q147" s="158">
        <v>1E-3</v>
      </c>
      <c r="R147" s="158">
        <f>Q147*H147</f>
        <v>2.8500000000000001E-3</v>
      </c>
      <c r="S147" s="158">
        <v>0</v>
      </c>
      <c r="T147" s="159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0" t="s">
        <v>164</v>
      </c>
      <c r="AT147" s="160" t="s">
        <v>223</v>
      </c>
      <c r="AU147" s="160" t="s">
        <v>83</v>
      </c>
      <c r="AY147" s="18" t="s">
        <v>116</v>
      </c>
      <c r="BE147" s="161">
        <f>IF(N147="základní",J147,0)</f>
        <v>0</v>
      </c>
      <c r="BF147" s="161">
        <f>IF(N147="snížená",J147,0)</f>
        <v>0</v>
      </c>
      <c r="BG147" s="161">
        <f>IF(N147="zákl. přenesená",J147,0)</f>
        <v>0</v>
      </c>
      <c r="BH147" s="161">
        <f>IF(N147="sníž. přenesená",J147,0)</f>
        <v>0</v>
      </c>
      <c r="BI147" s="161">
        <f>IF(N147="nulová",J147,0)</f>
        <v>0</v>
      </c>
      <c r="BJ147" s="18" t="s">
        <v>22</v>
      </c>
      <c r="BK147" s="161">
        <f>ROUND(I147*H147,2)</f>
        <v>0</v>
      </c>
      <c r="BL147" s="18" t="s">
        <v>123</v>
      </c>
      <c r="BM147" s="160" t="s">
        <v>227</v>
      </c>
    </row>
    <row r="148" spans="1:65" s="2" customFormat="1" ht="11.25">
      <c r="A148" s="33"/>
      <c r="B148" s="34"/>
      <c r="C148" s="33"/>
      <c r="D148" s="162" t="s">
        <v>125</v>
      </c>
      <c r="E148" s="33"/>
      <c r="F148" s="163" t="s">
        <v>225</v>
      </c>
      <c r="G148" s="33"/>
      <c r="H148" s="33"/>
      <c r="I148" s="88"/>
      <c r="J148" s="33"/>
      <c r="K148" s="33"/>
      <c r="L148" s="34"/>
      <c r="M148" s="164"/>
      <c r="N148" s="165"/>
      <c r="O148" s="54"/>
      <c r="P148" s="54"/>
      <c r="Q148" s="54"/>
      <c r="R148" s="54"/>
      <c r="S148" s="54"/>
      <c r="T148" s="55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T148" s="18" t="s">
        <v>125</v>
      </c>
      <c r="AU148" s="18" t="s">
        <v>83</v>
      </c>
    </row>
    <row r="149" spans="1:65" s="13" customFormat="1" ht="11.25">
      <c r="B149" s="166"/>
      <c r="D149" s="162" t="s">
        <v>138</v>
      </c>
      <c r="F149" s="168" t="s">
        <v>228</v>
      </c>
      <c r="H149" s="169">
        <v>2.85</v>
      </c>
      <c r="I149" s="170"/>
      <c r="L149" s="166"/>
      <c r="M149" s="171"/>
      <c r="N149" s="172"/>
      <c r="O149" s="172"/>
      <c r="P149" s="172"/>
      <c r="Q149" s="172"/>
      <c r="R149" s="172"/>
      <c r="S149" s="172"/>
      <c r="T149" s="173"/>
      <c r="AT149" s="167" t="s">
        <v>138</v>
      </c>
      <c r="AU149" s="167" t="s">
        <v>83</v>
      </c>
      <c r="AV149" s="13" t="s">
        <v>83</v>
      </c>
      <c r="AW149" s="13" t="s">
        <v>4</v>
      </c>
      <c r="AX149" s="13" t="s">
        <v>22</v>
      </c>
      <c r="AY149" s="167" t="s">
        <v>116</v>
      </c>
    </row>
    <row r="150" spans="1:65" s="2" customFormat="1" ht="16.5" customHeight="1">
      <c r="A150" s="33"/>
      <c r="B150" s="148"/>
      <c r="C150" s="149" t="s">
        <v>229</v>
      </c>
      <c r="D150" s="149" t="s">
        <v>118</v>
      </c>
      <c r="E150" s="150" t="s">
        <v>230</v>
      </c>
      <c r="F150" s="151" t="s">
        <v>231</v>
      </c>
      <c r="G150" s="152" t="s">
        <v>121</v>
      </c>
      <c r="H150" s="153">
        <v>23</v>
      </c>
      <c r="I150" s="154"/>
      <c r="J150" s="155">
        <f>ROUND(I150*H150,2)</f>
        <v>0</v>
      </c>
      <c r="K150" s="151" t="s">
        <v>3</v>
      </c>
      <c r="L150" s="34"/>
      <c r="M150" s="156" t="s">
        <v>3</v>
      </c>
      <c r="N150" s="157" t="s">
        <v>44</v>
      </c>
      <c r="O150" s="54"/>
      <c r="P150" s="158">
        <f>O150*H150</f>
        <v>0</v>
      </c>
      <c r="Q150" s="158">
        <v>8.0000000000000007E-5</v>
      </c>
      <c r="R150" s="158">
        <f>Q150*H150</f>
        <v>1.8400000000000001E-3</v>
      </c>
      <c r="S150" s="158">
        <v>0</v>
      </c>
      <c r="T150" s="159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0" t="s">
        <v>123</v>
      </c>
      <c r="AT150" s="160" t="s">
        <v>118</v>
      </c>
      <c r="AU150" s="160" t="s">
        <v>83</v>
      </c>
      <c r="AY150" s="18" t="s">
        <v>116</v>
      </c>
      <c r="BE150" s="161">
        <f>IF(N150="základní",J150,0)</f>
        <v>0</v>
      </c>
      <c r="BF150" s="161">
        <f>IF(N150="snížená",J150,0)</f>
        <v>0</v>
      </c>
      <c r="BG150" s="161">
        <f>IF(N150="zákl. přenesená",J150,0)</f>
        <v>0</v>
      </c>
      <c r="BH150" s="161">
        <f>IF(N150="sníž. přenesená",J150,0)</f>
        <v>0</v>
      </c>
      <c r="BI150" s="161">
        <f>IF(N150="nulová",J150,0)</f>
        <v>0</v>
      </c>
      <c r="BJ150" s="18" t="s">
        <v>22</v>
      </c>
      <c r="BK150" s="161">
        <f>ROUND(I150*H150,2)</f>
        <v>0</v>
      </c>
      <c r="BL150" s="18" t="s">
        <v>123</v>
      </c>
      <c r="BM150" s="160" t="s">
        <v>232</v>
      </c>
    </row>
    <row r="151" spans="1:65" s="2" customFormat="1" ht="11.25">
      <c r="A151" s="33"/>
      <c r="B151" s="34"/>
      <c r="C151" s="33"/>
      <c r="D151" s="162" t="s">
        <v>125</v>
      </c>
      <c r="E151" s="33"/>
      <c r="F151" s="163" t="s">
        <v>231</v>
      </c>
      <c r="G151" s="33"/>
      <c r="H151" s="33"/>
      <c r="I151" s="88"/>
      <c r="J151" s="33"/>
      <c r="K151" s="33"/>
      <c r="L151" s="34"/>
      <c r="M151" s="164"/>
      <c r="N151" s="165"/>
      <c r="O151" s="54"/>
      <c r="P151" s="54"/>
      <c r="Q151" s="54"/>
      <c r="R151" s="54"/>
      <c r="S151" s="54"/>
      <c r="T151" s="55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T151" s="18" t="s">
        <v>125</v>
      </c>
      <c r="AU151" s="18" t="s">
        <v>83</v>
      </c>
    </row>
    <row r="152" spans="1:65" s="2" customFormat="1" ht="16.5" customHeight="1">
      <c r="A152" s="33"/>
      <c r="B152" s="148"/>
      <c r="C152" s="149" t="s">
        <v>233</v>
      </c>
      <c r="D152" s="149" t="s">
        <v>118</v>
      </c>
      <c r="E152" s="150" t="s">
        <v>234</v>
      </c>
      <c r="F152" s="151" t="s">
        <v>235</v>
      </c>
      <c r="G152" s="152" t="s">
        <v>121</v>
      </c>
      <c r="H152" s="153">
        <v>190</v>
      </c>
      <c r="I152" s="154"/>
      <c r="J152" s="155">
        <f>ROUND(I152*H152,2)</f>
        <v>0</v>
      </c>
      <c r="K152" s="151" t="s">
        <v>122</v>
      </c>
      <c r="L152" s="34"/>
      <c r="M152" s="156" t="s">
        <v>3</v>
      </c>
      <c r="N152" s="157" t="s">
        <v>44</v>
      </c>
      <c r="O152" s="54"/>
      <c r="P152" s="158">
        <f>O152*H152</f>
        <v>0</v>
      </c>
      <c r="Q152" s="158">
        <v>0</v>
      </c>
      <c r="R152" s="158">
        <f>Q152*H152</f>
        <v>0</v>
      </c>
      <c r="S152" s="158">
        <v>0</v>
      </c>
      <c r="T152" s="159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0" t="s">
        <v>123</v>
      </c>
      <c r="AT152" s="160" t="s">
        <v>118</v>
      </c>
      <c r="AU152" s="160" t="s">
        <v>83</v>
      </c>
      <c r="AY152" s="18" t="s">
        <v>116</v>
      </c>
      <c r="BE152" s="161">
        <f>IF(N152="základní",J152,0)</f>
        <v>0</v>
      </c>
      <c r="BF152" s="161">
        <f>IF(N152="snížená",J152,0)</f>
        <v>0</v>
      </c>
      <c r="BG152" s="161">
        <f>IF(N152="zákl. přenesená",J152,0)</f>
        <v>0</v>
      </c>
      <c r="BH152" s="161">
        <f>IF(N152="sníž. přenesená",J152,0)</f>
        <v>0</v>
      </c>
      <c r="BI152" s="161">
        <f>IF(N152="nulová",J152,0)</f>
        <v>0</v>
      </c>
      <c r="BJ152" s="18" t="s">
        <v>22</v>
      </c>
      <c r="BK152" s="161">
        <f>ROUND(I152*H152,2)</f>
        <v>0</v>
      </c>
      <c r="BL152" s="18" t="s">
        <v>123</v>
      </c>
      <c r="BM152" s="160" t="s">
        <v>236</v>
      </c>
    </row>
    <row r="153" spans="1:65" s="2" customFormat="1" ht="11.25">
      <c r="A153" s="33"/>
      <c r="B153" s="34"/>
      <c r="C153" s="33"/>
      <c r="D153" s="162" t="s">
        <v>125</v>
      </c>
      <c r="E153" s="33"/>
      <c r="F153" s="163" t="s">
        <v>237</v>
      </c>
      <c r="G153" s="33"/>
      <c r="H153" s="33"/>
      <c r="I153" s="88"/>
      <c r="J153" s="33"/>
      <c r="K153" s="33"/>
      <c r="L153" s="34"/>
      <c r="M153" s="164"/>
      <c r="N153" s="165"/>
      <c r="O153" s="54"/>
      <c r="P153" s="54"/>
      <c r="Q153" s="54"/>
      <c r="R153" s="54"/>
      <c r="S153" s="54"/>
      <c r="T153" s="55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8" t="s">
        <v>125</v>
      </c>
      <c r="AU153" s="18" t="s">
        <v>83</v>
      </c>
    </row>
    <row r="154" spans="1:65" s="2" customFormat="1" ht="16.5" customHeight="1">
      <c r="A154" s="33"/>
      <c r="B154" s="148"/>
      <c r="C154" s="149" t="s">
        <v>8</v>
      </c>
      <c r="D154" s="149" t="s">
        <v>118</v>
      </c>
      <c r="E154" s="150" t="s">
        <v>238</v>
      </c>
      <c r="F154" s="151" t="s">
        <v>239</v>
      </c>
      <c r="G154" s="152" t="s">
        <v>121</v>
      </c>
      <c r="H154" s="153">
        <v>190</v>
      </c>
      <c r="I154" s="154"/>
      <c r="J154" s="155">
        <f>ROUND(I154*H154,2)</f>
        <v>0</v>
      </c>
      <c r="K154" s="151" t="s">
        <v>122</v>
      </c>
      <c r="L154" s="34"/>
      <c r="M154" s="156" t="s">
        <v>3</v>
      </c>
      <c r="N154" s="157" t="s">
        <v>44</v>
      </c>
      <c r="O154" s="54"/>
      <c r="P154" s="158">
        <f>O154*H154</f>
        <v>0</v>
      </c>
      <c r="Q154" s="158">
        <v>0</v>
      </c>
      <c r="R154" s="158">
        <f>Q154*H154</f>
        <v>0</v>
      </c>
      <c r="S154" s="158">
        <v>0</v>
      </c>
      <c r="T154" s="159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0" t="s">
        <v>123</v>
      </c>
      <c r="AT154" s="160" t="s">
        <v>118</v>
      </c>
      <c r="AU154" s="160" t="s">
        <v>83</v>
      </c>
      <c r="AY154" s="18" t="s">
        <v>116</v>
      </c>
      <c r="BE154" s="161">
        <f>IF(N154="základní",J154,0)</f>
        <v>0</v>
      </c>
      <c r="BF154" s="161">
        <f>IF(N154="snížená",J154,0)</f>
        <v>0</v>
      </c>
      <c r="BG154" s="161">
        <f>IF(N154="zákl. přenesená",J154,0)</f>
        <v>0</v>
      </c>
      <c r="BH154" s="161">
        <f>IF(N154="sníž. přenesená",J154,0)</f>
        <v>0</v>
      </c>
      <c r="BI154" s="161">
        <f>IF(N154="nulová",J154,0)</f>
        <v>0</v>
      </c>
      <c r="BJ154" s="18" t="s">
        <v>22</v>
      </c>
      <c r="BK154" s="161">
        <f>ROUND(I154*H154,2)</f>
        <v>0</v>
      </c>
      <c r="BL154" s="18" t="s">
        <v>123</v>
      </c>
      <c r="BM154" s="160" t="s">
        <v>240</v>
      </c>
    </row>
    <row r="155" spans="1:65" s="2" customFormat="1" ht="11.25">
      <c r="A155" s="33"/>
      <c r="B155" s="34"/>
      <c r="C155" s="33"/>
      <c r="D155" s="162" t="s">
        <v>125</v>
      </c>
      <c r="E155" s="33"/>
      <c r="F155" s="163" t="s">
        <v>241</v>
      </c>
      <c r="G155" s="33"/>
      <c r="H155" s="33"/>
      <c r="I155" s="88"/>
      <c r="J155" s="33"/>
      <c r="K155" s="33"/>
      <c r="L155" s="34"/>
      <c r="M155" s="164"/>
      <c r="N155" s="165"/>
      <c r="O155" s="54"/>
      <c r="P155" s="54"/>
      <c r="Q155" s="54"/>
      <c r="R155" s="54"/>
      <c r="S155" s="54"/>
      <c r="T155" s="55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8" t="s">
        <v>125</v>
      </c>
      <c r="AU155" s="18" t="s">
        <v>83</v>
      </c>
    </row>
    <row r="156" spans="1:65" s="12" customFormat="1" ht="22.9" customHeight="1">
      <c r="B156" s="135"/>
      <c r="D156" s="136" t="s">
        <v>72</v>
      </c>
      <c r="E156" s="146" t="s">
        <v>133</v>
      </c>
      <c r="F156" s="146" t="s">
        <v>242</v>
      </c>
      <c r="I156" s="138"/>
      <c r="J156" s="147">
        <f>BK156</f>
        <v>0</v>
      </c>
      <c r="L156" s="135"/>
      <c r="M156" s="140"/>
      <c r="N156" s="141"/>
      <c r="O156" s="141"/>
      <c r="P156" s="142">
        <f>SUM(P157:P187)</f>
        <v>0</v>
      </c>
      <c r="Q156" s="141"/>
      <c r="R156" s="142">
        <f>SUM(R157:R187)</f>
        <v>139.685543</v>
      </c>
      <c r="S156" s="141"/>
      <c r="T156" s="143">
        <f>SUM(T157:T187)</f>
        <v>0</v>
      </c>
      <c r="AR156" s="136" t="s">
        <v>22</v>
      </c>
      <c r="AT156" s="144" t="s">
        <v>72</v>
      </c>
      <c r="AU156" s="144" t="s">
        <v>22</v>
      </c>
      <c r="AY156" s="136" t="s">
        <v>116</v>
      </c>
      <c r="BK156" s="145">
        <f>SUM(BK157:BK187)</f>
        <v>0</v>
      </c>
    </row>
    <row r="157" spans="1:65" s="2" customFormat="1" ht="16.5" customHeight="1">
      <c r="A157" s="33"/>
      <c r="B157" s="148"/>
      <c r="C157" s="149" t="s">
        <v>243</v>
      </c>
      <c r="D157" s="149" t="s">
        <v>118</v>
      </c>
      <c r="E157" s="150" t="s">
        <v>244</v>
      </c>
      <c r="F157" s="151" t="s">
        <v>245</v>
      </c>
      <c r="G157" s="152" t="s">
        <v>129</v>
      </c>
      <c r="H157" s="153">
        <v>38.924999999999997</v>
      </c>
      <c r="I157" s="154"/>
      <c r="J157" s="155">
        <f>ROUND(I157*H157,2)</f>
        <v>0</v>
      </c>
      <c r="K157" s="151" t="s">
        <v>130</v>
      </c>
      <c r="L157" s="34"/>
      <c r="M157" s="156" t="s">
        <v>3</v>
      </c>
      <c r="N157" s="157" t="s">
        <v>44</v>
      </c>
      <c r="O157" s="54"/>
      <c r="P157" s="158">
        <f>O157*H157</f>
        <v>0</v>
      </c>
      <c r="Q157" s="158">
        <v>2.94564</v>
      </c>
      <c r="R157" s="158">
        <f>Q157*H157</f>
        <v>114.659037</v>
      </c>
      <c r="S157" s="158">
        <v>0</v>
      </c>
      <c r="T157" s="159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0" t="s">
        <v>123</v>
      </c>
      <c r="AT157" s="160" t="s">
        <v>118</v>
      </c>
      <c r="AU157" s="160" t="s">
        <v>83</v>
      </c>
      <c r="AY157" s="18" t="s">
        <v>116</v>
      </c>
      <c r="BE157" s="161">
        <f>IF(N157="základní",J157,0)</f>
        <v>0</v>
      </c>
      <c r="BF157" s="161">
        <f>IF(N157="snížená",J157,0)</f>
        <v>0</v>
      </c>
      <c r="BG157" s="161">
        <f>IF(N157="zákl. přenesená",J157,0)</f>
        <v>0</v>
      </c>
      <c r="BH157" s="161">
        <f>IF(N157="sníž. přenesená",J157,0)</f>
        <v>0</v>
      </c>
      <c r="BI157" s="161">
        <f>IF(N157="nulová",J157,0)</f>
        <v>0</v>
      </c>
      <c r="BJ157" s="18" t="s">
        <v>22</v>
      </c>
      <c r="BK157" s="161">
        <f>ROUND(I157*H157,2)</f>
        <v>0</v>
      </c>
      <c r="BL157" s="18" t="s">
        <v>123</v>
      </c>
      <c r="BM157" s="160" t="s">
        <v>246</v>
      </c>
    </row>
    <row r="158" spans="1:65" s="2" customFormat="1" ht="29.25">
      <c r="A158" s="33"/>
      <c r="B158" s="34"/>
      <c r="C158" s="33"/>
      <c r="D158" s="162" t="s">
        <v>125</v>
      </c>
      <c r="E158" s="33"/>
      <c r="F158" s="163" t="s">
        <v>247</v>
      </c>
      <c r="G158" s="33"/>
      <c r="H158" s="33"/>
      <c r="I158" s="88"/>
      <c r="J158" s="33"/>
      <c r="K158" s="33"/>
      <c r="L158" s="34"/>
      <c r="M158" s="164"/>
      <c r="N158" s="165"/>
      <c r="O158" s="54"/>
      <c r="P158" s="54"/>
      <c r="Q158" s="54"/>
      <c r="R158" s="54"/>
      <c r="S158" s="54"/>
      <c r="T158" s="55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8" t="s">
        <v>125</v>
      </c>
      <c r="AU158" s="18" t="s">
        <v>83</v>
      </c>
    </row>
    <row r="159" spans="1:65" s="13" customFormat="1" ht="11.25">
      <c r="B159" s="166"/>
      <c r="D159" s="162" t="s">
        <v>138</v>
      </c>
      <c r="E159" s="167" t="s">
        <v>3</v>
      </c>
      <c r="F159" s="168" t="s">
        <v>248</v>
      </c>
      <c r="H159" s="169">
        <v>38.924999999999997</v>
      </c>
      <c r="I159" s="170"/>
      <c r="L159" s="166"/>
      <c r="M159" s="171"/>
      <c r="N159" s="172"/>
      <c r="O159" s="172"/>
      <c r="P159" s="172"/>
      <c r="Q159" s="172"/>
      <c r="R159" s="172"/>
      <c r="S159" s="172"/>
      <c r="T159" s="173"/>
      <c r="AT159" s="167" t="s">
        <v>138</v>
      </c>
      <c r="AU159" s="167" t="s">
        <v>83</v>
      </c>
      <c r="AV159" s="13" t="s">
        <v>83</v>
      </c>
      <c r="AW159" s="13" t="s">
        <v>35</v>
      </c>
      <c r="AX159" s="13" t="s">
        <v>22</v>
      </c>
      <c r="AY159" s="167" t="s">
        <v>116</v>
      </c>
    </row>
    <row r="160" spans="1:65" s="2" customFormat="1" ht="16.5" customHeight="1">
      <c r="A160" s="33"/>
      <c r="B160" s="148"/>
      <c r="C160" s="149" t="s">
        <v>249</v>
      </c>
      <c r="D160" s="149" t="s">
        <v>118</v>
      </c>
      <c r="E160" s="150" t="s">
        <v>250</v>
      </c>
      <c r="F160" s="151" t="s">
        <v>251</v>
      </c>
      <c r="G160" s="152" t="s">
        <v>121</v>
      </c>
      <c r="H160" s="153">
        <v>20.634</v>
      </c>
      <c r="I160" s="154"/>
      <c r="J160" s="155">
        <f>ROUND(I160*H160,2)</f>
        <v>0</v>
      </c>
      <c r="K160" s="151" t="s">
        <v>3</v>
      </c>
      <c r="L160" s="34"/>
      <c r="M160" s="156" t="s">
        <v>3</v>
      </c>
      <c r="N160" s="157" t="s">
        <v>44</v>
      </c>
      <c r="O160" s="54"/>
      <c r="P160" s="158">
        <f>O160*H160</f>
        <v>0</v>
      </c>
      <c r="Q160" s="158">
        <v>0.18293000000000001</v>
      </c>
      <c r="R160" s="158">
        <f>Q160*H160</f>
        <v>3.7745776200000001</v>
      </c>
      <c r="S160" s="158">
        <v>0</v>
      </c>
      <c r="T160" s="159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0" t="s">
        <v>123</v>
      </c>
      <c r="AT160" s="160" t="s">
        <v>118</v>
      </c>
      <c r="AU160" s="160" t="s">
        <v>83</v>
      </c>
      <c r="AY160" s="18" t="s">
        <v>116</v>
      </c>
      <c r="BE160" s="161">
        <f>IF(N160="základní",J160,0)</f>
        <v>0</v>
      </c>
      <c r="BF160" s="161">
        <f>IF(N160="snížená",J160,0)</f>
        <v>0</v>
      </c>
      <c r="BG160" s="161">
        <f>IF(N160="zákl. přenesená",J160,0)</f>
        <v>0</v>
      </c>
      <c r="BH160" s="161">
        <f>IF(N160="sníž. přenesená",J160,0)</f>
        <v>0</v>
      </c>
      <c r="BI160" s="161">
        <f>IF(N160="nulová",J160,0)</f>
        <v>0</v>
      </c>
      <c r="BJ160" s="18" t="s">
        <v>22</v>
      </c>
      <c r="BK160" s="161">
        <f>ROUND(I160*H160,2)</f>
        <v>0</v>
      </c>
      <c r="BL160" s="18" t="s">
        <v>123</v>
      </c>
      <c r="BM160" s="160" t="s">
        <v>252</v>
      </c>
    </row>
    <row r="161" spans="1:65" s="2" customFormat="1" ht="29.25">
      <c r="A161" s="33"/>
      <c r="B161" s="34"/>
      <c r="C161" s="33"/>
      <c r="D161" s="162" t="s">
        <v>125</v>
      </c>
      <c r="E161" s="33"/>
      <c r="F161" s="163" t="s">
        <v>253</v>
      </c>
      <c r="G161" s="33"/>
      <c r="H161" s="33"/>
      <c r="I161" s="88"/>
      <c r="J161" s="33"/>
      <c r="K161" s="33"/>
      <c r="L161" s="34"/>
      <c r="M161" s="164"/>
      <c r="N161" s="165"/>
      <c r="O161" s="54"/>
      <c r="P161" s="54"/>
      <c r="Q161" s="54"/>
      <c r="R161" s="54"/>
      <c r="S161" s="54"/>
      <c r="T161" s="55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T161" s="18" t="s">
        <v>125</v>
      </c>
      <c r="AU161" s="18" t="s">
        <v>83</v>
      </c>
    </row>
    <row r="162" spans="1:65" s="15" customFormat="1" ht="11.25">
      <c r="B162" s="192"/>
      <c r="D162" s="162" t="s">
        <v>138</v>
      </c>
      <c r="E162" s="193" t="s">
        <v>3</v>
      </c>
      <c r="F162" s="194" t="s">
        <v>254</v>
      </c>
      <c r="H162" s="193" t="s">
        <v>3</v>
      </c>
      <c r="I162" s="195"/>
      <c r="L162" s="192"/>
      <c r="M162" s="196"/>
      <c r="N162" s="197"/>
      <c r="O162" s="197"/>
      <c r="P162" s="197"/>
      <c r="Q162" s="197"/>
      <c r="R162" s="197"/>
      <c r="S162" s="197"/>
      <c r="T162" s="198"/>
      <c r="AT162" s="193" t="s">
        <v>138</v>
      </c>
      <c r="AU162" s="193" t="s">
        <v>83</v>
      </c>
      <c r="AV162" s="15" t="s">
        <v>22</v>
      </c>
      <c r="AW162" s="15" t="s">
        <v>35</v>
      </c>
      <c r="AX162" s="15" t="s">
        <v>73</v>
      </c>
      <c r="AY162" s="193" t="s">
        <v>116</v>
      </c>
    </row>
    <row r="163" spans="1:65" s="13" customFormat="1" ht="11.25">
      <c r="B163" s="166"/>
      <c r="D163" s="162" t="s">
        <v>138</v>
      </c>
      <c r="E163" s="167" t="s">
        <v>3</v>
      </c>
      <c r="F163" s="168" t="s">
        <v>255</v>
      </c>
      <c r="H163" s="169">
        <v>2.3940000000000001</v>
      </c>
      <c r="I163" s="170"/>
      <c r="L163" s="166"/>
      <c r="M163" s="171"/>
      <c r="N163" s="172"/>
      <c r="O163" s="172"/>
      <c r="P163" s="172"/>
      <c r="Q163" s="172"/>
      <c r="R163" s="172"/>
      <c r="S163" s="172"/>
      <c r="T163" s="173"/>
      <c r="AT163" s="167" t="s">
        <v>138</v>
      </c>
      <c r="AU163" s="167" t="s">
        <v>83</v>
      </c>
      <c r="AV163" s="13" t="s">
        <v>83</v>
      </c>
      <c r="AW163" s="13" t="s">
        <v>35</v>
      </c>
      <c r="AX163" s="13" t="s">
        <v>73</v>
      </c>
      <c r="AY163" s="167" t="s">
        <v>116</v>
      </c>
    </row>
    <row r="164" spans="1:65" s="13" customFormat="1" ht="11.25">
      <c r="B164" s="166"/>
      <c r="D164" s="162" t="s">
        <v>138</v>
      </c>
      <c r="E164" s="167" t="s">
        <v>3</v>
      </c>
      <c r="F164" s="168" t="s">
        <v>256</v>
      </c>
      <c r="H164" s="169">
        <v>18.239999999999998</v>
      </c>
      <c r="I164" s="170"/>
      <c r="L164" s="166"/>
      <c r="M164" s="171"/>
      <c r="N164" s="172"/>
      <c r="O164" s="172"/>
      <c r="P164" s="172"/>
      <c r="Q164" s="172"/>
      <c r="R164" s="172"/>
      <c r="S164" s="172"/>
      <c r="T164" s="173"/>
      <c r="AT164" s="167" t="s">
        <v>138</v>
      </c>
      <c r="AU164" s="167" t="s">
        <v>83</v>
      </c>
      <c r="AV164" s="13" t="s">
        <v>83</v>
      </c>
      <c r="AW164" s="13" t="s">
        <v>35</v>
      </c>
      <c r="AX164" s="13" t="s">
        <v>73</v>
      </c>
      <c r="AY164" s="167" t="s">
        <v>116</v>
      </c>
    </row>
    <row r="165" spans="1:65" s="14" customFormat="1" ht="11.25">
      <c r="B165" s="174"/>
      <c r="D165" s="162" t="s">
        <v>138</v>
      </c>
      <c r="E165" s="175" t="s">
        <v>3</v>
      </c>
      <c r="F165" s="176" t="s">
        <v>157</v>
      </c>
      <c r="H165" s="177">
        <v>20.634</v>
      </c>
      <c r="I165" s="178"/>
      <c r="L165" s="174"/>
      <c r="M165" s="179"/>
      <c r="N165" s="180"/>
      <c r="O165" s="180"/>
      <c r="P165" s="180"/>
      <c r="Q165" s="180"/>
      <c r="R165" s="180"/>
      <c r="S165" s="180"/>
      <c r="T165" s="181"/>
      <c r="AT165" s="175" t="s">
        <v>138</v>
      </c>
      <c r="AU165" s="175" t="s">
        <v>83</v>
      </c>
      <c r="AV165" s="14" t="s">
        <v>123</v>
      </c>
      <c r="AW165" s="14" t="s">
        <v>35</v>
      </c>
      <c r="AX165" s="14" t="s">
        <v>22</v>
      </c>
      <c r="AY165" s="175" t="s">
        <v>116</v>
      </c>
    </row>
    <row r="166" spans="1:65" s="2" customFormat="1" ht="16.5" customHeight="1">
      <c r="A166" s="33"/>
      <c r="B166" s="148"/>
      <c r="C166" s="149" t="s">
        <v>257</v>
      </c>
      <c r="D166" s="149" t="s">
        <v>118</v>
      </c>
      <c r="E166" s="150" t="s">
        <v>258</v>
      </c>
      <c r="F166" s="151" t="s">
        <v>259</v>
      </c>
      <c r="G166" s="152" t="s">
        <v>129</v>
      </c>
      <c r="H166" s="153">
        <v>137.77600000000001</v>
      </c>
      <c r="I166" s="154"/>
      <c r="J166" s="155">
        <f>ROUND(I166*H166,2)</f>
        <v>0</v>
      </c>
      <c r="K166" s="151" t="s">
        <v>130</v>
      </c>
      <c r="L166" s="34"/>
      <c r="M166" s="156" t="s">
        <v>3</v>
      </c>
      <c r="N166" s="157" t="s">
        <v>44</v>
      </c>
      <c r="O166" s="54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0" t="s">
        <v>123</v>
      </c>
      <c r="AT166" s="160" t="s">
        <v>118</v>
      </c>
      <c r="AU166" s="160" t="s">
        <v>83</v>
      </c>
      <c r="AY166" s="18" t="s">
        <v>116</v>
      </c>
      <c r="BE166" s="161">
        <f>IF(N166="základní",J166,0)</f>
        <v>0</v>
      </c>
      <c r="BF166" s="161">
        <f>IF(N166="snížená",J166,0)</f>
        <v>0</v>
      </c>
      <c r="BG166" s="161">
        <f>IF(N166="zákl. přenesená",J166,0)</f>
        <v>0</v>
      </c>
      <c r="BH166" s="161">
        <f>IF(N166="sníž. přenesená",J166,0)</f>
        <v>0</v>
      </c>
      <c r="BI166" s="161">
        <f>IF(N166="nulová",J166,0)</f>
        <v>0</v>
      </c>
      <c r="BJ166" s="18" t="s">
        <v>22</v>
      </c>
      <c r="BK166" s="161">
        <f>ROUND(I166*H166,2)</f>
        <v>0</v>
      </c>
      <c r="BL166" s="18" t="s">
        <v>123</v>
      </c>
      <c r="BM166" s="160" t="s">
        <v>260</v>
      </c>
    </row>
    <row r="167" spans="1:65" s="2" customFormat="1" ht="19.5">
      <c r="A167" s="33"/>
      <c r="B167" s="34"/>
      <c r="C167" s="33"/>
      <c r="D167" s="162" t="s">
        <v>125</v>
      </c>
      <c r="E167" s="33"/>
      <c r="F167" s="163" t="s">
        <v>261</v>
      </c>
      <c r="G167" s="33"/>
      <c r="H167" s="33"/>
      <c r="I167" s="88"/>
      <c r="J167" s="33"/>
      <c r="K167" s="33"/>
      <c r="L167" s="34"/>
      <c r="M167" s="164"/>
      <c r="N167" s="165"/>
      <c r="O167" s="54"/>
      <c r="P167" s="54"/>
      <c r="Q167" s="54"/>
      <c r="R167" s="54"/>
      <c r="S167" s="54"/>
      <c r="T167" s="55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T167" s="18" t="s">
        <v>125</v>
      </c>
      <c r="AU167" s="18" t="s">
        <v>83</v>
      </c>
    </row>
    <row r="168" spans="1:65" s="13" customFormat="1" ht="11.25">
      <c r="B168" s="166"/>
      <c r="D168" s="162" t="s">
        <v>138</v>
      </c>
      <c r="E168" s="167" t="s">
        <v>3</v>
      </c>
      <c r="F168" s="168" t="s">
        <v>262</v>
      </c>
      <c r="H168" s="169">
        <v>116.77500000000001</v>
      </c>
      <c r="I168" s="170"/>
      <c r="L168" s="166"/>
      <c r="M168" s="171"/>
      <c r="N168" s="172"/>
      <c r="O168" s="172"/>
      <c r="P168" s="172"/>
      <c r="Q168" s="172"/>
      <c r="R168" s="172"/>
      <c r="S168" s="172"/>
      <c r="T168" s="173"/>
      <c r="AT168" s="167" t="s">
        <v>138</v>
      </c>
      <c r="AU168" s="167" t="s">
        <v>83</v>
      </c>
      <c r="AV168" s="13" t="s">
        <v>83</v>
      </c>
      <c r="AW168" s="13" t="s">
        <v>35</v>
      </c>
      <c r="AX168" s="13" t="s">
        <v>73</v>
      </c>
      <c r="AY168" s="167" t="s">
        <v>116</v>
      </c>
    </row>
    <row r="169" spans="1:65" s="13" customFormat="1" ht="11.25">
      <c r="B169" s="166"/>
      <c r="D169" s="162" t="s">
        <v>138</v>
      </c>
      <c r="E169" s="167" t="s">
        <v>3</v>
      </c>
      <c r="F169" s="168" t="s">
        <v>263</v>
      </c>
      <c r="H169" s="169">
        <v>11.97</v>
      </c>
      <c r="I169" s="170"/>
      <c r="L169" s="166"/>
      <c r="M169" s="171"/>
      <c r="N169" s="172"/>
      <c r="O169" s="172"/>
      <c r="P169" s="172"/>
      <c r="Q169" s="172"/>
      <c r="R169" s="172"/>
      <c r="S169" s="172"/>
      <c r="T169" s="173"/>
      <c r="AT169" s="167" t="s">
        <v>138</v>
      </c>
      <c r="AU169" s="167" t="s">
        <v>83</v>
      </c>
      <c r="AV169" s="13" t="s">
        <v>83</v>
      </c>
      <c r="AW169" s="13" t="s">
        <v>35</v>
      </c>
      <c r="AX169" s="13" t="s">
        <v>73</v>
      </c>
      <c r="AY169" s="167" t="s">
        <v>116</v>
      </c>
    </row>
    <row r="170" spans="1:65" s="13" customFormat="1" ht="11.25">
      <c r="B170" s="166"/>
      <c r="D170" s="162" t="s">
        <v>138</v>
      </c>
      <c r="E170" s="167" t="s">
        <v>3</v>
      </c>
      <c r="F170" s="168" t="s">
        <v>264</v>
      </c>
      <c r="H170" s="169">
        <v>8.2080000000000002</v>
      </c>
      <c r="I170" s="170"/>
      <c r="L170" s="166"/>
      <c r="M170" s="171"/>
      <c r="N170" s="172"/>
      <c r="O170" s="172"/>
      <c r="P170" s="172"/>
      <c r="Q170" s="172"/>
      <c r="R170" s="172"/>
      <c r="S170" s="172"/>
      <c r="T170" s="173"/>
      <c r="AT170" s="167" t="s">
        <v>138</v>
      </c>
      <c r="AU170" s="167" t="s">
        <v>83</v>
      </c>
      <c r="AV170" s="13" t="s">
        <v>83</v>
      </c>
      <c r="AW170" s="13" t="s">
        <v>35</v>
      </c>
      <c r="AX170" s="13" t="s">
        <v>73</v>
      </c>
      <c r="AY170" s="167" t="s">
        <v>116</v>
      </c>
    </row>
    <row r="171" spans="1:65" s="13" customFormat="1" ht="11.25">
      <c r="B171" s="166"/>
      <c r="D171" s="162" t="s">
        <v>138</v>
      </c>
      <c r="E171" s="167" t="s">
        <v>3</v>
      </c>
      <c r="F171" s="168" t="s">
        <v>156</v>
      </c>
      <c r="H171" s="169">
        <v>0.437</v>
      </c>
      <c r="I171" s="170"/>
      <c r="L171" s="166"/>
      <c r="M171" s="171"/>
      <c r="N171" s="172"/>
      <c r="O171" s="172"/>
      <c r="P171" s="172"/>
      <c r="Q171" s="172"/>
      <c r="R171" s="172"/>
      <c r="S171" s="172"/>
      <c r="T171" s="173"/>
      <c r="AT171" s="167" t="s">
        <v>138</v>
      </c>
      <c r="AU171" s="167" t="s">
        <v>83</v>
      </c>
      <c r="AV171" s="13" t="s">
        <v>83</v>
      </c>
      <c r="AW171" s="13" t="s">
        <v>35</v>
      </c>
      <c r="AX171" s="13" t="s">
        <v>73</v>
      </c>
      <c r="AY171" s="167" t="s">
        <v>116</v>
      </c>
    </row>
    <row r="172" spans="1:65" s="13" customFormat="1" ht="11.25">
      <c r="B172" s="166"/>
      <c r="D172" s="162" t="s">
        <v>138</v>
      </c>
      <c r="E172" s="167" t="s">
        <v>3</v>
      </c>
      <c r="F172" s="168" t="s">
        <v>265</v>
      </c>
      <c r="H172" s="169">
        <v>0.38600000000000001</v>
      </c>
      <c r="I172" s="170"/>
      <c r="L172" s="166"/>
      <c r="M172" s="171"/>
      <c r="N172" s="172"/>
      <c r="O172" s="172"/>
      <c r="P172" s="172"/>
      <c r="Q172" s="172"/>
      <c r="R172" s="172"/>
      <c r="S172" s="172"/>
      <c r="T172" s="173"/>
      <c r="AT172" s="167" t="s">
        <v>138</v>
      </c>
      <c r="AU172" s="167" t="s">
        <v>83</v>
      </c>
      <c r="AV172" s="13" t="s">
        <v>83</v>
      </c>
      <c r="AW172" s="13" t="s">
        <v>35</v>
      </c>
      <c r="AX172" s="13" t="s">
        <v>73</v>
      </c>
      <c r="AY172" s="167" t="s">
        <v>116</v>
      </c>
    </row>
    <row r="173" spans="1:65" s="14" customFormat="1" ht="11.25">
      <c r="B173" s="174"/>
      <c r="D173" s="162" t="s">
        <v>138</v>
      </c>
      <c r="E173" s="175" t="s">
        <v>3</v>
      </c>
      <c r="F173" s="176" t="s">
        <v>157</v>
      </c>
      <c r="H173" s="177">
        <v>137.77600000000001</v>
      </c>
      <c r="I173" s="178"/>
      <c r="L173" s="174"/>
      <c r="M173" s="179"/>
      <c r="N173" s="180"/>
      <c r="O173" s="180"/>
      <c r="P173" s="180"/>
      <c r="Q173" s="180"/>
      <c r="R173" s="180"/>
      <c r="S173" s="180"/>
      <c r="T173" s="181"/>
      <c r="AT173" s="175" t="s">
        <v>138</v>
      </c>
      <c r="AU173" s="175" t="s">
        <v>83</v>
      </c>
      <c r="AV173" s="14" t="s">
        <v>123</v>
      </c>
      <c r="AW173" s="14" t="s">
        <v>35</v>
      </c>
      <c r="AX173" s="14" t="s">
        <v>22</v>
      </c>
      <c r="AY173" s="175" t="s">
        <v>116</v>
      </c>
    </row>
    <row r="174" spans="1:65" s="2" customFormat="1" ht="16.5" customHeight="1">
      <c r="A174" s="33"/>
      <c r="B174" s="148"/>
      <c r="C174" s="149" t="s">
        <v>266</v>
      </c>
      <c r="D174" s="149" t="s">
        <v>118</v>
      </c>
      <c r="E174" s="150" t="s">
        <v>267</v>
      </c>
      <c r="F174" s="151" t="s">
        <v>268</v>
      </c>
      <c r="G174" s="152" t="s">
        <v>121</v>
      </c>
      <c r="H174" s="153">
        <v>368.39800000000002</v>
      </c>
      <c r="I174" s="154"/>
      <c r="J174" s="155">
        <f>ROUND(I174*H174,2)</f>
        <v>0</v>
      </c>
      <c r="K174" s="151" t="s">
        <v>130</v>
      </c>
      <c r="L174" s="34"/>
      <c r="M174" s="156" t="s">
        <v>3</v>
      </c>
      <c r="N174" s="157" t="s">
        <v>44</v>
      </c>
      <c r="O174" s="54"/>
      <c r="P174" s="158">
        <f>O174*H174</f>
        <v>0</v>
      </c>
      <c r="Q174" s="158">
        <v>7.6499999999999997E-3</v>
      </c>
      <c r="R174" s="158">
        <f>Q174*H174</f>
        <v>2.8182447000000002</v>
      </c>
      <c r="S174" s="158">
        <v>0</v>
      </c>
      <c r="T174" s="159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0" t="s">
        <v>123</v>
      </c>
      <c r="AT174" s="160" t="s">
        <v>118</v>
      </c>
      <c r="AU174" s="160" t="s">
        <v>83</v>
      </c>
      <c r="AY174" s="18" t="s">
        <v>116</v>
      </c>
      <c r="BE174" s="161">
        <f>IF(N174="základní",J174,0)</f>
        <v>0</v>
      </c>
      <c r="BF174" s="161">
        <f>IF(N174="snížená",J174,0)</f>
        <v>0</v>
      </c>
      <c r="BG174" s="161">
        <f>IF(N174="zákl. přenesená",J174,0)</f>
        <v>0</v>
      </c>
      <c r="BH174" s="161">
        <f>IF(N174="sníž. přenesená",J174,0)</f>
        <v>0</v>
      </c>
      <c r="BI174" s="161">
        <f>IF(N174="nulová",J174,0)</f>
        <v>0</v>
      </c>
      <c r="BJ174" s="18" t="s">
        <v>22</v>
      </c>
      <c r="BK174" s="161">
        <f>ROUND(I174*H174,2)</f>
        <v>0</v>
      </c>
      <c r="BL174" s="18" t="s">
        <v>123</v>
      </c>
      <c r="BM174" s="160" t="s">
        <v>269</v>
      </c>
    </row>
    <row r="175" spans="1:65" s="2" customFormat="1" ht="29.25">
      <c r="A175" s="33"/>
      <c r="B175" s="34"/>
      <c r="C175" s="33"/>
      <c r="D175" s="162" t="s">
        <v>125</v>
      </c>
      <c r="E175" s="33"/>
      <c r="F175" s="163" t="s">
        <v>270</v>
      </c>
      <c r="G175" s="33"/>
      <c r="H175" s="33"/>
      <c r="I175" s="88"/>
      <c r="J175" s="33"/>
      <c r="K175" s="33"/>
      <c r="L175" s="34"/>
      <c r="M175" s="164"/>
      <c r="N175" s="165"/>
      <c r="O175" s="54"/>
      <c r="P175" s="54"/>
      <c r="Q175" s="54"/>
      <c r="R175" s="54"/>
      <c r="S175" s="54"/>
      <c r="T175" s="55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T175" s="18" t="s">
        <v>125</v>
      </c>
      <c r="AU175" s="18" t="s">
        <v>83</v>
      </c>
    </row>
    <row r="176" spans="1:65" s="13" customFormat="1" ht="11.25">
      <c r="B176" s="166"/>
      <c r="D176" s="162" t="s">
        <v>138</v>
      </c>
      <c r="E176" s="167" t="s">
        <v>3</v>
      </c>
      <c r="F176" s="168" t="s">
        <v>271</v>
      </c>
      <c r="H176" s="169">
        <v>311.39999999999998</v>
      </c>
      <c r="I176" s="170"/>
      <c r="L176" s="166"/>
      <c r="M176" s="171"/>
      <c r="N176" s="172"/>
      <c r="O176" s="172"/>
      <c r="P176" s="172"/>
      <c r="Q176" s="172"/>
      <c r="R176" s="172"/>
      <c r="S176" s="172"/>
      <c r="T176" s="173"/>
      <c r="AT176" s="167" t="s">
        <v>138</v>
      </c>
      <c r="AU176" s="167" t="s">
        <v>83</v>
      </c>
      <c r="AV176" s="13" t="s">
        <v>83</v>
      </c>
      <c r="AW176" s="13" t="s">
        <v>35</v>
      </c>
      <c r="AX176" s="13" t="s">
        <v>73</v>
      </c>
      <c r="AY176" s="167" t="s">
        <v>116</v>
      </c>
    </row>
    <row r="177" spans="1:65" s="13" customFormat="1" ht="11.25">
      <c r="B177" s="166"/>
      <c r="D177" s="162" t="s">
        <v>138</v>
      </c>
      <c r="E177" s="167" t="s">
        <v>3</v>
      </c>
      <c r="F177" s="168" t="s">
        <v>272</v>
      </c>
      <c r="H177" s="169">
        <v>29.64</v>
      </c>
      <c r="I177" s="170"/>
      <c r="L177" s="166"/>
      <c r="M177" s="171"/>
      <c r="N177" s="172"/>
      <c r="O177" s="172"/>
      <c r="P177" s="172"/>
      <c r="Q177" s="172"/>
      <c r="R177" s="172"/>
      <c r="S177" s="172"/>
      <c r="T177" s="173"/>
      <c r="AT177" s="167" t="s">
        <v>138</v>
      </c>
      <c r="AU177" s="167" t="s">
        <v>83</v>
      </c>
      <c r="AV177" s="13" t="s">
        <v>83</v>
      </c>
      <c r="AW177" s="13" t="s">
        <v>35</v>
      </c>
      <c r="AX177" s="13" t="s">
        <v>73</v>
      </c>
      <c r="AY177" s="167" t="s">
        <v>116</v>
      </c>
    </row>
    <row r="178" spans="1:65" s="13" customFormat="1" ht="11.25">
      <c r="B178" s="166"/>
      <c r="D178" s="162" t="s">
        <v>138</v>
      </c>
      <c r="E178" s="167" t="s">
        <v>3</v>
      </c>
      <c r="F178" s="168" t="s">
        <v>273</v>
      </c>
      <c r="H178" s="169">
        <v>18.239999999999998</v>
      </c>
      <c r="I178" s="170"/>
      <c r="L178" s="166"/>
      <c r="M178" s="171"/>
      <c r="N178" s="172"/>
      <c r="O178" s="172"/>
      <c r="P178" s="172"/>
      <c r="Q178" s="172"/>
      <c r="R178" s="172"/>
      <c r="S178" s="172"/>
      <c r="T178" s="173"/>
      <c r="AT178" s="167" t="s">
        <v>138</v>
      </c>
      <c r="AU178" s="167" t="s">
        <v>83</v>
      </c>
      <c r="AV178" s="13" t="s">
        <v>83</v>
      </c>
      <c r="AW178" s="13" t="s">
        <v>35</v>
      </c>
      <c r="AX178" s="13" t="s">
        <v>73</v>
      </c>
      <c r="AY178" s="167" t="s">
        <v>116</v>
      </c>
    </row>
    <row r="179" spans="1:65" s="13" customFormat="1" ht="11.25">
      <c r="B179" s="166"/>
      <c r="D179" s="162" t="s">
        <v>138</v>
      </c>
      <c r="E179" s="167" t="s">
        <v>3</v>
      </c>
      <c r="F179" s="168" t="s">
        <v>274</v>
      </c>
      <c r="H179" s="169">
        <v>1.87</v>
      </c>
      <c r="I179" s="170"/>
      <c r="L179" s="166"/>
      <c r="M179" s="171"/>
      <c r="N179" s="172"/>
      <c r="O179" s="172"/>
      <c r="P179" s="172"/>
      <c r="Q179" s="172"/>
      <c r="R179" s="172"/>
      <c r="S179" s="172"/>
      <c r="T179" s="173"/>
      <c r="AT179" s="167" t="s">
        <v>138</v>
      </c>
      <c r="AU179" s="167" t="s">
        <v>83</v>
      </c>
      <c r="AV179" s="13" t="s">
        <v>83</v>
      </c>
      <c r="AW179" s="13" t="s">
        <v>35</v>
      </c>
      <c r="AX179" s="13" t="s">
        <v>73</v>
      </c>
      <c r="AY179" s="167" t="s">
        <v>116</v>
      </c>
    </row>
    <row r="180" spans="1:65" s="13" customFormat="1" ht="11.25">
      <c r="B180" s="166"/>
      <c r="D180" s="162" t="s">
        <v>138</v>
      </c>
      <c r="E180" s="167" t="s">
        <v>3</v>
      </c>
      <c r="F180" s="168" t="s">
        <v>275</v>
      </c>
      <c r="H180" s="169">
        <v>4.101</v>
      </c>
      <c r="I180" s="170"/>
      <c r="L180" s="166"/>
      <c r="M180" s="171"/>
      <c r="N180" s="172"/>
      <c r="O180" s="172"/>
      <c r="P180" s="172"/>
      <c r="Q180" s="172"/>
      <c r="R180" s="172"/>
      <c r="S180" s="172"/>
      <c r="T180" s="173"/>
      <c r="AT180" s="167" t="s">
        <v>138</v>
      </c>
      <c r="AU180" s="167" t="s">
        <v>83</v>
      </c>
      <c r="AV180" s="13" t="s">
        <v>83</v>
      </c>
      <c r="AW180" s="13" t="s">
        <v>35</v>
      </c>
      <c r="AX180" s="13" t="s">
        <v>73</v>
      </c>
      <c r="AY180" s="167" t="s">
        <v>116</v>
      </c>
    </row>
    <row r="181" spans="1:65" s="13" customFormat="1" ht="11.25">
      <c r="B181" s="166"/>
      <c r="D181" s="162" t="s">
        <v>138</v>
      </c>
      <c r="E181" s="167" t="s">
        <v>3</v>
      </c>
      <c r="F181" s="168" t="s">
        <v>276</v>
      </c>
      <c r="H181" s="169">
        <v>3.1469999999999998</v>
      </c>
      <c r="I181" s="170"/>
      <c r="L181" s="166"/>
      <c r="M181" s="171"/>
      <c r="N181" s="172"/>
      <c r="O181" s="172"/>
      <c r="P181" s="172"/>
      <c r="Q181" s="172"/>
      <c r="R181" s="172"/>
      <c r="S181" s="172"/>
      <c r="T181" s="173"/>
      <c r="AT181" s="167" t="s">
        <v>138</v>
      </c>
      <c r="AU181" s="167" t="s">
        <v>83</v>
      </c>
      <c r="AV181" s="13" t="s">
        <v>83</v>
      </c>
      <c r="AW181" s="13" t="s">
        <v>35</v>
      </c>
      <c r="AX181" s="13" t="s">
        <v>73</v>
      </c>
      <c r="AY181" s="167" t="s">
        <v>116</v>
      </c>
    </row>
    <row r="182" spans="1:65" s="14" customFormat="1" ht="11.25">
      <c r="B182" s="174"/>
      <c r="D182" s="162" t="s">
        <v>138</v>
      </c>
      <c r="E182" s="175" t="s">
        <v>3</v>
      </c>
      <c r="F182" s="176" t="s">
        <v>157</v>
      </c>
      <c r="H182" s="177">
        <v>368.39800000000002</v>
      </c>
      <c r="I182" s="178"/>
      <c r="L182" s="174"/>
      <c r="M182" s="179"/>
      <c r="N182" s="180"/>
      <c r="O182" s="180"/>
      <c r="P182" s="180"/>
      <c r="Q182" s="180"/>
      <c r="R182" s="180"/>
      <c r="S182" s="180"/>
      <c r="T182" s="181"/>
      <c r="AT182" s="175" t="s">
        <v>138</v>
      </c>
      <c r="AU182" s="175" t="s">
        <v>83</v>
      </c>
      <c r="AV182" s="14" t="s">
        <v>123</v>
      </c>
      <c r="AW182" s="14" t="s">
        <v>35</v>
      </c>
      <c r="AX182" s="14" t="s">
        <v>22</v>
      </c>
      <c r="AY182" s="175" t="s">
        <v>116</v>
      </c>
    </row>
    <row r="183" spans="1:65" s="2" customFormat="1" ht="16.5" customHeight="1">
      <c r="A183" s="33"/>
      <c r="B183" s="148"/>
      <c r="C183" s="149" t="s">
        <v>277</v>
      </c>
      <c r="D183" s="149" t="s">
        <v>118</v>
      </c>
      <c r="E183" s="150" t="s">
        <v>278</v>
      </c>
      <c r="F183" s="151" t="s">
        <v>279</v>
      </c>
      <c r="G183" s="152" t="s">
        <v>121</v>
      </c>
      <c r="H183" s="153">
        <v>368.39800000000002</v>
      </c>
      <c r="I183" s="154"/>
      <c r="J183" s="155">
        <f>ROUND(I183*H183,2)</f>
        <v>0</v>
      </c>
      <c r="K183" s="151" t="s">
        <v>130</v>
      </c>
      <c r="L183" s="34"/>
      <c r="M183" s="156" t="s">
        <v>3</v>
      </c>
      <c r="N183" s="157" t="s">
        <v>44</v>
      </c>
      <c r="O183" s="54"/>
      <c r="P183" s="158">
        <f>O183*H183</f>
        <v>0</v>
      </c>
      <c r="Q183" s="158">
        <v>8.5999999999999998E-4</v>
      </c>
      <c r="R183" s="158">
        <f>Q183*H183</f>
        <v>0.31682228000000001</v>
      </c>
      <c r="S183" s="158">
        <v>0</v>
      </c>
      <c r="T183" s="159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0" t="s">
        <v>123</v>
      </c>
      <c r="AT183" s="160" t="s">
        <v>118</v>
      </c>
      <c r="AU183" s="160" t="s">
        <v>83</v>
      </c>
      <c r="AY183" s="18" t="s">
        <v>116</v>
      </c>
      <c r="BE183" s="161">
        <f>IF(N183="základní",J183,0)</f>
        <v>0</v>
      </c>
      <c r="BF183" s="161">
        <f>IF(N183="snížená",J183,0)</f>
        <v>0</v>
      </c>
      <c r="BG183" s="161">
        <f>IF(N183="zákl. přenesená",J183,0)</f>
        <v>0</v>
      </c>
      <c r="BH183" s="161">
        <f>IF(N183="sníž. přenesená",J183,0)</f>
        <v>0</v>
      </c>
      <c r="BI183" s="161">
        <f>IF(N183="nulová",J183,0)</f>
        <v>0</v>
      </c>
      <c r="BJ183" s="18" t="s">
        <v>22</v>
      </c>
      <c r="BK183" s="161">
        <f>ROUND(I183*H183,2)</f>
        <v>0</v>
      </c>
      <c r="BL183" s="18" t="s">
        <v>123</v>
      </c>
      <c r="BM183" s="160" t="s">
        <v>280</v>
      </c>
    </row>
    <row r="184" spans="1:65" s="2" customFormat="1" ht="29.25">
      <c r="A184" s="33"/>
      <c r="B184" s="34"/>
      <c r="C184" s="33"/>
      <c r="D184" s="162" t="s">
        <v>125</v>
      </c>
      <c r="E184" s="33"/>
      <c r="F184" s="163" t="s">
        <v>281</v>
      </c>
      <c r="G184" s="33"/>
      <c r="H184" s="33"/>
      <c r="I184" s="88"/>
      <c r="J184" s="33"/>
      <c r="K184" s="33"/>
      <c r="L184" s="34"/>
      <c r="M184" s="164"/>
      <c r="N184" s="165"/>
      <c r="O184" s="54"/>
      <c r="P184" s="54"/>
      <c r="Q184" s="54"/>
      <c r="R184" s="54"/>
      <c r="S184" s="54"/>
      <c r="T184" s="55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T184" s="18" t="s">
        <v>125</v>
      </c>
      <c r="AU184" s="18" t="s">
        <v>83</v>
      </c>
    </row>
    <row r="185" spans="1:65" s="2" customFormat="1" ht="16.5" customHeight="1">
      <c r="A185" s="33"/>
      <c r="B185" s="148"/>
      <c r="C185" s="149" t="s">
        <v>282</v>
      </c>
      <c r="D185" s="149" t="s">
        <v>118</v>
      </c>
      <c r="E185" s="150" t="s">
        <v>283</v>
      </c>
      <c r="F185" s="151" t="s">
        <v>284</v>
      </c>
      <c r="G185" s="152" t="s">
        <v>196</v>
      </c>
      <c r="H185" s="153">
        <v>16.533000000000001</v>
      </c>
      <c r="I185" s="154"/>
      <c r="J185" s="155">
        <f>ROUND(I185*H185,2)</f>
        <v>0</v>
      </c>
      <c r="K185" s="151" t="s">
        <v>130</v>
      </c>
      <c r="L185" s="34"/>
      <c r="M185" s="156" t="s">
        <v>3</v>
      </c>
      <c r="N185" s="157" t="s">
        <v>44</v>
      </c>
      <c r="O185" s="54"/>
      <c r="P185" s="158">
        <f>O185*H185</f>
        <v>0</v>
      </c>
      <c r="Q185" s="158">
        <v>1.0958000000000001</v>
      </c>
      <c r="R185" s="158">
        <f>Q185*H185</f>
        <v>18.116861400000005</v>
      </c>
      <c r="S185" s="158">
        <v>0</v>
      </c>
      <c r="T185" s="159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0" t="s">
        <v>123</v>
      </c>
      <c r="AT185" s="160" t="s">
        <v>118</v>
      </c>
      <c r="AU185" s="160" t="s">
        <v>83</v>
      </c>
      <c r="AY185" s="18" t="s">
        <v>116</v>
      </c>
      <c r="BE185" s="161">
        <f>IF(N185="základní",J185,0)</f>
        <v>0</v>
      </c>
      <c r="BF185" s="161">
        <f>IF(N185="snížená",J185,0)</f>
        <v>0</v>
      </c>
      <c r="BG185" s="161">
        <f>IF(N185="zákl. přenesená",J185,0)</f>
        <v>0</v>
      </c>
      <c r="BH185" s="161">
        <f>IF(N185="sníž. přenesená",J185,0)</f>
        <v>0</v>
      </c>
      <c r="BI185" s="161">
        <f>IF(N185="nulová",J185,0)</f>
        <v>0</v>
      </c>
      <c r="BJ185" s="18" t="s">
        <v>22</v>
      </c>
      <c r="BK185" s="161">
        <f>ROUND(I185*H185,2)</f>
        <v>0</v>
      </c>
      <c r="BL185" s="18" t="s">
        <v>123</v>
      </c>
      <c r="BM185" s="160" t="s">
        <v>285</v>
      </c>
    </row>
    <row r="186" spans="1:65" s="2" customFormat="1" ht="29.25">
      <c r="A186" s="33"/>
      <c r="B186" s="34"/>
      <c r="C186" s="33"/>
      <c r="D186" s="162" t="s">
        <v>125</v>
      </c>
      <c r="E186" s="33"/>
      <c r="F186" s="163" t="s">
        <v>286</v>
      </c>
      <c r="G186" s="33"/>
      <c r="H186" s="33"/>
      <c r="I186" s="88"/>
      <c r="J186" s="33"/>
      <c r="K186" s="33"/>
      <c r="L186" s="34"/>
      <c r="M186" s="164"/>
      <c r="N186" s="165"/>
      <c r="O186" s="54"/>
      <c r="P186" s="54"/>
      <c r="Q186" s="54"/>
      <c r="R186" s="54"/>
      <c r="S186" s="54"/>
      <c r="T186" s="55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T186" s="18" t="s">
        <v>125</v>
      </c>
      <c r="AU186" s="18" t="s">
        <v>83</v>
      </c>
    </row>
    <row r="187" spans="1:65" s="13" customFormat="1" ht="11.25">
      <c r="B187" s="166"/>
      <c r="D187" s="162" t="s">
        <v>138</v>
      </c>
      <c r="E187" s="167" t="s">
        <v>3</v>
      </c>
      <c r="F187" s="168" t="s">
        <v>287</v>
      </c>
      <c r="H187" s="169">
        <v>16.533000000000001</v>
      </c>
      <c r="I187" s="170"/>
      <c r="L187" s="166"/>
      <c r="M187" s="171"/>
      <c r="N187" s="172"/>
      <c r="O187" s="172"/>
      <c r="P187" s="172"/>
      <c r="Q187" s="172"/>
      <c r="R187" s="172"/>
      <c r="S187" s="172"/>
      <c r="T187" s="173"/>
      <c r="AT187" s="167" t="s">
        <v>138</v>
      </c>
      <c r="AU187" s="167" t="s">
        <v>83</v>
      </c>
      <c r="AV187" s="13" t="s">
        <v>83</v>
      </c>
      <c r="AW187" s="13" t="s">
        <v>35</v>
      </c>
      <c r="AX187" s="13" t="s">
        <v>22</v>
      </c>
      <c r="AY187" s="167" t="s">
        <v>116</v>
      </c>
    </row>
    <row r="188" spans="1:65" s="12" customFormat="1" ht="22.9" customHeight="1">
      <c r="B188" s="135"/>
      <c r="D188" s="136" t="s">
        <v>72</v>
      </c>
      <c r="E188" s="146" t="s">
        <v>123</v>
      </c>
      <c r="F188" s="146" t="s">
        <v>288</v>
      </c>
      <c r="I188" s="138"/>
      <c r="J188" s="147">
        <f>BK188</f>
        <v>0</v>
      </c>
      <c r="L188" s="135"/>
      <c r="M188" s="140"/>
      <c r="N188" s="141"/>
      <c r="O188" s="141"/>
      <c r="P188" s="142">
        <f>SUM(P189:P194)</f>
        <v>0</v>
      </c>
      <c r="Q188" s="141"/>
      <c r="R188" s="142">
        <f>SUM(R189:R194)</f>
        <v>16.390602900000001</v>
      </c>
      <c r="S188" s="141"/>
      <c r="T188" s="143">
        <f>SUM(T189:T194)</f>
        <v>0</v>
      </c>
      <c r="AR188" s="136" t="s">
        <v>22</v>
      </c>
      <c r="AT188" s="144" t="s">
        <v>72</v>
      </c>
      <c r="AU188" s="144" t="s">
        <v>22</v>
      </c>
      <c r="AY188" s="136" t="s">
        <v>116</v>
      </c>
      <c r="BK188" s="145">
        <f>SUM(BK189:BK194)</f>
        <v>0</v>
      </c>
    </row>
    <row r="189" spans="1:65" s="2" customFormat="1" ht="16.5" customHeight="1">
      <c r="A189" s="33"/>
      <c r="B189" s="148"/>
      <c r="C189" s="149" t="s">
        <v>289</v>
      </c>
      <c r="D189" s="149" t="s">
        <v>118</v>
      </c>
      <c r="E189" s="150" t="s">
        <v>290</v>
      </c>
      <c r="F189" s="151" t="s">
        <v>291</v>
      </c>
      <c r="G189" s="152" t="s">
        <v>129</v>
      </c>
      <c r="H189" s="153">
        <v>1.89</v>
      </c>
      <c r="I189" s="154"/>
      <c r="J189" s="155">
        <f>ROUND(I189*H189,2)</f>
        <v>0</v>
      </c>
      <c r="K189" s="151" t="s">
        <v>130</v>
      </c>
      <c r="L189" s="34"/>
      <c r="M189" s="156" t="s">
        <v>3</v>
      </c>
      <c r="N189" s="157" t="s">
        <v>44</v>
      </c>
      <c r="O189" s="54"/>
      <c r="P189" s="158">
        <f>O189*H189</f>
        <v>0</v>
      </c>
      <c r="Q189" s="158">
        <v>2.8056100000000002</v>
      </c>
      <c r="R189" s="158">
        <f>Q189*H189</f>
        <v>5.3026029000000001</v>
      </c>
      <c r="S189" s="158">
        <v>0</v>
      </c>
      <c r="T189" s="159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0" t="s">
        <v>123</v>
      </c>
      <c r="AT189" s="160" t="s">
        <v>118</v>
      </c>
      <c r="AU189" s="160" t="s">
        <v>83</v>
      </c>
      <c r="AY189" s="18" t="s">
        <v>116</v>
      </c>
      <c r="BE189" s="161">
        <f>IF(N189="základní",J189,0)</f>
        <v>0</v>
      </c>
      <c r="BF189" s="161">
        <f>IF(N189="snížená",J189,0)</f>
        <v>0</v>
      </c>
      <c r="BG189" s="161">
        <f>IF(N189="zákl. přenesená",J189,0)</f>
        <v>0</v>
      </c>
      <c r="BH189" s="161">
        <f>IF(N189="sníž. přenesená",J189,0)</f>
        <v>0</v>
      </c>
      <c r="BI189" s="161">
        <f>IF(N189="nulová",J189,0)</f>
        <v>0</v>
      </c>
      <c r="BJ189" s="18" t="s">
        <v>22</v>
      </c>
      <c r="BK189" s="161">
        <f>ROUND(I189*H189,2)</f>
        <v>0</v>
      </c>
      <c r="BL189" s="18" t="s">
        <v>123</v>
      </c>
      <c r="BM189" s="160" t="s">
        <v>292</v>
      </c>
    </row>
    <row r="190" spans="1:65" s="2" customFormat="1" ht="19.5">
      <c r="A190" s="33"/>
      <c r="B190" s="34"/>
      <c r="C190" s="33"/>
      <c r="D190" s="162" t="s">
        <v>125</v>
      </c>
      <c r="E190" s="33"/>
      <c r="F190" s="163" t="s">
        <v>293</v>
      </c>
      <c r="G190" s="33"/>
      <c r="H190" s="33"/>
      <c r="I190" s="88"/>
      <c r="J190" s="33"/>
      <c r="K190" s="33"/>
      <c r="L190" s="34"/>
      <c r="M190" s="164"/>
      <c r="N190" s="165"/>
      <c r="O190" s="54"/>
      <c r="P190" s="54"/>
      <c r="Q190" s="54"/>
      <c r="R190" s="54"/>
      <c r="S190" s="54"/>
      <c r="T190" s="55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T190" s="18" t="s">
        <v>125</v>
      </c>
      <c r="AU190" s="18" t="s">
        <v>83</v>
      </c>
    </row>
    <row r="191" spans="1:65" s="13" customFormat="1" ht="11.25">
      <c r="B191" s="166"/>
      <c r="D191" s="162" t="s">
        <v>138</v>
      </c>
      <c r="E191" s="167" t="s">
        <v>3</v>
      </c>
      <c r="F191" s="168" t="s">
        <v>294</v>
      </c>
      <c r="H191" s="169">
        <v>1.89</v>
      </c>
      <c r="I191" s="170"/>
      <c r="L191" s="166"/>
      <c r="M191" s="171"/>
      <c r="N191" s="172"/>
      <c r="O191" s="172"/>
      <c r="P191" s="172"/>
      <c r="Q191" s="172"/>
      <c r="R191" s="172"/>
      <c r="S191" s="172"/>
      <c r="T191" s="173"/>
      <c r="AT191" s="167" t="s">
        <v>138</v>
      </c>
      <c r="AU191" s="167" t="s">
        <v>83</v>
      </c>
      <c r="AV191" s="13" t="s">
        <v>83</v>
      </c>
      <c r="AW191" s="13" t="s">
        <v>35</v>
      </c>
      <c r="AX191" s="13" t="s">
        <v>22</v>
      </c>
      <c r="AY191" s="167" t="s">
        <v>116</v>
      </c>
    </row>
    <row r="192" spans="1:65" s="2" customFormat="1" ht="16.5" customHeight="1">
      <c r="A192" s="33"/>
      <c r="B192" s="148"/>
      <c r="C192" s="149" t="s">
        <v>295</v>
      </c>
      <c r="D192" s="149" t="s">
        <v>118</v>
      </c>
      <c r="E192" s="150" t="s">
        <v>296</v>
      </c>
      <c r="F192" s="151" t="s">
        <v>297</v>
      </c>
      <c r="G192" s="152" t="s">
        <v>129</v>
      </c>
      <c r="H192" s="153">
        <v>6</v>
      </c>
      <c r="I192" s="154"/>
      <c r="J192" s="155">
        <f>ROUND(I192*H192,2)</f>
        <v>0</v>
      </c>
      <c r="K192" s="151" t="s">
        <v>130</v>
      </c>
      <c r="L192" s="34"/>
      <c r="M192" s="156" t="s">
        <v>3</v>
      </c>
      <c r="N192" s="157" t="s">
        <v>44</v>
      </c>
      <c r="O192" s="54"/>
      <c r="P192" s="158">
        <f>O192*H192</f>
        <v>0</v>
      </c>
      <c r="Q192" s="158">
        <v>1.8480000000000001</v>
      </c>
      <c r="R192" s="158">
        <f>Q192*H192</f>
        <v>11.088000000000001</v>
      </c>
      <c r="S192" s="158">
        <v>0</v>
      </c>
      <c r="T192" s="159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0" t="s">
        <v>123</v>
      </c>
      <c r="AT192" s="160" t="s">
        <v>118</v>
      </c>
      <c r="AU192" s="160" t="s">
        <v>83</v>
      </c>
      <c r="AY192" s="18" t="s">
        <v>116</v>
      </c>
      <c r="BE192" s="161">
        <f>IF(N192="základní",J192,0)</f>
        <v>0</v>
      </c>
      <c r="BF192" s="161">
        <f>IF(N192="snížená",J192,0)</f>
        <v>0</v>
      </c>
      <c r="BG192" s="161">
        <f>IF(N192="zákl. přenesená",J192,0)</f>
        <v>0</v>
      </c>
      <c r="BH192" s="161">
        <f>IF(N192="sníž. přenesená",J192,0)</f>
        <v>0</v>
      </c>
      <c r="BI192" s="161">
        <f>IF(N192="nulová",J192,0)</f>
        <v>0</v>
      </c>
      <c r="BJ192" s="18" t="s">
        <v>22</v>
      </c>
      <c r="BK192" s="161">
        <f>ROUND(I192*H192,2)</f>
        <v>0</v>
      </c>
      <c r="BL192" s="18" t="s">
        <v>123</v>
      </c>
      <c r="BM192" s="160" t="s">
        <v>298</v>
      </c>
    </row>
    <row r="193" spans="1:65" s="2" customFormat="1" ht="11.25">
      <c r="A193" s="33"/>
      <c r="B193" s="34"/>
      <c r="C193" s="33"/>
      <c r="D193" s="162" t="s">
        <v>125</v>
      </c>
      <c r="E193" s="33"/>
      <c r="F193" s="163" t="s">
        <v>299</v>
      </c>
      <c r="G193" s="33"/>
      <c r="H193" s="33"/>
      <c r="I193" s="88"/>
      <c r="J193" s="33"/>
      <c r="K193" s="33"/>
      <c r="L193" s="34"/>
      <c r="M193" s="164"/>
      <c r="N193" s="165"/>
      <c r="O193" s="54"/>
      <c r="P193" s="54"/>
      <c r="Q193" s="54"/>
      <c r="R193" s="54"/>
      <c r="S193" s="54"/>
      <c r="T193" s="55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T193" s="18" t="s">
        <v>125</v>
      </c>
      <c r="AU193" s="18" t="s">
        <v>83</v>
      </c>
    </row>
    <row r="194" spans="1:65" s="13" customFormat="1" ht="11.25">
      <c r="B194" s="166"/>
      <c r="D194" s="162" t="s">
        <v>138</v>
      </c>
      <c r="E194" s="167" t="s">
        <v>3</v>
      </c>
      <c r="F194" s="168" t="s">
        <v>300</v>
      </c>
      <c r="H194" s="169">
        <v>6</v>
      </c>
      <c r="I194" s="170"/>
      <c r="L194" s="166"/>
      <c r="M194" s="171"/>
      <c r="N194" s="172"/>
      <c r="O194" s="172"/>
      <c r="P194" s="172"/>
      <c r="Q194" s="172"/>
      <c r="R194" s="172"/>
      <c r="S194" s="172"/>
      <c r="T194" s="173"/>
      <c r="AT194" s="167" t="s">
        <v>138</v>
      </c>
      <c r="AU194" s="167" t="s">
        <v>83</v>
      </c>
      <c r="AV194" s="13" t="s">
        <v>83</v>
      </c>
      <c r="AW194" s="13" t="s">
        <v>35</v>
      </c>
      <c r="AX194" s="13" t="s">
        <v>22</v>
      </c>
      <c r="AY194" s="167" t="s">
        <v>116</v>
      </c>
    </row>
    <row r="195" spans="1:65" s="12" customFormat="1" ht="22.9" customHeight="1">
      <c r="B195" s="135"/>
      <c r="D195" s="136" t="s">
        <v>72</v>
      </c>
      <c r="E195" s="146" t="s">
        <v>164</v>
      </c>
      <c r="F195" s="146" t="s">
        <v>301</v>
      </c>
      <c r="I195" s="138"/>
      <c r="J195" s="147">
        <f>BK195</f>
        <v>0</v>
      </c>
      <c r="L195" s="135"/>
      <c r="M195" s="140"/>
      <c r="N195" s="141"/>
      <c r="O195" s="141"/>
      <c r="P195" s="142">
        <f>SUM(P196:P203)</f>
        <v>0</v>
      </c>
      <c r="Q195" s="141"/>
      <c r="R195" s="142">
        <f>SUM(R196:R203)</f>
        <v>0.95692699999999986</v>
      </c>
      <c r="S195" s="141"/>
      <c r="T195" s="143">
        <f>SUM(T196:T203)</f>
        <v>0</v>
      </c>
      <c r="AR195" s="136" t="s">
        <v>22</v>
      </c>
      <c r="AT195" s="144" t="s">
        <v>72</v>
      </c>
      <c r="AU195" s="144" t="s">
        <v>22</v>
      </c>
      <c r="AY195" s="136" t="s">
        <v>116</v>
      </c>
      <c r="BK195" s="145">
        <f>SUM(BK196:BK203)</f>
        <v>0</v>
      </c>
    </row>
    <row r="196" spans="1:65" s="2" customFormat="1" ht="16.5" customHeight="1">
      <c r="A196" s="33"/>
      <c r="B196" s="148"/>
      <c r="C196" s="149" t="s">
        <v>302</v>
      </c>
      <c r="D196" s="149" t="s">
        <v>118</v>
      </c>
      <c r="E196" s="150" t="s">
        <v>303</v>
      </c>
      <c r="F196" s="151" t="s">
        <v>304</v>
      </c>
      <c r="G196" s="152" t="s">
        <v>305</v>
      </c>
      <c r="H196" s="153">
        <v>2.5</v>
      </c>
      <c r="I196" s="154"/>
      <c r="J196" s="155">
        <f>ROUND(I196*H196,2)</f>
        <v>0</v>
      </c>
      <c r="K196" s="151" t="s">
        <v>130</v>
      </c>
      <c r="L196" s="34"/>
      <c r="M196" s="156" t="s">
        <v>3</v>
      </c>
      <c r="N196" s="157" t="s">
        <v>44</v>
      </c>
      <c r="O196" s="54"/>
      <c r="P196" s="158">
        <f>O196*H196</f>
        <v>0</v>
      </c>
      <c r="Q196" s="158">
        <v>1.0000000000000001E-5</v>
      </c>
      <c r="R196" s="158">
        <f>Q196*H196</f>
        <v>2.5000000000000001E-5</v>
      </c>
      <c r="S196" s="158">
        <v>0</v>
      </c>
      <c r="T196" s="159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0" t="s">
        <v>123</v>
      </c>
      <c r="AT196" s="160" t="s">
        <v>118</v>
      </c>
      <c r="AU196" s="160" t="s">
        <v>83</v>
      </c>
      <c r="AY196" s="18" t="s">
        <v>116</v>
      </c>
      <c r="BE196" s="161">
        <f>IF(N196="základní",J196,0)</f>
        <v>0</v>
      </c>
      <c r="BF196" s="161">
        <f>IF(N196="snížená",J196,0)</f>
        <v>0</v>
      </c>
      <c r="BG196" s="161">
        <f>IF(N196="zákl. přenesená",J196,0)</f>
        <v>0</v>
      </c>
      <c r="BH196" s="161">
        <f>IF(N196="sníž. přenesená",J196,0)</f>
        <v>0</v>
      </c>
      <c r="BI196" s="161">
        <f>IF(N196="nulová",J196,0)</f>
        <v>0</v>
      </c>
      <c r="BJ196" s="18" t="s">
        <v>22</v>
      </c>
      <c r="BK196" s="161">
        <f>ROUND(I196*H196,2)</f>
        <v>0</v>
      </c>
      <c r="BL196" s="18" t="s">
        <v>123</v>
      </c>
      <c r="BM196" s="160" t="s">
        <v>306</v>
      </c>
    </row>
    <row r="197" spans="1:65" s="2" customFormat="1" ht="19.5">
      <c r="A197" s="33"/>
      <c r="B197" s="34"/>
      <c r="C197" s="33"/>
      <c r="D197" s="162" t="s">
        <v>125</v>
      </c>
      <c r="E197" s="33"/>
      <c r="F197" s="163" t="s">
        <v>307</v>
      </c>
      <c r="G197" s="33"/>
      <c r="H197" s="33"/>
      <c r="I197" s="88"/>
      <c r="J197" s="33"/>
      <c r="K197" s="33"/>
      <c r="L197" s="34"/>
      <c r="M197" s="164"/>
      <c r="N197" s="165"/>
      <c r="O197" s="54"/>
      <c r="P197" s="54"/>
      <c r="Q197" s="54"/>
      <c r="R197" s="54"/>
      <c r="S197" s="54"/>
      <c r="T197" s="55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T197" s="18" t="s">
        <v>125</v>
      </c>
      <c r="AU197" s="18" t="s">
        <v>83</v>
      </c>
    </row>
    <row r="198" spans="1:65" s="13" customFormat="1" ht="11.25">
      <c r="B198" s="166"/>
      <c r="D198" s="162" t="s">
        <v>138</v>
      </c>
      <c r="E198" s="167" t="s">
        <v>3</v>
      </c>
      <c r="F198" s="168" t="s">
        <v>308</v>
      </c>
      <c r="H198" s="169">
        <v>2.5</v>
      </c>
      <c r="I198" s="170"/>
      <c r="L198" s="166"/>
      <c r="M198" s="171"/>
      <c r="N198" s="172"/>
      <c r="O198" s="172"/>
      <c r="P198" s="172"/>
      <c r="Q198" s="172"/>
      <c r="R198" s="172"/>
      <c r="S198" s="172"/>
      <c r="T198" s="173"/>
      <c r="AT198" s="167" t="s">
        <v>138</v>
      </c>
      <c r="AU198" s="167" t="s">
        <v>83</v>
      </c>
      <c r="AV198" s="13" t="s">
        <v>83</v>
      </c>
      <c r="AW198" s="13" t="s">
        <v>35</v>
      </c>
      <c r="AX198" s="13" t="s">
        <v>22</v>
      </c>
      <c r="AY198" s="167" t="s">
        <v>116</v>
      </c>
    </row>
    <row r="199" spans="1:65" s="2" customFormat="1" ht="16.5" customHeight="1">
      <c r="A199" s="33"/>
      <c r="B199" s="148"/>
      <c r="C199" s="182" t="s">
        <v>309</v>
      </c>
      <c r="D199" s="182" t="s">
        <v>223</v>
      </c>
      <c r="E199" s="183" t="s">
        <v>310</v>
      </c>
      <c r="F199" s="184" t="s">
        <v>311</v>
      </c>
      <c r="G199" s="185" t="s">
        <v>312</v>
      </c>
      <c r="H199" s="186">
        <v>2</v>
      </c>
      <c r="I199" s="187"/>
      <c r="J199" s="188">
        <f>ROUND(I199*H199,2)</f>
        <v>0</v>
      </c>
      <c r="K199" s="184" t="s">
        <v>130</v>
      </c>
      <c r="L199" s="189"/>
      <c r="M199" s="190" t="s">
        <v>3</v>
      </c>
      <c r="N199" s="191" t="s">
        <v>44</v>
      </c>
      <c r="O199" s="54"/>
      <c r="P199" s="158">
        <f>O199*H199</f>
        <v>0</v>
      </c>
      <c r="Q199" s="158">
        <v>0.14000000000000001</v>
      </c>
      <c r="R199" s="158">
        <f>Q199*H199</f>
        <v>0.28000000000000003</v>
      </c>
      <c r="S199" s="158">
        <v>0</v>
      </c>
      <c r="T199" s="159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0" t="s">
        <v>164</v>
      </c>
      <c r="AT199" s="160" t="s">
        <v>223</v>
      </c>
      <c r="AU199" s="160" t="s">
        <v>83</v>
      </c>
      <c r="AY199" s="18" t="s">
        <v>116</v>
      </c>
      <c r="BE199" s="161">
        <f>IF(N199="základní",J199,0)</f>
        <v>0</v>
      </c>
      <c r="BF199" s="161">
        <f>IF(N199="snížená",J199,0)</f>
        <v>0</v>
      </c>
      <c r="BG199" s="161">
        <f>IF(N199="zákl. přenesená",J199,0)</f>
        <v>0</v>
      </c>
      <c r="BH199" s="161">
        <f>IF(N199="sníž. přenesená",J199,0)</f>
        <v>0</v>
      </c>
      <c r="BI199" s="161">
        <f>IF(N199="nulová",J199,0)</f>
        <v>0</v>
      </c>
      <c r="BJ199" s="18" t="s">
        <v>22</v>
      </c>
      <c r="BK199" s="161">
        <f>ROUND(I199*H199,2)</f>
        <v>0</v>
      </c>
      <c r="BL199" s="18" t="s">
        <v>123</v>
      </c>
      <c r="BM199" s="160" t="s">
        <v>313</v>
      </c>
    </row>
    <row r="200" spans="1:65" s="2" customFormat="1" ht="11.25">
      <c r="A200" s="33"/>
      <c r="B200" s="34"/>
      <c r="C200" s="33"/>
      <c r="D200" s="162" t="s">
        <v>125</v>
      </c>
      <c r="E200" s="33"/>
      <c r="F200" s="163" t="s">
        <v>314</v>
      </c>
      <c r="G200" s="33"/>
      <c r="H200" s="33"/>
      <c r="I200" s="88"/>
      <c r="J200" s="33"/>
      <c r="K200" s="33"/>
      <c r="L200" s="34"/>
      <c r="M200" s="164"/>
      <c r="N200" s="165"/>
      <c r="O200" s="54"/>
      <c r="P200" s="54"/>
      <c r="Q200" s="54"/>
      <c r="R200" s="54"/>
      <c r="S200" s="54"/>
      <c r="T200" s="55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T200" s="18" t="s">
        <v>125</v>
      </c>
      <c r="AU200" s="18" t="s">
        <v>83</v>
      </c>
    </row>
    <row r="201" spans="1:65" s="2" customFormat="1" ht="16.5" customHeight="1">
      <c r="A201" s="33"/>
      <c r="B201" s="148"/>
      <c r="C201" s="149" t="s">
        <v>315</v>
      </c>
      <c r="D201" s="149" t="s">
        <v>118</v>
      </c>
      <c r="E201" s="150" t="s">
        <v>316</v>
      </c>
      <c r="F201" s="151" t="s">
        <v>317</v>
      </c>
      <c r="G201" s="152" t="s">
        <v>129</v>
      </c>
      <c r="H201" s="153">
        <v>0.3</v>
      </c>
      <c r="I201" s="154"/>
      <c r="J201" s="155">
        <f>ROUND(I201*H201,2)</f>
        <v>0</v>
      </c>
      <c r="K201" s="151" t="s">
        <v>130</v>
      </c>
      <c r="L201" s="34"/>
      <c r="M201" s="156" t="s">
        <v>3</v>
      </c>
      <c r="N201" s="157" t="s">
        <v>44</v>
      </c>
      <c r="O201" s="54"/>
      <c r="P201" s="158">
        <f>O201*H201</f>
        <v>0</v>
      </c>
      <c r="Q201" s="158">
        <v>2.2563399999999998</v>
      </c>
      <c r="R201" s="158">
        <f>Q201*H201</f>
        <v>0.67690199999999989</v>
      </c>
      <c r="S201" s="158">
        <v>0</v>
      </c>
      <c r="T201" s="159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0" t="s">
        <v>123</v>
      </c>
      <c r="AT201" s="160" t="s">
        <v>118</v>
      </c>
      <c r="AU201" s="160" t="s">
        <v>83</v>
      </c>
      <c r="AY201" s="18" t="s">
        <v>116</v>
      </c>
      <c r="BE201" s="161">
        <f>IF(N201="základní",J201,0)</f>
        <v>0</v>
      </c>
      <c r="BF201" s="161">
        <f>IF(N201="snížená",J201,0)</f>
        <v>0</v>
      </c>
      <c r="BG201" s="161">
        <f>IF(N201="zákl. přenesená",J201,0)</f>
        <v>0</v>
      </c>
      <c r="BH201" s="161">
        <f>IF(N201="sníž. přenesená",J201,0)</f>
        <v>0</v>
      </c>
      <c r="BI201" s="161">
        <f>IF(N201="nulová",J201,0)</f>
        <v>0</v>
      </c>
      <c r="BJ201" s="18" t="s">
        <v>22</v>
      </c>
      <c r="BK201" s="161">
        <f>ROUND(I201*H201,2)</f>
        <v>0</v>
      </c>
      <c r="BL201" s="18" t="s">
        <v>123</v>
      </c>
      <c r="BM201" s="160" t="s">
        <v>318</v>
      </c>
    </row>
    <row r="202" spans="1:65" s="2" customFormat="1" ht="11.25">
      <c r="A202" s="33"/>
      <c r="B202" s="34"/>
      <c r="C202" s="33"/>
      <c r="D202" s="162" t="s">
        <v>125</v>
      </c>
      <c r="E202" s="33"/>
      <c r="F202" s="163" t="s">
        <v>319</v>
      </c>
      <c r="G202" s="33"/>
      <c r="H202" s="33"/>
      <c r="I202" s="88"/>
      <c r="J202" s="33"/>
      <c r="K202" s="33"/>
      <c r="L202" s="34"/>
      <c r="M202" s="164"/>
      <c r="N202" s="165"/>
      <c r="O202" s="54"/>
      <c r="P202" s="54"/>
      <c r="Q202" s="54"/>
      <c r="R202" s="54"/>
      <c r="S202" s="54"/>
      <c r="T202" s="55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T202" s="18" t="s">
        <v>125</v>
      </c>
      <c r="AU202" s="18" t="s">
        <v>83</v>
      </c>
    </row>
    <row r="203" spans="1:65" s="13" customFormat="1" ht="11.25">
      <c r="B203" s="166"/>
      <c r="D203" s="162" t="s">
        <v>138</v>
      </c>
      <c r="E203" s="167" t="s">
        <v>3</v>
      </c>
      <c r="F203" s="168" t="s">
        <v>320</v>
      </c>
      <c r="H203" s="169">
        <v>0.3</v>
      </c>
      <c r="I203" s="170"/>
      <c r="L203" s="166"/>
      <c r="M203" s="171"/>
      <c r="N203" s="172"/>
      <c r="O203" s="172"/>
      <c r="P203" s="172"/>
      <c r="Q203" s="172"/>
      <c r="R203" s="172"/>
      <c r="S203" s="172"/>
      <c r="T203" s="173"/>
      <c r="AT203" s="167" t="s">
        <v>138</v>
      </c>
      <c r="AU203" s="167" t="s">
        <v>83</v>
      </c>
      <c r="AV203" s="13" t="s">
        <v>83</v>
      </c>
      <c r="AW203" s="13" t="s">
        <v>35</v>
      </c>
      <c r="AX203" s="13" t="s">
        <v>22</v>
      </c>
      <c r="AY203" s="167" t="s">
        <v>116</v>
      </c>
    </row>
    <row r="204" spans="1:65" s="12" customFormat="1" ht="22.9" customHeight="1">
      <c r="B204" s="135"/>
      <c r="D204" s="136" t="s">
        <v>72</v>
      </c>
      <c r="E204" s="146" t="s">
        <v>171</v>
      </c>
      <c r="F204" s="146" t="s">
        <v>321</v>
      </c>
      <c r="I204" s="138"/>
      <c r="J204" s="147">
        <f>BK204</f>
        <v>0</v>
      </c>
      <c r="L204" s="135"/>
      <c r="M204" s="140"/>
      <c r="N204" s="141"/>
      <c r="O204" s="141"/>
      <c r="P204" s="142">
        <f>SUM(P205:P223)</f>
        <v>0</v>
      </c>
      <c r="Q204" s="141"/>
      <c r="R204" s="142">
        <f>SUM(R205:R223)</f>
        <v>39.757976429999992</v>
      </c>
      <c r="S204" s="141"/>
      <c r="T204" s="143">
        <f>SUM(T205:T223)</f>
        <v>0</v>
      </c>
      <c r="AR204" s="136" t="s">
        <v>22</v>
      </c>
      <c r="AT204" s="144" t="s">
        <v>72</v>
      </c>
      <c r="AU204" s="144" t="s">
        <v>22</v>
      </c>
      <c r="AY204" s="136" t="s">
        <v>116</v>
      </c>
      <c r="BK204" s="145">
        <f>SUM(BK205:BK223)</f>
        <v>0</v>
      </c>
    </row>
    <row r="205" spans="1:65" s="2" customFormat="1" ht="16.5" customHeight="1">
      <c r="A205" s="33"/>
      <c r="B205" s="148"/>
      <c r="C205" s="149" t="s">
        <v>322</v>
      </c>
      <c r="D205" s="149" t="s">
        <v>118</v>
      </c>
      <c r="E205" s="150" t="s">
        <v>323</v>
      </c>
      <c r="F205" s="151" t="s">
        <v>324</v>
      </c>
      <c r="G205" s="152" t="s">
        <v>312</v>
      </c>
      <c r="H205" s="153">
        <v>2</v>
      </c>
      <c r="I205" s="154"/>
      <c r="J205" s="155">
        <f>ROUND(I205*H205,2)</f>
        <v>0</v>
      </c>
      <c r="K205" s="151" t="s">
        <v>130</v>
      </c>
      <c r="L205" s="34"/>
      <c r="M205" s="156" t="s">
        <v>3</v>
      </c>
      <c r="N205" s="157" t="s">
        <v>44</v>
      </c>
      <c r="O205" s="54"/>
      <c r="P205" s="158">
        <f>O205*H205</f>
        <v>0</v>
      </c>
      <c r="Q205" s="158">
        <v>15.30899</v>
      </c>
      <c r="R205" s="158">
        <f>Q205*H205</f>
        <v>30.617979999999999</v>
      </c>
      <c r="S205" s="158">
        <v>0</v>
      </c>
      <c r="T205" s="159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0" t="s">
        <v>123</v>
      </c>
      <c r="AT205" s="160" t="s">
        <v>118</v>
      </c>
      <c r="AU205" s="160" t="s">
        <v>83</v>
      </c>
      <c r="AY205" s="18" t="s">
        <v>116</v>
      </c>
      <c r="BE205" s="161">
        <f>IF(N205="základní",J205,0)</f>
        <v>0</v>
      </c>
      <c r="BF205" s="161">
        <f>IF(N205="snížená",J205,0)</f>
        <v>0</v>
      </c>
      <c r="BG205" s="161">
        <f>IF(N205="zákl. přenesená",J205,0)</f>
        <v>0</v>
      </c>
      <c r="BH205" s="161">
        <f>IF(N205="sníž. přenesená",J205,0)</f>
        <v>0</v>
      </c>
      <c r="BI205" s="161">
        <f>IF(N205="nulová",J205,0)</f>
        <v>0</v>
      </c>
      <c r="BJ205" s="18" t="s">
        <v>22</v>
      </c>
      <c r="BK205" s="161">
        <f>ROUND(I205*H205,2)</f>
        <v>0</v>
      </c>
      <c r="BL205" s="18" t="s">
        <v>123</v>
      </c>
      <c r="BM205" s="160" t="s">
        <v>325</v>
      </c>
    </row>
    <row r="206" spans="1:65" s="2" customFormat="1" ht="11.25">
      <c r="A206" s="33"/>
      <c r="B206" s="34"/>
      <c r="C206" s="33"/>
      <c r="D206" s="162" t="s">
        <v>125</v>
      </c>
      <c r="E206" s="33"/>
      <c r="F206" s="163" t="s">
        <v>326</v>
      </c>
      <c r="G206" s="33"/>
      <c r="H206" s="33"/>
      <c r="I206" s="88"/>
      <c r="J206" s="33"/>
      <c r="K206" s="33"/>
      <c r="L206" s="34"/>
      <c r="M206" s="164"/>
      <c r="N206" s="165"/>
      <c r="O206" s="54"/>
      <c r="P206" s="54"/>
      <c r="Q206" s="54"/>
      <c r="R206" s="54"/>
      <c r="S206" s="54"/>
      <c r="T206" s="55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T206" s="18" t="s">
        <v>125</v>
      </c>
      <c r="AU206" s="18" t="s">
        <v>83</v>
      </c>
    </row>
    <row r="207" spans="1:65" s="2" customFormat="1" ht="16.5" customHeight="1">
      <c r="A207" s="33"/>
      <c r="B207" s="148"/>
      <c r="C207" s="149" t="s">
        <v>327</v>
      </c>
      <c r="D207" s="149" t="s">
        <v>118</v>
      </c>
      <c r="E207" s="150" t="s">
        <v>328</v>
      </c>
      <c r="F207" s="151" t="s">
        <v>329</v>
      </c>
      <c r="G207" s="152" t="s">
        <v>305</v>
      </c>
      <c r="H207" s="153">
        <v>3.6</v>
      </c>
      <c r="I207" s="154"/>
      <c r="J207" s="155">
        <f>ROUND(I207*H207,2)</f>
        <v>0</v>
      </c>
      <c r="K207" s="151" t="s">
        <v>130</v>
      </c>
      <c r="L207" s="34"/>
      <c r="M207" s="156" t="s">
        <v>3</v>
      </c>
      <c r="N207" s="157" t="s">
        <v>44</v>
      </c>
      <c r="O207" s="54"/>
      <c r="P207" s="158">
        <f>O207*H207</f>
        <v>0</v>
      </c>
      <c r="Q207" s="158">
        <v>0.88534999999999997</v>
      </c>
      <c r="R207" s="158">
        <f>Q207*H207</f>
        <v>3.1872599999999998</v>
      </c>
      <c r="S207" s="158">
        <v>0</v>
      </c>
      <c r="T207" s="159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0" t="s">
        <v>123</v>
      </c>
      <c r="AT207" s="160" t="s">
        <v>118</v>
      </c>
      <c r="AU207" s="160" t="s">
        <v>83</v>
      </c>
      <c r="AY207" s="18" t="s">
        <v>116</v>
      </c>
      <c r="BE207" s="161">
        <f>IF(N207="základní",J207,0)</f>
        <v>0</v>
      </c>
      <c r="BF207" s="161">
        <f>IF(N207="snížená",J207,0)</f>
        <v>0</v>
      </c>
      <c r="BG207" s="161">
        <f>IF(N207="zákl. přenesená",J207,0)</f>
        <v>0</v>
      </c>
      <c r="BH207" s="161">
        <f>IF(N207="sníž. přenesená",J207,0)</f>
        <v>0</v>
      </c>
      <c r="BI207" s="161">
        <f>IF(N207="nulová",J207,0)</f>
        <v>0</v>
      </c>
      <c r="BJ207" s="18" t="s">
        <v>22</v>
      </c>
      <c r="BK207" s="161">
        <f>ROUND(I207*H207,2)</f>
        <v>0</v>
      </c>
      <c r="BL207" s="18" t="s">
        <v>123</v>
      </c>
      <c r="BM207" s="160" t="s">
        <v>330</v>
      </c>
    </row>
    <row r="208" spans="1:65" s="2" customFormat="1" ht="11.25">
      <c r="A208" s="33"/>
      <c r="B208" s="34"/>
      <c r="C208" s="33"/>
      <c r="D208" s="162" t="s">
        <v>125</v>
      </c>
      <c r="E208" s="33"/>
      <c r="F208" s="163" t="s">
        <v>331</v>
      </c>
      <c r="G208" s="33"/>
      <c r="H208" s="33"/>
      <c r="I208" s="88"/>
      <c r="J208" s="33"/>
      <c r="K208" s="33"/>
      <c r="L208" s="34"/>
      <c r="M208" s="164"/>
      <c r="N208" s="165"/>
      <c r="O208" s="54"/>
      <c r="P208" s="54"/>
      <c r="Q208" s="54"/>
      <c r="R208" s="54"/>
      <c r="S208" s="54"/>
      <c r="T208" s="55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T208" s="18" t="s">
        <v>125</v>
      </c>
      <c r="AU208" s="18" t="s">
        <v>83</v>
      </c>
    </row>
    <row r="209" spans="1:65" s="2" customFormat="1" ht="16.5" customHeight="1">
      <c r="A209" s="33"/>
      <c r="B209" s="148"/>
      <c r="C209" s="182" t="s">
        <v>332</v>
      </c>
      <c r="D209" s="182" t="s">
        <v>223</v>
      </c>
      <c r="E209" s="183" t="s">
        <v>333</v>
      </c>
      <c r="F209" s="184" t="s">
        <v>334</v>
      </c>
      <c r="G209" s="185" t="s">
        <v>312</v>
      </c>
      <c r="H209" s="186">
        <v>3.6</v>
      </c>
      <c r="I209" s="187"/>
      <c r="J209" s="188">
        <f>ROUND(I209*H209,2)</f>
        <v>0</v>
      </c>
      <c r="K209" s="184" t="s">
        <v>130</v>
      </c>
      <c r="L209" s="189"/>
      <c r="M209" s="190" t="s">
        <v>3</v>
      </c>
      <c r="N209" s="191" t="s">
        <v>44</v>
      </c>
      <c r="O209" s="54"/>
      <c r="P209" s="158">
        <f>O209*H209</f>
        <v>0</v>
      </c>
      <c r="Q209" s="158">
        <v>0.49</v>
      </c>
      <c r="R209" s="158">
        <f>Q209*H209</f>
        <v>1.764</v>
      </c>
      <c r="S209" s="158">
        <v>0</v>
      </c>
      <c r="T209" s="159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0" t="s">
        <v>164</v>
      </c>
      <c r="AT209" s="160" t="s">
        <v>223</v>
      </c>
      <c r="AU209" s="160" t="s">
        <v>83</v>
      </c>
      <c r="AY209" s="18" t="s">
        <v>116</v>
      </c>
      <c r="BE209" s="161">
        <f>IF(N209="základní",J209,0)</f>
        <v>0</v>
      </c>
      <c r="BF209" s="161">
        <f>IF(N209="snížená",J209,0)</f>
        <v>0</v>
      </c>
      <c r="BG209" s="161">
        <f>IF(N209="zákl. přenesená",J209,0)</f>
        <v>0</v>
      </c>
      <c r="BH209" s="161">
        <f>IF(N209="sníž. přenesená",J209,0)</f>
        <v>0</v>
      </c>
      <c r="BI209" s="161">
        <f>IF(N209="nulová",J209,0)</f>
        <v>0</v>
      </c>
      <c r="BJ209" s="18" t="s">
        <v>22</v>
      </c>
      <c r="BK209" s="161">
        <f>ROUND(I209*H209,2)</f>
        <v>0</v>
      </c>
      <c r="BL209" s="18" t="s">
        <v>123</v>
      </c>
      <c r="BM209" s="160" t="s">
        <v>335</v>
      </c>
    </row>
    <row r="210" spans="1:65" s="2" customFormat="1" ht="19.5">
      <c r="A210" s="33"/>
      <c r="B210" s="34"/>
      <c r="C210" s="33"/>
      <c r="D210" s="162" t="s">
        <v>125</v>
      </c>
      <c r="E210" s="33"/>
      <c r="F210" s="163" t="s">
        <v>336</v>
      </c>
      <c r="G210" s="33"/>
      <c r="H210" s="33"/>
      <c r="I210" s="88"/>
      <c r="J210" s="33"/>
      <c r="K210" s="33"/>
      <c r="L210" s="34"/>
      <c r="M210" s="164"/>
      <c r="N210" s="165"/>
      <c r="O210" s="54"/>
      <c r="P210" s="54"/>
      <c r="Q210" s="54"/>
      <c r="R210" s="54"/>
      <c r="S210" s="54"/>
      <c r="T210" s="55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T210" s="18" t="s">
        <v>125</v>
      </c>
      <c r="AU210" s="18" t="s">
        <v>83</v>
      </c>
    </row>
    <row r="211" spans="1:65" s="2" customFormat="1" ht="16.5" customHeight="1">
      <c r="A211" s="33"/>
      <c r="B211" s="148"/>
      <c r="C211" s="149" t="s">
        <v>337</v>
      </c>
      <c r="D211" s="149" t="s">
        <v>118</v>
      </c>
      <c r="E211" s="150" t="s">
        <v>338</v>
      </c>
      <c r="F211" s="151" t="s">
        <v>339</v>
      </c>
      <c r="G211" s="152" t="s">
        <v>129</v>
      </c>
      <c r="H211" s="153">
        <v>1.7</v>
      </c>
      <c r="I211" s="154"/>
      <c r="J211" s="155">
        <f>ROUND(I211*H211,2)</f>
        <v>0</v>
      </c>
      <c r="K211" s="151" t="s">
        <v>130</v>
      </c>
      <c r="L211" s="34"/>
      <c r="M211" s="156" t="s">
        <v>3</v>
      </c>
      <c r="N211" s="157" t="s">
        <v>44</v>
      </c>
      <c r="O211" s="54"/>
      <c r="P211" s="158">
        <f>O211*H211</f>
        <v>0</v>
      </c>
      <c r="Q211" s="158">
        <v>2.2667199999999998</v>
      </c>
      <c r="R211" s="158">
        <f>Q211*H211</f>
        <v>3.8534239999999995</v>
      </c>
      <c r="S211" s="158">
        <v>0</v>
      </c>
      <c r="T211" s="159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0" t="s">
        <v>123</v>
      </c>
      <c r="AT211" s="160" t="s">
        <v>118</v>
      </c>
      <c r="AU211" s="160" t="s">
        <v>83</v>
      </c>
      <c r="AY211" s="18" t="s">
        <v>116</v>
      </c>
      <c r="BE211" s="161">
        <f>IF(N211="základní",J211,0)</f>
        <v>0</v>
      </c>
      <c r="BF211" s="161">
        <f>IF(N211="snížená",J211,0)</f>
        <v>0</v>
      </c>
      <c r="BG211" s="161">
        <f>IF(N211="zákl. přenesená",J211,0)</f>
        <v>0</v>
      </c>
      <c r="BH211" s="161">
        <f>IF(N211="sníž. přenesená",J211,0)</f>
        <v>0</v>
      </c>
      <c r="BI211" s="161">
        <f>IF(N211="nulová",J211,0)</f>
        <v>0</v>
      </c>
      <c r="BJ211" s="18" t="s">
        <v>22</v>
      </c>
      <c r="BK211" s="161">
        <f>ROUND(I211*H211,2)</f>
        <v>0</v>
      </c>
      <c r="BL211" s="18" t="s">
        <v>123</v>
      </c>
      <c r="BM211" s="160" t="s">
        <v>340</v>
      </c>
    </row>
    <row r="212" spans="1:65" s="2" customFormat="1" ht="11.25">
      <c r="A212" s="33"/>
      <c r="B212" s="34"/>
      <c r="C212" s="33"/>
      <c r="D212" s="162" t="s">
        <v>125</v>
      </c>
      <c r="E212" s="33"/>
      <c r="F212" s="163" t="s">
        <v>341</v>
      </c>
      <c r="G212" s="33"/>
      <c r="H212" s="33"/>
      <c r="I212" s="88"/>
      <c r="J212" s="33"/>
      <c r="K212" s="33"/>
      <c r="L212" s="34"/>
      <c r="M212" s="164"/>
      <c r="N212" s="165"/>
      <c r="O212" s="54"/>
      <c r="P212" s="54"/>
      <c r="Q212" s="54"/>
      <c r="R212" s="54"/>
      <c r="S212" s="54"/>
      <c r="T212" s="55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T212" s="18" t="s">
        <v>125</v>
      </c>
      <c r="AU212" s="18" t="s">
        <v>83</v>
      </c>
    </row>
    <row r="213" spans="1:65" s="2" customFormat="1" ht="16.5" customHeight="1">
      <c r="A213" s="33"/>
      <c r="B213" s="148"/>
      <c r="C213" s="149" t="s">
        <v>342</v>
      </c>
      <c r="D213" s="149" t="s">
        <v>118</v>
      </c>
      <c r="E213" s="150" t="s">
        <v>343</v>
      </c>
      <c r="F213" s="151" t="s">
        <v>344</v>
      </c>
      <c r="G213" s="152" t="s">
        <v>121</v>
      </c>
      <c r="H213" s="153">
        <v>0.65</v>
      </c>
      <c r="I213" s="154"/>
      <c r="J213" s="155">
        <f>ROUND(I213*H213,2)</f>
        <v>0</v>
      </c>
      <c r="K213" s="151" t="s">
        <v>130</v>
      </c>
      <c r="L213" s="34"/>
      <c r="M213" s="156" t="s">
        <v>3</v>
      </c>
      <c r="N213" s="157" t="s">
        <v>44</v>
      </c>
      <c r="O213" s="54"/>
      <c r="P213" s="158">
        <f>O213*H213</f>
        <v>0</v>
      </c>
      <c r="Q213" s="158">
        <v>4.7550000000000002E-2</v>
      </c>
      <c r="R213" s="158">
        <f>Q213*H213</f>
        <v>3.0907500000000001E-2</v>
      </c>
      <c r="S213" s="158">
        <v>0</v>
      </c>
      <c r="T213" s="159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0" t="s">
        <v>123</v>
      </c>
      <c r="AT213" s="160" t="s">
        <v>118</v>
      </c>
      <c r="AU213" s="160" t="s">
        <v>83</v>
      </c>
      <c r="AY213" s="18" t="s">
        <v>116</v>
      </c>
      <c r="BE213" s="161">
        <f>IF(N213="základní",J213,0)</f>
        <v>0</v>
      </c>
      <c r="BF213" s="161">
        <f>IF(N213="snížená",J213,0)</f>
        <v>0</v>
      </c>
      <c r="BG213" s="161">
        <f>IF(N213="zákl. přenesená",J213,0)</f>
        <v>0</v>
      </c>
      <c r="BH213" s="161">
        <f>IF(N213="sníž. přenesená",J213,0)</f>
        <v>0</v>
      </c>
      <c r="BI213" s="161">
        <f>IF(N213="nulová",J213,0)</f>
        <v>0</v>
      </c>
      <c r="BJ213" s="18" t="s">
        <v>22</v>
      </c>
      <c r="BK213" s="161">
        <f>ROUND(I213*H213,2)</f>
        <v>0</v>
      </c>
      <c r="BL213" s="18" t="s">
        <v>123</v>
      </c>
      <c r="BM213" s="160" t="s">
        <v>345</v>
      </c>
    </row>
    <row r="214" spans="1:65" s="2" customFormat="1" ht="19.5">
      <c r="A214" s="33"/>
      <c r="B214" s="34"/>
      <c r="C214" s="33"/>
      <c r="D214" s="162" t="s">
        <v>125</v>
      </c>
      <c r="E214" s="33"/>
      <c r="F214" s="163" t="s">
        <v>346</v>
      </c>
      <c r="G214" s="33"/>
      <c r="H214" s="33"/>
      <c r="I214" s="88"/>
      <c r="J214" s="33"/>
      <c r="K214" s="33"/>
      <c r="L214" s="34"/>
      <c r="M214" s="164"/>
      <c r="N214" s="165"/>
      <c r="O214" s="54"/>
      <c r="P214" s="54"/>
      <c r="Q214" s="54"/>
      <c r="R214" s="54"/>
      <c r="S214" s="54"/>
      <c r="T214" s="55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T214" s="18" t="s">
        <v>125</v>
      </c>
      <c r="AU214" s="18" t="s">
        <v>83</v>
      </c>
    </row>
    <row r="215" spans="1:65" s="13" customFormat="1" ht="11.25">
      <c r="B215" s="166"/>
      <c r="D215" s="162" t="s">
        <v>138</v>
      </c>
      <c r="E215" s="167" t="s">
        <v>3</v>
      </c>
      <c r="F215" s="168" t="s">
        <v>347</v>
      </c>
      <c r="H215" s="169">
        <v>0.65</v>
      </c>
      <c r="I215" s="170"/>
      <c r="L215" s="166"/>
      <c r="M215" s="171"/>
      <c r="N215" s="172"/>
      <c r="O215" s="172"/>
      <c r="P215" s="172"/>
      <c r="Q215" s="172"/>
      <c r="R215" s="172"/>
      <c r="S215" s="172"/>
      <c r="T215" s="173"/>
      <c r="AT215" s="167" t="s">
        <v>138</v>
      </c>
      <c r="AU215" s="167" t="s">
        <v>83</v>
      </c>
      <c r="AV215" s="13" t="s">
        <v>83</v>
      </c>
      <c r="AW215" s="13" t="s">
        <v>35</v>
      </c>
      <c r="AX215" s="13" t="s">
        <v>22</v>
      </c>
      <c r="AY215" s="167" t="s">
        <v>116</v>
      </c>
    </row>
    <row r="216" spans="1:65" s="2" customFormat="1" ht="16.5" customHeight="1">
      <c r="A216" s="33"/>
      <c r="B216" s="148"/>
      <c r="C216" s="149" t="s">
        <v>348</v>
      </c>
      <c r="D216" s="149" t="s">
        <v>118</v>
      </c>
      <c r="E216" s="150" t="s">
        <v>349</v>
      </c>
      <c r="F216" s="151" t="s">
        <v>350</v>
      </c>
      <c r="G216" s="152" t="s">
        <v>121</v>
      </c>
      <c r="H216" s="153">
        <v>3.84</v>
      </c>
      <c r="I216" s="154"/>
      <c r="J216" s="155">
        <f>ROUND(I216*H216,2)</f>
        <v>0</v>
      </c>
      <c r="K216" s="151" t="s">
        <v>130</v>
      </c>
      <c r="L216" s="34"/>
      <c r="M216" s="156" t="s">
        <v>3</v>
      </c>
      <c r="N216" s="157" t="s">
        <v>44</v>
      </c>
      <c r="O216" s="54"/>
      <c r="P216" s="158">
        <f>O216*H216</f>
        <v>0</v>
      </c>
      <c r="Q216" s="158">
        <v>5.577E-2</v>
      </c>
      <c r="R216" s="158">
        <f>Q216*H216</f>
        <v>0.21415679999999998</v>
      </c>
      <c r="S216" s="158">
        <v>0</v>
      </c>
      <c r="T216" s="159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0" t="s">
        <v>123</v>
      </c>
      <c r="AT216" s="160" t="s">
        <v>118</v>
      </c>
      <c r="AU216" s="160" t="s">
        <v>83</v>
      </c>
      <c r="AY216" s="18" t="s">
        <v>116</v>
      </c>
      <c r="BE216" s="161">
        <f>IF(N216="základní",J216,0)</f>
        <v>0</v>
      </c>
      <c r="BF216" s="161">
        <f>IF(N216="snížená",J216,0)</f>
        <v>0</v>
      </c>
      <c r="BG216" s="161">
        <f>IF(N216="zákl. přenesená",J216,0)</f>
        <v>0</v>
      </c>
      <c r="BH216" s="161">
        <f>IF(N216="sníž. přenesená",J216,0)</f>
        <v>0</v>
      </c>
      <c r="BI216" s="161">
        <f>IF(N216="nulová",J216,0)</f>
        <v>0</v>
      </c>
      <c r="BJ216" s="18" t="s">
        <v>22</v>
      </c>
      <c r="BK216" s="161">
        <f>ROUND(I216*H216,2)</f>
        <v>0</v>
      </c>
      <c r="BL216" s="18" t="s">
        <v>123</v>
      </c>
      <c r="BM216" s="160" t="s">
        <v>351</v>
      </c>
    </row>
    <row r="217" spans="1:65" s="2" customFormat="1" ht="19.5">
      <c r="A217" s="33"/>
      <c r="B217" s="34"/>
      <c r="C217" s="33"/>
      <c r="D217" s="162" t="s">
        <v>125</v>
      </c>
      <c r="E217" s="33"/>
      <c r="F217" s="163" t="s">
        <v>352</v>
      </c>
      <c r="G217" s="33"/>
      <c r="H217" s="33"/>
      <c r="I217" s="88"/>
      <c r="J217" s="33"/>
      <c r="K217" s="33"/>
      <c r="L217" s="34"/>
      <c r="M217" s="164"/>
      <c r="N217" s="165"/>
      <c r="O217" s="54"/>
      <c r="P217" s="54"/>
      <c r="Q217" s="54"/>
      <c r="R217" s="54"/>
      <c r="S217" s="54"/>
      <c r="T217" s="55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T217" s="18" t="s">
        <v>125</v>
      </c>
      <c r="AU217" s="18" t="s">
        <v>83</v>
      </c>
    </row>
    <row r="218" spans="1:65" s="13" customFormat="1" ht="11.25">
      <c r="B218" s="166"/>
      <c r="D218" s="162" t="s">
        <v>138</v>
      </c>
      <c r="E218" s="167" t="s">
        <v>3</v>
      </c>
      <c r="F218" s="168" t="s">
        <v>353</v>
      </c>
      <c r="H218" s="169">
        <v>3.84</v>
      </c>
      <c r="I218" s="170"/>
      <c r="L218" s="166"/>
      <c r="M218" s="171"/>
      <c r="N218" s="172"/>
      <c r="O218" s="172"/>
      <c r="P218" s="172"/>
      <c r="Q218" s="172"/>
      <c r="R218" s="172"/>
      <c r="S218" s="172"/>
      <c r="T218" s="173"/>
      <c r="AT218" s="167" t="s">
        <v>138</v>
      </c>
      <c r="AU218" s="167" t="s">
        <v>83</v>
      </c>
      <c r="AV218" s="13" t="s">
        <v>83</v>
      </c>
      <c r="AW218" s="13" t="s">
        <v>35</v>
      </c>
      <c r="AX218" s="13" t="s">
        <v>22</v>
      </c>
      <c r="AY218" s="167" t="s">
        <v>116</v>
      </c>
    </row>
    <row r="219" spans="1:65" s="2" customFormat="1" ht="16.5" customHeight="1">
      <c r="A219" s="33"/>
      <c r="B219" s="148"/>
      <c r="C219" s="149" t="s">
        <v>354</v>
      </c>
      <c r="D219" s="149" t="s">
        <v>118</v>
      </c>
      <c r="E219" s="150" t="s">
        <v>355</v>
      </c>
      <c r="F219" s="151" t="s">
        <v>356</v>
      </c>
      <c r="G219" s="152" t="s">
        <v>121</v>
      </c>
      <c r="H219" s="153">
        <v>1.9530000000000001</v>
      </c>
      <c r="I219" s="154"/>
      <c r="J219" s="155">
        <f>ROUND(I219*H219,2)</f>
        <v>0</v>
      </c>
      <c r="K219" s="151" t="s">
        <v>130</v>
      </c>
      <c r="L219" s="34"/>
      <c r="M219" s="156" t="s">
        <v>3</v>
      </c>
      <c r="N219" s="157" t="s">
        <v>44</v>
      </c>
      <c r="O219" s="54"/>
      <c r="P219" s="158">
        <f>O219*H219</f>
        <v>0</v>
      </c>
      <c r="Q219" s="158">
        <v>4.6210000000000001E-2</v>
      </c>
      <c r="R219" s="158">
        <f>Q219*H219</f>
        <v>9.024813000000001E-2</v>
      </c>
      <c r="S219" s="158">
        <v>0</v>
      </c>
      <c r="T219" s="159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60" t="s">
        <v>123</v>
      </c>
      <c r="AT219" s="160" t="s">
        <v>118</v>
      </c>
      <c r="AU219" s="160" t="s">
        <v>83</v>
      </c>
      <c r="AY219" s="18" t="s">
        <v>116</v>
      </c>
      <c r="BE219" s="161">
        <f>IF(N219="základní",J219,0)</f>
        <v>0</v>
      </c>
      <c r="BF219" s="161">
        <f>IF(N219="snížená",J219,0)</f>
        <v>0</v>
      </c>
      <c r="BG219" s="161">
        <f>IF(N219="zákl. přenesená",J219,0)</f>
        <v>0</v>
      </c>
      <c r="BH219" s="161">
        <f>IF(N219="sníž. přenesená",J219,0)</f>
        <v>0</v>
      </c>
      <c r="BI219" s="161">
        <f>IF(N219="nulová",J219,0)</f>
        <v>0</v>
      </c>
      <c r="BJ219" s="18" t="s">
        <v>22</v>
      </c>
      <c r="BK219" s="161">
        <f>ROUND(I219*H219,2)</f>
        <v>0</v>
      </c>
      <c r="BL219" s="18" t="s">
        <v>123</v>
      </c>
      <c r="BM219" s="160" t="s">
        <v>357</v>
      </c>
    </row>
    <row r="220" spans="1:65" s="2" customFormat="1" ht="19.5">
      <c r="A220" s="33"/>
      <c r="B220" s="34"/>
      <c r="C220" s="33"/>
      <c r="D220" s="162" t="s">
        <v>125</v>
      </c>
      <c r="E220" s="33"/>
      <c r="F220" s="163" t="s">
        <v>358</v>
      </c>
      <c r="G220" s="33"/>
      <c r="H220" s="33"/>
      <c r="I220" s="88"/>
      <c r="J220" s="33"/>
      <c r="K220" s="33"/>
      <c r="L220" s="34"/>
      <c r="M220" s="164"/>
      <c r="N220" s="165"/>
      <c r="O220" s="54"/>
      <c r="P220" s="54"/>
      <c r="Q220" s="54"/>
      <c r="R220" s="54"/>
      <c r="S220" s="54"/>
      <c r="T220" s="55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T220" s="18" t="s">
        <v>125</v>
      </c>
      <c r="AU220" s="18" t="s">
        <v>83</v>
      </c>
    </row>
    <row r="221" spans="1:65" s="13" customFormat="1" ht="11.25">
      <c r="B221" s="166"/>
      <c r="D221" s="162" t="s">
        <v>138</v>
      </c>
      <c r="E221" s="167" t="s">
        <v>3</v>
      </c>
      <c r="F221" s="168" t="s">
        <v>359</v>
      </c>
      <c r="H221" s="169">
        <v>1.9530000000000001</v>
      </c>
      <c r="I221" s="170"/>
      <c r="L221" s="166"/>
      <c r="M221" s="171"/>
      <c r="N221" s="172"/>
      <c r="O221" s="172"/>
      <c r="P221" s="172"/>
      <c r="Q221" s="172"/>
      <c r="R221" s="172"/>
      <c r="S221" s="172"/>
      <c r="T221" s="173"/>
      <c r="AT221" s="167" t="s">
        <v>138</v>
      </c>
      <c r="AU221" s="167" t="s">
        <v>83</v>
      </c>
      <c r="AV221" s="13" t="s">
        <v>83</v>
      </c>
      <c r="AW221" s="13" t="s">
        <v>35</v>
      </c>
      <c r="AX221" s="13" t="s">
        <v>22</v>
      </c>
      <c r="AY221" s="167" t="s">
        <v>116</v>
      </c>
    </row>
    <row r="222" spans="1:65" s="2" customFormat="1" ht="16.5" customHeight="1">
      <c r="A222" s="33"/>
      <c r="B222" s="148"/>
      <c r="C222" s="149" t="s">
        <v>360</v>
      </c>
      <c r="D222" s="149" t="s">
        <v>118</v>
      </c>
      <c r="E222" s="150" t="s">
        <v>361</v>
      </c>
      <c r="F222" s="151" t="s">
        <v>362</v>
      </c>
      <c r="G222" s="152" t="s">
        <v>312</v>
      </c>
      <c r="H222" s="153">
        <v>1</v>
      </c>
      <c r="I222" s="154"/>
      <c r="J222" s="155">
        <f>ROUND(I222*H222,2)</f>
        <v>0</v>
      </c>
      <c r="K222" s="151" t="s">
        <v>3</v>
      </c>
      <c r="L222" s="34"/>
      <c r="M222" s="156" t="s">
        <v>3</v>
      </c>
      <c r="N222" s="157" t="s">
        <v>44</v>
      </c>
      <c r="O222" s="54"/>
      <c r="P222" s="158">
        <f>O222*H222</f>
        <v>0</v>
      </c>
      <c r="Q222" s="158">
        <v>0</v>
      </c>
      <c r="R222" s="158">
        <f>Q222*H222</f>
        <v>0</v>
      </c>
      <c r="S222" s="158">
        <v>0</v>
      </c>
      <c r="T222" s="159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60" t="s">
        <v>123</v>
      </c>
      <c r="AT222" s="160" t="s">
        <v>118</v>
      </c>
      <c r="AU222" s="160" t="s">
        <v>83</v>
      </c>
      <c r="AY222" s="18" t="s">
        <v>116</v>
      </c>
      <c r="BE222" s="161">
        <f>IF(N222="základní",J222,0)</f>
        <v>0</v>
      </c>
      <c r="BF222" s="161">
        <f>IF(N222="snížená",J222,0)</f>
        <v>0</v>
      </c>
      <c r="BG222" s="161">
        <f>IF(N222="zákl. přenesená",J222,0)</f>
        <v>0</v>
      </c>
      <c r="BH222" s="161">
        <f>IF(N222="sníž. přenesená",J222,0)</f>
        <v>0</v>
      </c>
      <c r="BI222" s="161">
        <f>IF(N222="nulová",J222,0)</f>
        <v>0</v>
      </c>
      <c r="BJ222" s="18" t="s">
        <v>22</v>
      </c>
      <c r="BK222" s="161">
        <f>ROUND(I222*H222,2)</f>
        <v>0</v>
      </c>
      <c r="BL222" s="18" t="s">
        <v>123</v>
      </c>
      <c r="BM222" s="160" t="s">
        <v>363</v>
      </c>
    </row>
    <row r="223" spans="1:65" s="2" customFormat="1" ht="11.25">
      <c r="A223" s="33"/>
      <c r="B223" s="34"/>
      <c r="C223" s="33"/>
      <c r="D223" s="162" t="s">
        <v>125</v>
      </c>
      <c r="E223" s="33"/>
      <c r="F223" s="163" t="s">
        <v>364</v>
      </c>
      <c r="G223" s="33"/>
      <c r="H223" s="33"/>
      <c r="I223" s="88"/>
      <c r="J223" s="33"/>
      <c r="K223" s="33"/>
      <c r="L223" s="34"/>
      <c r="M223" s="164"/>
      <c r="N223" s="165"/>
      <c r="O223" s="54"/>
      <c r="P223" s="54"/>
      <c r="Q223" s="54"/>
      <c r="R223" s="54"/>
      <c r="S223" s="54"/>
      <c r="T223" s="55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T223" s="18" t="s">
        <v>125</v>
      </c>
      <c r="AU223" s="18" t="s">
        <v>83</v>
      </c>
    </row>
    <row r="224" spans="1:65" s="12" customFormat="1" ht="22.9" customHeight="1">
      <c r="B224" s="135"/>
      <c r="D224" s="136" t="s">
        <v>72</v>
      </c>
      <c r="E224" s="146" t="s">
        <v>365</v>
      </c>
      <c r="F224" s="146" t="s">
        <v>366</v>
      </c>
      <c r="I224" s="138"/>
      <c r="J224" s="147">
        <f>BK224</f>
        <v>0</v>
      </c>
      <c r="L224" s="135"/>
      <c r="M224" s="140"/>
      <c r="N224" s="141"/>
      <c r="O224" s="141"/>
      <c r="P224" s="142">
        <f>SUM(P225:P226)</f>
        <v>0</v>
      </c>
      <c r="Q224" s="141"/>
      <c r="R224" s="142">
        <f>SUM(R225:R226)</f>
        <v>0</v>
      </c>
      <c r="S224" s="141"/>
      <c r="T224" s="143">
        <f>SUM(T225:T226)</f>
        <v>0</v>
      </c>
      <c r="AR224" s="136" t="s">
        <v>22</v>
      </c>
      <c r="AT224" s="144" t="s">
        <v>72</v>
      </c>
      <c r="AU224" s="144" t="s">
        <v>22</v>
      </c>
      <c r="AY224" s="136" t="s">
        <v>116</v>
      </c>
      <c r="BK224" s="145">
        <f>SUM(BK225:BK226)</f>
        <v>0</v>
      </c>
    </row>
    <row r="225" spans="1:65" s="2" customFormat="1" ht="16.5" customHeight="1">
      <c r="A225" s="33"/>
      <c r="B225" s="148"/>
      <c r="C225" s="149" t="s">
        <v>367</v>
      </c>
      <c r="D225" s="149" t="s">
        <v>118</v>
      </c>
      <c r="E225" s="150" t="s">
        <v>368</v>
      </c>
      <c r="F225" s="151" t="s">
        <v>369</v>
      </c>
      <c r="G225" s="152" t="s">
        <v>196</v>
      </c>
      <c r="H225" s="153">
        <v>196.791</v>
      </c>
      <c r="I225" s="154"/>
      <c r="J225" s="155">
        <f>ROUND(I225*H225,2)</f>
        <v>0</v>
      </c>
      <c r="K225" s="151" t="s">
        <v>130</v>
      </c>
      <c r="L225" s="34"/>
      <c r="M225" s="156" t="s">
        <v>3</v>
      </c>
      <c r="N225" s="157" t="s">
        <v>44</v>
      </c>
      <c r="O225" s="54"/>
      <c r="P225" s="158">
        <f>O225*H225</f>
        <v>0</v>
      </c>
      <c r="Q225" s="158">
        <v>0</v>
      </c>
      <c r="R225" s="158">
        <f>Q225*H225</f>
        <v>0</v>
      </c>
      <c r="S225" s="158">
        <v>0</v>
      </c>
      <c r="T225" s="159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0" t="s">
        <v>123</v>
      </c>
      <c r="AT225" s="160" t="s">
        <v>118</v>
      </c>
      <c r="AU225" s="160" t="s">
        <v>83</v>
      </c>
      <c r="AY225" s="18" t="s">
        <v>116</v>
      </c>
      <c r="BE225" s="161">
        <f>IF(N225="základní",J225,0)</f>
        <v>0</v>
      </c>
      <c r="BF225" s="161">
        <f>IF(N225="snížená",J225,0)</f>
        <v>0</v>
      </c>
      <c r="BG225" s="161">
        <f>IF(N225="zákl. přenesená",J225,0)</f>
        <v>0</v>
      </c>
      <c r="BH225" s="161">
        <f>IF(N225="sníž. přenesená",J225,0)</f>
        <v>0</v>
      </c>
      <c r="BI225" s="161">
        <f>IF(N225="nulová",J225,0)</f>
        <v>0</v>
      </c>
      <c r="BJ225" s="18" t="s">
        <v>22</v>
      </c>
      <c r="BK225" s="161">
        <f>ROUND(I225*H225,2)</f>
        <v>0</v>
      </c>
      <c r="BL225" s="18" t="s">
        <v>123</v>
      </c>
      <c r="BM225" s="160" t="s">
        <v>370</v>
      </c>
    </row>
    <row r="226" spans="1:65" s="2" customFormat="1" ht="11.25">
      <c r="A226" s="33"/>
      <c r="B226" s="34"/>
      <c r="C226" s="33"/>
      <c r="D226" s="162" t="s">
        <v>125</v>
      </c>
      <c r="E226" s="33"/>
      <c r="F226" s="163" t="s">
        <v>371</v>
      </c>
      <c r="G226" s="33"/>
      <c r="H226" s="33"/>
      <c r="I226" s="88"/>
      <c r="J226" s="33"/>
      <c r="K226" s="33"/>
      <c r="L226" s="34"/>
      <c r="M226" s="164"/>
      <c r="N226" s="165"/>
      <c r="O226" s="54"/>
      <c r="P226" s="54"/>
      <c r="Q226" s="54"/>
      <c r="R226" s="54"/>
      <c r="S226" s="54"/>
      <c r="T226" s="55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T226" s="18" t="s">
        <v>125</v>
      </c>
      <c r="AU226" s="18" t="s">
        <v>83</v>
      </c>
    </row>
    <row r="227" spans="1:65" s="12" customFormat="1" ht="25.9" customHeight="1">
      <c r="B227" s="135"/>
      <c r="D227" s="136" t="s">
        <v>72</v>
      </c>
      <c r="E227" s="137" t="s">
        <v>372</v>
      </c>
      <c r="F227" s="137" t="s">
        <v>373</v>
      </c>
      <c r="I227" s="138"/>
      <c r="J227" s="139">
        <f>BK227</f>
        <v>0</v>
      </c>
      <c r="L227" s="135"/>
      <c r="M227" s="140"/>
      <c r="N227" s="141"/>
      <c r="O227" s="141"/>
      <c r="P227" s="142">
        <f>P228</f>
        <v>0</v>
      </c>
      <c r="Q227" s="141"/>
      <c r="R227" s="142">
        <f>R228</f>
        <v>0.33043</v>
      </c>
      <c r="S227" s="141"/>
      <c r="T227" s="143">
        <f>T228</f>
        <v>0</v>
      </c>
      <c r="AR227" s="136" t="s">
        <v>83</v>
      </c>
      <c r="AT227" s="144" t="s">
        <v>72</v>
      </c>
      <c r="AU227" s="144" t="s">
        <v>73</v>
      </c>
      <c r="AY227" s="136" t="s">
        <v>116</v>
      </c>
      <c r="BK227" s="145">
        <f>BK228</f>
        <v>0</v>
      </c>
    </row>
    <row r="228" spans="1:65" s="12" customFormat="1" ht="22.9" customHeight="1">
      <c r="B228" s="135"/>
      <c r="D228" s="136" t="s">
        <v>72</v>
      </c>
      <c r="E228" s="146" t="s">
        <v>374</v>
      </c>
      <c r="F228" s="146" t="s">
        <v>375</v>
      </c>
      <c r="I228" s="138"/>
      <c r="J228" s="147">
        <f>BK228</f>
        <v>0</v>
      </c>
      <c r="L228" s="135"/>
      <c r="M228" s="140"/>
      <c r="N228" s="141"/>
      <c r="O228" s="141"/>
      <c r="P228" s="142">
        <f>SUM(P229:P233)</f>
        <v>0</v>
      </c>
      <c r="Q228" s="141"/>
      <c r="R228" s="142">
        <f>SUM(R229:R233)</f>
        <v>0.33043</v>
      </c>
      <c r="S228" s="141"/>
      <c r="T228" s="143">
        <f>SUM(T229:T233)</f>
        <v>0</v>
      </c>
      <c r="AR228" s="136" t="s">
        <v>83</v>
      </c>
      <c r="AT228" s="144" t="s">
        <v>72</v>
      </c>
      <c r="AU228" s="144" t="s">
        <v>22</v>
      </c>
      <c r="AY228" s="136" t="s">
        <v>116</v>
      </c>
      <c r="BK228" s="145">
        <f>SUM(BK229:BK233)</f>
        <v>0</v>
      </c>
    </row>
    <row r="229" spans="1:65" s="2" customFormat="1" ht="16.5" customHeight="1">
      <c r="A229" s="33"/>
      <c r="B229" s="148"/>
      <c r="C229" s="149" t="s">
        <v>376</v>
      </c>
      <c r="D229" s="149" t="s">
        <v>118</v>
      </c>
      <c r="E229" s="150" t="s">
        <v>377</v>
      </c>
      <c r="F229" s="151" t="s">
        <v>378</v>
      </c>
      <c r="G229" s="152" t="s">
        <v>121</v>
      </c>
      <c r="H229" s="153">
        <v>173</v>
      </c>
      <c r="I229" s="154"/>
      <c r="J229" s="155">
        <f>ROUND(I229*H229,2)</f>
        <v>0</v>
      </c>
      <c r="K229" s="151" t="s">
        <v>3</v>
      </c>
      <c r="L229" s="34"/>
      <c r="M229" s="156" t="s">
        <v>3</v>
      </c>
      <c r="N229" s="157" t="s">
        <v>44</v>
      </c>
      <c r="O229" s="54"/>
      <c r="P229" s="158">
        <f>O229*H229</f>
        <v>0</v>
      </c>
      <c r="Q229" s="158">
        <v>0</v>
      </c>
      <c r="R229" s="158">
        <f>Q229*H229</f>
        <v>0</v>
      </c>
      <c r="S229" s="158">
        <v>0</v>
      </c>
      <c r="T229" s="159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0" t="s">
        <v>212</v>
      </c>
      <c r="AT229" s="160" t="s">
        <v>118</v>
      </c>
      <c r="AU229" s="160" t="s">
        <v>83</v>
      </c>
      <c r="AY229" s="18" t="s">
        <v>116</v>
      </c>
      <c r="BE229" s="161">
        <f>IF(N229="základní",J229,0)</f>
        <v>0</v>
      </c>
      <c r="BF229" s="161">
        <f>IF(N229="snížená",J229,0)</f>
        <v>0</v>
      </c>
      <c r="BG229" s="161">
        <f>IF(N229="zákl. přenesená",J229,0)</f>
        <v>0</v>
      </c>
      <c r="BH229" s="161">
        <f>IF(N229="sníž. přenesená",J229,0)</f>
        <v>0</v>
      </c>
      <c r="BI229" s="161">
        <f>IF(N229="nulová",J229,0)</f>
        <v>0</v>
      </c>
      <c r="BJ229" s="18" t="s">
        <v>22</v>
      </c>
      <c r="BK229" s="161">
        <f>ROUND(I229*H229,2)</f>
        <v>0</v>
      </c>
      <c r="BL229" s="18" t="s">
        <v>212</v>
      </c>
      <c r="BM229" s="160" t="s">
        <v>379</v>
      </c>
    </row>
    <row r="230" spans="1:65" s="2" customFormat="1" ht="11.25">
      <c r="A230" s="33"/>
      <c r="B230" s="34"/>
      <c r="C230" s="33"/>
      <c r="D230" s="162" t="s">
        <v>125</v>
      </c>
      <c r="E230" s="33"/>
      <c r="F230" s="163" t="s">
        <v>378</v>
      </c>
      <c r="G230" s="33"/>
      <c r="H230" s="33"/>
      <c r="I230" s="88"/>
      <c r="J230" s="33"/>
      <c r="K230" s="33"/>
      <c r="L230" s="34"/>
      <c r="M230" s="164"/>
      <c r="N230" s="165"/>
      <c r="O230" s="54"/>
      <c r="P230" s="54"/>
      <c r="Q230" s="54"/>
      <c r="R230" s="54"/>
      <c r="S230" s="54"/>
      <c r="T230" s="55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T230" s="18" t="s">
        <v>125</v>
      </c>
      <c r="AU230" s="18" t="s">
        <v>83</v>
      </c>
    </row>
    <row r="231" spans="1:65" s="13" customFormat="1" ht="11.25">
      <c r="B231" s="166"/>
      <c r="D231" s="162" t="s">
        <v>138</v>
      </c>
      <c r="E231" s="167" t="s">
        <v>3</v>
      </c>
      <c r="F231" s="168" t="s">
        <v>380</v>
      </c>
      <c r="H231" s="169">
        <v>173</v>
      </c>
      <c r="I231" s="170"/>
      <c r="L231" s="166"/>
      <c r="M231" s="171"/>
      <c r="N231" s="172"/>
      <c r="O231" s="172"/>
      <c r="P231" s="172"/>
      <c r="Q231" s="172"/>
      <c r="R231" s="172"/>
      <c r="S231" s="172"/>
      <c r="T231" s="173"/>
      <c r="AT231" s="167" t="s">
        <v>138</v>
      </c>
      <c r="AU231" s="167" t="s">
        <v>83</v>
      </c>
      <c r="AV231" s="13" t="s">
        <v>83</v>
      </c>
      <c r="AW231" s="13" t="s">
        <v>35</v>
      </c>
      <c r="AX231" s="13" t="s">
        <v>22</v>
      </c>
      <c r="AY231" s="167" t="s">
        <v>116</v>
      </c>
    </row>
    <row r="232" spans="1:65" s="2" customFormat="1" ht="16.5" customHeight="1">
      <c r="A232" s="33"/>
      <c r="B232" s="148"/>
      <c r="C232" s="182" t="s">
        <v>381</v>
      </c>
      <c r="D232" s="182" t="s">
        <v>223</v>
      </c>
      <c r="E232" s="183" t="s">
        <v>382</v>
      </c>
      <c r="F232" s="184" t="s">
        <v>383</v>
      </c>
      <c r="G232" s="185" t="s">
        <v>121</v>
      </c>
      <c r="H232" s="186">
        <v>173</v>
      </c>
      <c r="I232" s="187"/>
      <c r="J232" s="188">
        <f>ROUND(I232*H232,2)</f>
        <v>0</v>
      </c>
      <c r="K232" s="184" t="s">
        <v>3</v>
      </c>
      <c r="L232" s="189"/>
      <c r="M232" s="190" t="s">
        <v>3</v>
      </c>
      <c r="N232" s="191" t="s">
        <v>44</v>
      </c>
      <c r="O232" s="54"/>
      <c r="P232" s="158">
        <f>O232*H232</f>
        <v>0</v>
      </c>
      <c r="Q232" s="158">
        <v>1.91E-3</v>
      </c>
      <c r="R232" s="158">
        <f>Q232*H232</f>
        <v>0.33043</v>
      </c>
      <c r="S232" s="158">
        <v>0</v>
      </c>
      <c r="T232" s="159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0" t="s">
        <v>315</v>
      </c>
      <c r="AT232" s="160" t="s">
        <v>223</v>
      </c>
      <c r="AU232" s="160" t="s">
        <v>83</v>
      </c>
      <c r="AY232" s="18" t="s">
        <v>116</v>
      </c>
      <c r="BE232" s="161">
        <f>IF(N232="základní",J232,0)</f>
        <v>0</v>
      </c>
      <c r="BF232" s="161">
        <f>IF(N232="snížená",J232,0)</f>
        <v>0</v>
      </c>
      <c r="BG232" s="161">
        <f>IF(N232="zákl. přenesená",J232,0)</f>
        <v>0</v>
      </c>
      <c r="BH232" s="161">
        <f>IF(N232="sníž. přenesená",J232,0)</f>
        <v>0</v>
      </c>
      <c r="BI232" s="161">
        <f>IF(N232="nulová",J232,0)</f>
        <v>0</v>
      </c>
      <c r="BJ232" s="18" t="s">
        <v>22</v>
      </c>
      <c r="BK232" s="161">
        <f>ROUND(I232*H232,2)</f>
        <v>0</v>
      </c>
      <c r="BL232" s="18" t="s">
        <v>212</v>
      </c>
      <c r="BM232" s="160" t="s">
        <v>384</v>
      </c>
    </row>
    <row r="233" spans="1:65" s="2" customFormat="1" ht="11.25">
      <c r="A233" s="33"/>
      <c r="B233" s="34"/>
      <c r="C233" s="33"/>
      <c r="D233" s="162" t="s">
        <v>125</v>
      </c>
      <c r="E233" s="33"/>
      <c r="F233" s="163" t="s">
        <v>383</v>
      </c>
      <c r="G233" s="33"/>
      <c r="H233" s="33"/>
      <c r="I233" s="88"/>
      <c r="J233" s="33"/>
      <c r="K233" s="33"/>
      <c r="L233" s="34"/>
      <c r="M233" s="199"/>
      <c r="N233" s="200"/>
      <c r="O233" s="201"/>
      <c r="P233" s="201"/>
      <c r="Q233" s="201"/>
      <c r="R233" s="201"/>
      <c r="S233" s="201"/>
      <c r="T233" s="202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T233" s="18" t="s">
        <v>125</v>
      </c>
      <c r="AU233" s="18" t="s">
        <v>83</v>
      </c>
    </row>
    <row r="234" spans="1:65" s="2" customFormat="1" ht="6.95" customHeight="1">
      <c r="A234" s="33"/>
      <c r="B234" s="43"/>
      <c r="C234" s="44"/>
      <c r="D234" s="44"/>
      <c r="E234" s="44"/>
      <c r="F234" s="44"/>
      <c r="G234" s="44"/>
      <c r="H234" s="44"/>
      <c r="I234" s="108"/>
      <c r="J234" s="44"/>
      <c r="K234" s="44"/>
      <c r="L234" s="34"/>
      <c r="M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</row>
  </sheetData>
  <autoFilter ref="C87:K233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85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03" customWidth="1"/>
    <col min="2" max="2" width="1.6640625" style="203" customWidth="1"/>
    <col min="3" max="4" width="5" style="203" customWidth="1"/>
    <col min="5" max="5" width="11.6640625" style="203" customWidth="1"/>
    <col min="6" max="6" width="9.1640625" style="203" customWidth="1"/>
    <col min="7" max="7" width="5" style="203" customWidth="1"/>
    <col min="8" max="8" width="77.83203125" style="203" customWidth="1"/>
    <col min="9" max="10" width="20" style="203" customWidth="1"/>
    <col min="11" max="11" width="1.6640625" style="203" customWidth="1"/>
  </cols>
  <sheetData>
    <row r="1" spans="2:11" s="1" customFormat="1" ht="37.5" customHeight="1"/>
    <row r="2" spans="2:11" s="1" customFormat="1" ht="7.5" customHeight="1">
      <c r="B2" s="204"/>
      <c r="C2" s="205"/>
      <c r="D2" s="205"/>
      <c r="E2" s="205"/>
      <c r="F2" s="205"/>
      <c r="G2" s="205"/>
      <c r="H2" s="205"/>
      <c r="I2" s="205"/>
      <c r="J2" s="205"/>
      <c r="K2" s="206"/>
    </row>
    <row r="3" spans="2:11" s="16" customFormat="1" ht="45" customHeight="1">
      <c r="B3" s="207"/>
      <c r="C3" s="324" t="s">
        <v>385</v>
      </c>
      <c r="D3" s="324"/>
      <c r="E3" s="324"/>
      <c r="F3" s="324"/>
      <c r="G3" s="324"/>
      <c r="H3" s="324"/>
      <c r="I3" s="324"/>
      <c r="J3" s="324"/>
      <c r="K3" s="208"/>
    </row>
    <row r="4" spans="2:11" s="1" customFormat="1" ht="25.5" customHeight="1">
      <c r="B4" s="209"/>
      <c r="C4" s="329" t="s">
        <v>386</v>
      </c>
      <c r="D4" s="329"/>
      <c r="E4" s="329"/>
      <c r="F4" s="329"/>
      <c r="G4" s="329"/>
      <c r="H4" s="329"/>
      <c r="I4" s="329"/>
      <c r="J4" s="329"/>
      <c r="K4" s="210"/>
    </row>
    <row r="5" spans="2:11" s="1" customFormat="1" ht="5.25" customHeight="1">
      <c r="B5" s="209"/>
      <c r="C5" s="211"/>
      <c r="D5" s="211"/>
      <c r="E5" s="211"/>
      <c r="F5" s="211"/>
      <c r="G5" s="211"/>
      <c r="H5" s="211"/>
      <c r="I5" s="211"/>
      <c r="J5" s="211"/>
      <c r="K5" s="210"/>
    </row>
    <row r="6" spans="2:11" s="1" customFormat="1" ht="15" customHeight="1">
      <c r="B6" s="209"/>
      <c r="C6" s="328" t="s">
        <v>387</v>
      </c>
      <c r="D6" s="328"/>
      <c r="E6" s="328"/>
      <c r="F6" s="328"/>
      <c r="G6" s="328"/>
      <c r="H6" s="328"/>
      <c r="I6" s="328"/>
      <c r="J6" s="328"/>
      <c r="K6" s="210"/>
    </row>
    <row r="7" spans="2:11" s="1" customFormat="1" ht="15" customHeight="1">
      <c r="B7" s="213"/>
      <c r="C7" s="328" t="s">
        <v>388</v>
      </c>
      <c r="D7" s="328"/>
      <c r="E7" s="328"/>
      <c r="F7" s="328"/>
      <c r="G7" s="328"/>
      <c r="H7" s="328"/>
      <c r="I7" s="328"/>
      <c r="J7" s="328"/>
      <c r="K7" s="210"/>
    </row>
    <row r="8" spans="2:11" s="1" customFormat="1" ht="12.75" customHeight="1">
      <c r="B8" s="213"/>
      <c r="C8" s="212"/>
      <c r="D8" s="212"/>
      <c r="E8" s="212"/>
      <c r="F8" s="212"/>
      <c r="G8" s="212"/>
      <c r="H8" s="212"/>
      <c r="I8" s="212"/>
      <c r="J8" s="212"/>
      <c r="K8" s="210"/>
    </row>
    <row r="9" spans="2:11" s="1" customFormat="1" ht="15" customHeight="1">
      <c r="B9" s="213"/>
      <c r="C9" s="328" t="s">
        <v>389</v>
      </c>
      <c r="D9" s="328"/>
      <c r="E9" s="328"/>
      <c r="F9" s="328"/>
      <c r="G9" s="328"/>
      <c r="H9" s="328"/>
      <c r="I9" s="328"/>
      <c r="J9" s="328"/>
      <c r="K9" s="210"/>
    </row>
    <row r="10" spans="2:11" s="1" customFormat="1" ht="15" customHeight="1">
      <c r="B10" s="213"/>
      <c r="C10" s="212"/>
      <c r="D10" s="328" t="s">
        <v>390</v>
      </c>
      <c r="E10" s="328"/>
      <c r="F10" s="328"/>
      <c r="G10" s="328"/>
      <c r="H10" s="328"/>
      <c r="I10" s="328"/>
      <c r="J10" s="328"/>
      <c r="K10" s="210"/>
    </row>
    <row r="11" spans="2:11" s="1" customFormat="1" ht="15" customHeight="1">
      <c r="B11" s="213"/>
      <c r="C11" s="214"/>
      <c r="D11" s="328" t="s">
        <v>391</v>
      </c>
      <c r="E11" s="328"/>
      <c r="F11" s="328"/>
      <c r="G11" s="328"/>
      <c r="H11" s="328"/>
      <c r="I11" s="328"/>
      <c r="J11" s="328"/>
      <c r="K11" s="210"/>
    </row>
    <row r="12" spans="2:11" s="1" customFormat="1" ht="15" customHeight="1">
      <c r="B12" s="213"/>
      <c r="C12" s="214"/>
      <c r="D12" s="212"/>
      <c r="E12" s="212"/>
      <c r="F12" s="212"/>
      <c r="G12" s="212"/>
      <c r="H12" s="212"/>
      <c r="I12" s="212"/>
      <c r="J12" s="212"/>
      <c r="K12" s="210"/>
    </row>
    <row r="13" spans="2:11" s="1" customFormat="1" ht="15" customHeight="1">
      <c r="B13" s="213"/>
      <c r="C13" s="214"/>
      <c r="D13" s="215" t="s">
        <v>392</v>
      </c>
      <c r="E13" s="212"/>
      <c r="F13" s="212"/>
      <c r="G13" s="212"/>
      <c r="H13" s="212"/>
      <c r="I13" s="212"/>
      <c r="J13" s="212"/>
      <c r="K13" s="210"/>
    </row>
    <row r="14" spans="2:11" s="1" customFormat="1" ht="12.75" customHeight="1">
      <c r="B14" s="213"/>
      <c r="C14" s="214"/>
      <c r="D14" s="214"/>
      <c r="E14" s="214"/>
      <c r="F14" s="214"/>
      <c r="G14" s="214"/>
      <c r="H14" s="214"/>
      <c r="I14" s="214"/>
      <c r="J14" s="214"/>
      <c r="K14" s="210"/>
    </row>
    <row r="15" spans="2:11" s="1" customFormat="1" ht="15" customHeight="1">
      <c r="B15" s="213"/>
      <c r="C15" s="214"/>
      <c r="D15" s="328" t="s">
        <v>393</v>
      </c>
      <c r="E15" s="328"/>
      <c r="F15" s="328"/>
      <c r="G15" s="328"/>
      <c r="H15" s="328"/>
      <c r="I15" s="328"/>
      <c r="J15" s="328"/>
      <c r="K15" s="210"/>
    </row>
    <row r="16" spans="2:11" s="1" customFormat="1" ht="15" customHeight="1">
      <c r="B16" s="213"/>
      <c r="C16" s="214"/>
      <c r="D16" s="328" t="s">
        <v>394</v>
      </c>
      <c r="E16" s="328"/>
      <c r="F16" s="328"/>
      <c r="G16" s="328"/>
      <c r="H16" s="328"/>
      <c r="I16" s="328"/>
      <c r="J16" s="328"/>
      <c r="K16" s="210"/>
    </row>
    <row r="17" spans="2:11" s="1" customFormat="1" ht="15" customHeight="1">
      <c r="B17" s="213"/>
      <c r="C17" s="214"/>
      <c r="D17" s="328" t="s">
        <v>395</v>
      </c>
      <c r="E17" s="328"/>
      <c r="F17" s="328"/>
      <c r="G17" s="328"/>
      <c r="H17" s="328"/>
      <c r="I17" s="328"/>
      <c r="J17" s="328"/>
      <c r="K17" s="210"/>
    </row>
    <row r="18" spans="2:11" s="1" customFormat="1" ht="15" customHeight="1">
      <c r="B18" s="213"/>
      <c r="C18" s="214"/>
      <c r="D18" s="214"/>
      <c r="E18" s="216" t="s">
        <v>80</v>
      </c>
      <c r="F18" s="328" t="s">
        <v>396</v>
      </c>
      <c r="G18" s="328"/>
      <c r="H18" s="328"/>
      <c r="I18" s="328"/>
      <c r="J18" s="328"/>
      <c r="K18" s="210"/>
    </row>
    <row r="19" spans="2:11" s="1" customFormat="1" ht="15" customHeight="1">
      <c r="B19" s="213"/>
      <c r="C19" s="214"/>
      <c r="D19" s="214"/>
      <c r="E19" s="216" t="s">
        <v>397</v>
      </c>
      <c r="F19" s="328" t="s">
        <v>398</v>
      </c>
      <c r="G19" s="328"/>
      <c r="H19" s="328"/>
      <c r="I19" s="328"/>
      <c r="J19" s="328"/>
      <c r="K19" s="210"/>
    </row>
    <row r="20" spans="2:11" s="1" customFormat="1" ht="15" customHeight="1">
      <c r="B20" s="213"/>
      <c r="C20" s="214"/>
      <c r="D20" s="214"/>
      <c r="E20" s="216" t="s">
        <v>399</v>
      </c>
      <c r="F20" s="328" t="s">
        <v>400</v>
      </c>
      <c r="G20" s="328"/>
      <c r="H20" s="328"/>
      <c r="I20" s="328"/>
      <c r="J20" s="328"/>
      <c r="K20" s="210"/>
    </row>
    <row r="21" spans="2:11" s="1" customFormat="1" ht="15" customHeight="1">
      <c r="B21" s="213"/>
      <c r="C21" s="214"/>
      <c r="D21" s="214"/>
      <c r="E21" s="216" t="s">
        <v>401</v>
      </c>
      <c r="F21" s="328" t="s">
        <v>402</v>
      </c>
      <c r="G21" s="328"/>
      <c r="H21" s="328"/>
      <c r="I21" s="328"/>
      <c r="J21" s="328"/>
      <c r="K21" s="210"/>
    </row>
    <row r="22" spans="2:11" s="1" customFormat="1" ht="15" customHeight="1">
      <c r="B22" s="213"/>
      <c r="C22" s="214"/>
      <c r="D22" s="214"/>
      <c r="E22" s="216" t="s">
        <v>403</v>
      </c>
      <c r="F22" s="328" t="s">
        <v>404</v>
      </c>
      <c r="G22" s="328"/>
      <c r="H22" s="328"/>
      <c r="I22" s="328"/>
      <c r="J22" s="328"/>
      <c r="K22" s="210"/>
    </row>
    <row r="23" spans="2:11" s="1" customFormat="1" ht="15" customHeight="1">
      <c r="B23" s="213"/>
      <c r="C23" s="214"/>
      <c r="D23" s="214"/>
      <c r="E23" s="216" t="s">
        <v>405</v>
      </c>
      <c r="F23" s="328" t="s">
        <v>406</v>
      </c>
      <c r="G23" s="328"/>
      <c r="H23" s="328"/>
      <c r="I23" s="328"/>
      <c r="J23" s="328"/>
      <c r="K23" s="210"/>
    </row>
    <row r="24" spans="2:11" s="1" customFormat="1" ht="12.75" customHeight="1">
      <c r="B24" s="213"/>
      <c r="C24" s="214"/>
      <c r="D24" s="214"/>
      <c r="E24" s="214"/>
      <c r="F24" s="214"/>
      <c r="G24" s="214"/>
      <c r="H24" s="214"/>
      <c r="I24" s="214"/>
      <c r="J24" s="214"/>
      <c r="K24" s="210"/>
    </row>
    <row r="25" spans="2:11" s="1" customFormat="1" ht="15" customHeight="1">
      <c r="B25" s="213"/>
      <c r="C25" s="328" t="s">
        <v>407</v>
      </c>
      <c r="D25" s="328"/>
      <c r="E25" s="328"/>
      <c r="F25" s="328"/>
      <c r="G25" s="328"/>
      <c r="H25" s="328"/>
      <c r="I25" s="328"/>
      <c r="J25" s="328"/>
      <c r="K25" s="210"/>
    </row>
    <row r="26" spans="2:11" s="1" customFormat="1" ht="15" customHeight="1">
      <c r="B26" s="213"/>
      <c r="C26" s="328" t="s">
        <v>408</v>
      </c>
      <c r="D26" s="328"/>
      <c r="E26" s="328"/>
      <c r="F26" s="328"/>
      <c r="G26" s="328"/>
      <c r="H26" s="328"/>
      <c r="I26" s="328"/>
      <c r="J26" s="328"/>
      <c r="K26" s="210"/>
    </row>
    <row r="27" spans="2:11" s="1" customFormat="1" ht="15" customHeight="1">
      <c r="B27" s="213"/>
      <c r="C27" s="212"/>
      <c r="D27" s="328" t="s">
        <v>409</v>
      </c>
      <c r="E27" s="328"/>
      <c r="F27" s="328"/>
      <c r="G27" s="328"/>
      <c r="H27" s="328"/>
      <c r="I27" s="328"/>
      <c r="J27" s="328"/>
      <c r="K27" s="210"/>
    </row>
    <row r="28" spans="2:11" s="1" customFormat="1" ht="15" customHeight="1">
      <c r="B28" s="213"/>
      <c r="C28" s="214"/>
      <c r="D28" s="328" t="s">
        <v>410</v>
      </c>
      <c r="E28" s="328"/>
      <c r="F28" s="328"/>
      <c r="G28" s="328"/>
      <c r="H28" s="328"/>
      <c r="I28" s="328"/>
      <c r="J28" s="328"/>
      <c r="K28" s="210"/>
    </row>
    <row r="29" spans="2:11" s="1" customFormat="1" ht="12.75" customHeight="1">
      <c r="B29" s="213"/>
      <c r="C29" s="214"/>
      <c r="D29" s="214"/>
      <c r="E29" s="214"/>
      <c r="F29" s="214"/>
      <c r="G29" s="214"/>
      <c r="H29" s="214"/>
      <c r="I29" s="214"/>
      <c r="J29" s="214"/>
      <c r="K29" s="210"/>
    </row>
    <row r="30" spans="2:11" s="1" customFormat="1" ht="15" customHeight="1">
      <c r="B30" s="213"/>
      <c r="C30" s="214"/>
      <c r="D30" s="328" t="s">
        <v>411</v>
      </c>
      <c r="E30" s="328"/>
      <c r="F30" s="328"/>
      <c r="G30" s="328"/>
      <c r="H30" s="328"/>
      <c r="I30" s="328"/>
      <c r="J30" s="328"/>
      <c r="K30" s="210"/>
    </row>
    <row r="31" spans="2:11" s="1" customFormat="1" ht="15" customHeight="1">
      <c r="B31" s="213"/>
      <c r="C31" s="214"/>
      <c r="D31" s="328" t="s">
        <v>412</v>
      </c>
      <c r="E31" s="328"/>
      <c r="F31" s="328"/>
      <c r="G31" s="328"/>
      <c r="H31" s="328"/>
      <c r="I31" s="328"/>
      <c r="J31" s="328"/>
      <c r="K31" s="210"/>
    </row>
    <row r="32" spans="2:11" s="1" customFormat="1" ht="12.75" customHeight="1">
      <c r="B32" s="213"/>
      <c r="C32" s="214"/>
      <c r="D32" s="214"/>
      <c r="E32" s="214"/>
      <c r="F32" s="214"/>
      <c r="G32" s="214"/>
      <c r="H32" s="214"/>
      <c r="I32" s="214"/>
      <c r="J32" s="214"/>
      <c r="K32" s="210"/>
    </row>
    <row r="33" spans="2:11" s="1" customFormat="1" ht="15" customHeight="1">
      <c r="B33" s="213"/>
      <c r="C33" s="214"/>
      <c r="D33" s="328" t="s">
        <v>413</v>
      </c>
      <c r="E33" s="328"/>
      <c r="F33" s="328"/>
      <c r="G33" s="328"/>
      <c r="H33" s="328"/>
      <c r="I33" s="328"/>
      <c r="J33" s="328"/>
      <c r="K33" s="210"/>
    </row>
    <row r="34" spans="2:11" s="1" customFormat="1" ht="15" customHeight="1">
      <c r="B34" s="213"/>
      <c r="C34" s="214"/>
      <c r="D34" s="328" t="s">
        <v>414</v>
      </c>
      <c r="E34" s="328"/>
      <c r="F34" s="328"/>
      <c r="G34" s="328"/>
      <c r="H34" s="328"/>
      <c r="I34" s="328"/>
      <c r="J34" s="328"/>
      <c r="K34" s="210"/>
    </row>
    <row r="35" spans="2:11" s="1" customFormat="1" ht="15" customHeight="1">
      <c r="B35" s="213"/>
      <c r="C35" s="214"/>
      <c r="D35" s="328" t="s">
        <v>415</v>
      </c>
      <c r="E35" s="328"/>
      <c r="F35" s="328"/>
      <c r="G35" s="328"/>
      <c r="H35" s="328"/>
      <c r="I35" s="328"/>
      <c r="J35" s="328"/>
      <c r="K35" s="210"/>
    </row>
    <row r="36" spans="2:11" s="1" customFormat="1" ht="15" customHeight="1">
      <c r="B36" s="213"/>
      <c r="C36" s="214"/>
      <c r="D36" s="212"/>
      <c r="E36" s="215" t="s">
        <v>102</v>
      </c>
      <c r="F36" s="212"/>
      <c r="G36" s="328" t="s">
        <v>416</v>
      </c>
      <c r="H36" s="328"/>
      <c r="I36" s="328"/>
      <c r="J36" s="328"/>
      <c r="K36" s="210"/>
    </row>
    <row r="37" spans="2:11" s="1" customFormat="1" ht="30.75" customHeight="1">
      <c r="B37" s="213"/>
      <c r="C37" s="214"/>
      <c r="D37" s="212"/>
      <c r="E37" s="215" t="s">
        <v>417</v>
      </c>
      <c r="F37" s="212"/>
      <c r="G37" s="328" t="s">
        <v>418</v>
      </c>
      <c r="H37" s="328"/>
      <c r="I37" s="328"/>
      <c r="J37" s="328"/>
      <c r="K37" s="210"/>
    </row>
    <row r="38" spans="2:11" s="1" customFormat="1" ht="15" customHeight="1">
      <c r="B38" s="213"/>
      <c r="C38" s="214"/>
      <c r="D38" s="212"/>
      <c r="E38" s="215" t="s">
        <v>54</v>
      </c>
      <c r="F38" s="212"/>
      <c r="G38" s="328" t="s">
        <v>419</v>
      </c>
      <c r="H38" s="328"/>
      <c r="I38" s="328"/>
      <c r="J38" s="328"/>
      <c r="K38" s="210"/>
    </row>
    <row r="39" spans="2:11" s="1" customFormat="1" ht="15" customHeight="1">
      <c r="B39" s="213"/>
      <c r="C39" s="214"/>
      <c r="D39" s="212"/>
      <c r="E39" s="215" t="s">
        <v>55</v>
      </c>
      <c r="F39" s="212"/>
      <c r="G39" s="328" t="s">
        <v>420</v>
      </c>
      <c r="H39" s="328"/>
      <c r="I39" s="328"/>
      <c r="J39" s="328"/>
      <c r="K39" s="210"/>
    </row>
    <row r="40" spans="2:11" s="1" customFormat="1" ht="15" customHeight="1">
      <c r="B40" s="213"/>
      <c r="C40" s="214"/>
      <c r="D40" s="212"/>
      <c r="E40" s="215" t="s">
        <v>103</v>
      </c>
      <c r="F40" s="212"/>
      <c r="G40" s="328" t="s">
        <v>421</v>
      </c>
      <c r="H40" s="328"/>
      <c r="I40" s="328"/>
      <c r="J40" s="328"/>
      <c r="K40" s="210"/>
    </row>
    <row r="41" spans="2:11" s="1" customFormat="1" ht="15" customHeight="1">
      <c r="B41" s="213"/>
      <c r="C41" s="214"/>
      <c r="D41" s="212"/>
      <c r="E41" s="215" t="s">
        <v>104</v>
      </c>
      <c r="F41" s="212"/>
      <c r="G41" s="328" t="s">
        <v>422</v>
      </c>
      <c r="H41" s="328"/>
      <c r="I41" s="328"/>
      <c r="J41" s="328"/>
      <c r="K41" s="210"/>
    </row>
    <row r="42" spans="2:11" s="1" customFormat="1" ht="15" customHeight="1">
      <c r="B42" s="213"/>
      <c r="C42" s="214"/>
      <c r="D42" s="212"/>
      <c r="E42" s="215" t="s">
        <v>423</v>
      </c>
      <c r="F42" s="212"/>
      <c r="G42" s="328" t="s">
        <v>424</v>
      </c>
      <c r="H42" s="328"/>
      <c r="I42" s="328"/>
      <c r="J42" s="328"/>
      <c r="K42" s="210"/>
    </row>
    <row r="43" spans="2:11" s="1" customFormat="1" ht="15" customHeight="1">
      <c r="B43" s="213"/>
      <c r="C43" s="214"/>
      <c r="D43" s="212"/>
      <c r="E43" s="215"/>
      <c r="F43" s="212"/>
      <c r="G43" s="328" t="s">
        <v>425</v>
      </c>
      <c r="H43" s="328"/>
      <c r="I43" s="328"/>
      <c r="J43" s="328"/>
      <c r="K43" s="210"/>
    </row>
    <row r="44" spans="2:11" s="1" customFormat="1" ht="15" customHeight="1">
      <c r="B44" s="213"/>
      <c r="C44" s="214"/>
      <c r="D44" s="212"/>
      <c r="E44" s="215" t="s">
        <v>426</v>
      </c>
      <c r="F44" s="212"/>
      <c r="G44" s="328" t="s">
        <v>427</v>
      </c>
      <c r="H44" s="328"/>
      <c r="I44" s="328"/>
      <c r="J44" s="328"/>
      <c r="K44" s="210"/>
    </row>
    <row r="45" spans="2:11" s="1" customFormat="1" ht="15" customHeight="1">
      <c r="B45" s="213"/>
      <c r="C45" s="214"/>
      <c r="D45" s="212"/>
      <c r="E45" s="215" t="s">
        <v>106</v>
      </c>
      <c r="F45" s="212"/>
      <c r="G45" s="328" t="s">
        <v>428</v>
      </c>
      <c r="H45" s="328"/>
      <c r="I45" s="328"/>
      <c r="J45" s="328"/>
      <c r="K45" s="210"/>
    </row>
    <row r="46" spans="2:11" s="1" customFormat="1" ht="12.75" customHeight="1">
      <c r="B46" s="213"/>
      <c r="C46" s="214"/>
      <c r="D46" s="212"/>
      <c r="E46" s="212"/>
      <c r="F46" s="212"/>
      <c r="G46" s="212"/>
      <c r="H46" s="212"/>
      <c r="I46" s="212"/>
      <c r="J46" s="212"/>
      <c r="K46" s="210"/>
    </row>
    <row r="47" spans="2:11" s="1" customFormat="1" ht="15" customHeight="1">
      <c r="B47" s="213"/>
      <c r="C47" s="214"/>
      <c r="D47" s="328" t="s">
        <v>429</v>
      </c>
      <c r="E47" s="328"/>
      <c r="F47" s="328"/>
      <c r="G47" s="328"/>
      <c r="H47" s="328"/>
      <c r="I47" s="328"/>
      <c r="J47" s="328"/>
      <c r="K47" s="210"/>
    </row>
    <row r="48" spans="2:11" s="1" customFormat="1" ht="15" customHeight="1">
      <c r="B48" s="213"/>
      <c r="C48" s="214"/>
      <c r="D48" s="214"/>
      <c r="E48" s="328" t="s">
        <v>430</v>
      </c>
      <c r="F48" s="328"/>
      <c r="G48" s="328"/>
      <c r="H48" s="328"/>
      <c r="I48" s="328"/>
      <c r="J48" s="328"/>
      <c r="K48" s="210"/>
    </row>
    <row r="49" spans="2:11" s="1" customFormat="1" ht="15" customHeight="1">
      <c r="B49" s="213"/>
      <c r="C49" s="214"/>
      <c r="D49" s="214"/>
      <c r="E49" s="328" t="s">
        <v>431</v>
      </c>
      <c r="F49" s="328"/>
      <c r="G49" s="328"/>
      <c r="H49" s="328"/>
      <c r="I49" s="328"/>
      <c r="J49" s="328"/>
      <c r="K49" s="210"/>
    </row>
    <row r="50" spans="2:11" s="1" customFormat="1" ht="15" customHeight="1">
      <c r="B50" s="213"/>
      <c r="C50" s="214"/>
      <c r="D50" s="214"/>
      <c r="E50" s="328" t="s">
        <v>432</v>
      </c>
      <c r="F50" s="328"/>
      <c r="G50" s="328"/>
      <c r="H50" s="328"/>
      <c r="I50" s="328"/>
      <c r="J50" s="328"/>
      <c r="K50" s="210"/>
    </row>
    <row r="51" spans="2:11" s="1" customFormat="1" ht="15" customHeight="1">
      <c r="B51" s="213"/>
      <c r="C51" s="214"/>
      <c r="D51" s="328" t="s">
        <v>433</v>
      </c>
      <c r="E51" s="328"/>
      <c r="F51" s="328"/>
      <c r="G51" s="328"/>
      <c r="H51" s="328"/>
      <c r="I51" s="328"/>
      <c r="J51" s="328"/>
      <c r="K51" s="210"/>
    </row>
    <row r="52" spans="2:11" s="1" customFormat="1" ht="25.5" customHeight="1">
      <c r="B52" s="209"/>
      <c r="C52" s="329" t="s">
        <v>434</v>
      </c>
      <c r="D52" s="329"/>
      <c r="E52" s="329"/>
      <c r="F52" s="329"/>
      <c r="G52" s="329"/>
      <c r="H52" s="329"/>
      <c r="I52" s="329"/>
      <c r="J52" s="329"/>
      <c r="K52" s="210"/>
    </row>
    <row r="53" spans="2:11" s="1" customFormat="1" ht="5.25" customHeight="1">
      <c r="B53" s="209"/>
      <c r="C53" s="211"/>
      <c r="D53" s="211"/>
      <c r="E53" s="211"/>
      <c r="F53" s="211"/>
      <c r="G53" s="211"/>
      <c r="H53" s="211"/>
      <c r="I53" s="211"/>
      <c r="J53" s="211"/>
      <c r="K53" s="210"/>
    </row>
    <row r="54" spans="2:11" s="1" customFormat="1" ht="15" customHeight="1">
      <c r="B54" s="209"/>
      <c r="C54" s="328" t="s">
        <v>435</v>
      </c>
      <c r="D54" s="328"/>
      <c r="E54" s="328"/>
      <c r="F54" s="328"/>
      <c r="G54" s="328"/>
      <c r="H54" s="328"/>
      <c r="I54" s="328"/>
      <c r="J54" s="328"/>
      <c r="K54" s="210"/>
    </row>
    <row r="55" spans="2:11" s="1" customFormat="1" ht="15" customHeight="1">
      <c r="B55" s="209"/>
      <c r="C55" s="328" t="s">
        <v>436</v>
      </c>
      <c r="D55" s="328"/>
      <c r="E55" s="328"/>
      <c r="F55" s="328"/>
      <c r="G55" s="328"/>
      <c r="H55" s="328"/>
      <c r="I55" s="328"/>
      <c r="J55" s="328"/>
      <c r="K55" s="210"/>
    </row>
    <row r="56" spans="2:11" s="1" customFormat="1" ht="12.75" customHeight="1">
      <c r="B56" s="209"/>
      <c r="C56" s="212"/>
      <c r="D56" s="212"/>
      <c r="E56" s="212"/>
      <c r="F56" s="212"/>
      <c r="G56" s="212"/>
      <c r="H56" s="212"/>
      <c r="I56" s="212"/>
      <c r="J56" s="212"/>
      <c r="K56" s="210"/>
    </row>
    <row r="57" spans="2:11" s="1" customFormat="1" ht="15" customHeight="1">
      <c r="B57" s="209"/>
      <c r="C57" s="328" t="s">
        <v>437</v>
      </c>
      <c r="D57" s="328"/>
      <c r="E57" s="328"/>
      <c r="F57" s="328"/>
      <c r="G57" s="328"/>
      <c r="H57" s="328"/>
      <c r="I57" s="328"/>
      <c r="J57" s="328"/>
      <c r="K57" s="210"/>
    </row>
    <row r="58" spans="2:11" s="1" customFormat="1" ht="15" customHeight="1">
      <c r="B58" s="209"/>
      <c r="C58" s="214"/>
      <c r="D58" s="328" t="s">
        <v>438</v>
      </c>
      <c r="E58" s="328"/>
      <c r="F58" s="328"/>
      <c r="G58" s="328"/>
      <c r="H58" s="328"/>
      <c r="I58" s="328"/>
      <c r="J58" s="328"/>
      <c r="K58" s="210"/>
    </row>
    <row r="59" spans="2:11" s="1" customFormat="1" ht="15" customHeight="1">
      <c r="B59" s="209"/>
      <c r="C59" s="214"/>
      <c r="D59" s="328" t="s">
        <v>439</v>
      </c>
      <c r="E59" s="328"/>
      <c r="F59" s="328"/>
      <c r="G59" s="328"/>
      <c r="H59" s="328"/>
      <c r="I59" s="328"/>
      <c r="J59" s="328"/>
      <c r="K59" s="210"/>
    </row>
    <row r="60" spans="2:11" s="1" customFormat="1" ht="15" customHeight="1">
      <c r="B60" s="209"/>
      <c r="C60" s="214"/>
      <c r="D60" s="328" t="s">
        <v>440</v>
      </c>
      <c r="E60" s="328"/>
      <c r="F60" s="328"/>
      <c r="G60" s="328"/>
      <c r="H60" s="328"/>
      <c r="I60" s="328"/>
      <c r="J60" s="328"/>
      <c r="K60" s="210"/>
    </row>
    <row r="61" spans="2:11" s="1" customFormat="1" ht="15" customHeight="1">
      <c r="B61" s="209"/>
      <c r="C61" s="214"/>
      <c r="D61" s="328" t="s">
        <v>441</v>
      </c>
      <c r="E61" s="328"/>
      <c r="F61" s="328"/>
      <c r="G61" s="328"/>
      <c r="H61" s="328"/>
      <c r="I61" s="328"/>
      <c r="J61" s="328"/>
      <c r="K61" s="210"/>
    </row>
    <row r="62" spans="2:11" s="1" customFormat="1" ht="15" customHeight="1">
      <c r="B62" s="209"/>
      <c r="C62" s="214"/>
      <c r="D62" s="330" t="s">
        <v>442</v>
      </c>
      <c r="E62" s="330"/>
      <c r="F62" s="330"/>
      <c r="G62" s="330"/>
      <c r="H62" s="330"/>
      <c r="I62" s="330"/>
      <c r="J62" s="330"/>
      <c r="K62" s="210"/>
    </row>
    <row r="63" spans="2:11" s="1" customFormat="1" ht="15" customHeight="1">
      <c r="B63" s="209"/>
      <c r="C63" s="214"/>
      <c r="D63" s="328" t="s">
        <v>443</v>
      </c>
      <c r="E63" s="328"/>
      <c r="F63" s="328"/>
      <c r="G63" s="328"/>
      <c r="H63" s="328"/>
      <c r="I63" s="328"/>
      <c r="J63" s="328"/>
      <c r="K63" s="210"/>
    </row>
    <row r="64" spans="2:11" s="1" customFormat="1" ht="12.75" customHeight="1">
      <c r="B64" s="209"/>
      <c r="C64" s="214"/>
      <c r="D64" s="214"/>
      <c r="E64" s="217"/>
      <c r="F64" s="214"/>
      <c r="G64" s="214"/>
      <c r="H64" s="214"/>
      <c r="I64" s="214"/>
      <c r="J64" s="214"/>
      <c r="K64" s="210"/>
    </row>
    <row r="65" spans="2:11" s="1" customFormat="1" ht="15" customHeight="1">
      <c r="B65" s="209"/>
      <c r="C65" s="214"/>
      <c r="D65" s="328" t="s">
        <v>444</v>
      </c>
      <c r="E65" s="328"/>
      <c r="F65" s="328"/>
      <c r="G65" s="328"/>
      <c r="H65" s="328"/>
      <c r="I65" s="328"/>
      <c r="J65" s="328"/>
      <c r="K65" s="210"/>
    </row>
    <row r="66" spans="2:11" s="1" customFormat="1" ht="15" customHeight="1">
      <c r="B66" s="209"/>
      <c r="C66" s="214"/>
      <c r="D66" s="330" t="s">
        <v>445</v>
      </c>
      <c r="E66" s="330"/>
      <c r="F66" s="330"/>
      <c r="G66" s="330"/>
      <c r="H66" s="330"/>
      <c r="I66" s="330"/>
      <c r="J66" s="330"/>
      <c r="K66" s="210"/>
    </row>
    <row r="67" spans="2:11" s="1" customFormat="1" ht="15" customHeight="1">
      <c r="B67" s="209"/>
      <c r="C67" s="214"/>
      <c r="D67" s="328" t="s">
        <v>446</v>
      </c>
      <c r="E67" s="328"/>
      <c r="F67" s="328"/>
      <c r="G67" s="328"/>
      <c r="H67" s="328"/>
      <c r="I67" s="328"/>
      <c r="J67" s="328"/>
      <c r="K67" s="210"/>
    </row>
    <row r="68" spans="2:11" s="1" customFormat="1" ht="15" customHeight="1">
      <c r="B68" s="209"/>
      <c r="C68" s="214"/>
      <c r="D68" s="328" t="s">
        <v>447</v>
      </c>
      <c r="E68" s="328"/>
      <c r="F68" s="328"/>
      <c r="G68" s="328"/>
      <c r="H68" s="328"/>
      <c r="I68" s="328"/>
      <c r="J68" s="328"/>
      <c r="K68" s="210"/>
    </row>
    <row r="69" spans="2:11" s="1" customFormat="1" ht="15" customHeight="1">
      <c r="B69" s="209"/>
      <c r="C69" s="214"/>
      <c r="D69" s="328" t="s">
        <v>448</v>
      </c>
      <c r="E69" s="328"/>
      <c r="F69" s="328"/>
      <c r="G69" s="328"/>
      <c r="H69" s="328"/>
      <c r="I69" s="328"/>
      <c r="J69" s="328"/>
      <c r="K69" s="210"/>
    </row>
    <row r="70" spans="2:11" s="1" customFormat="1" ht="15" customHeight="1">
      <c r="B70" s="209"/>
      <c r="C70" s="214"/>
      <c r="D70" s="328" t="s">
        <v>449</v>
      </c>
      <c r="E70" s="328"/>
      <c r="F70" s="328"/>
      <c r="G70" s="328"/>
      <c r="H70" s="328"/>
      <c r="I70" s="328"/>
      <c r="J70" s="328"/>
      <c r="K70" s="210"/>
    </row>
    <row r="71" spans="2:11" s="1" customFormat="1" ht="12.75" customHeight="1">
      <c r="B71" s="218"/>
      <c r="C71" s="219"/>
      <c r="D71" s="219"/>
      <c r="E71" s="219"/>
      <c r="F71" s="219"/>
      <c r="G71" s="219"/>
      <c r="H71" s="219"/>
      <c r="I71" s="219"/>
      <c r="J71" s="219"/>
      <c r="K71" s="220"/>
    </row>
    <row r="72" spans="2:11" s="1" customFormat="1" ht="18.75" customHeight="1">
      <c r="B72" s="221"/>
      <c r="C72" s="221"/>
      <c r="D72" s="221"/>
      <c r="E72" s="221"/>
      <c r="F72" s="221"/>
      <c r="G72" s="221"/>
      <c r="H72" s="221"/>
      <c r="I72" s="221"/>
      <c r="J72" s="221"/>
      <c r="K72" s="222"/>
    </row>
    <row r="73" spans="2:11" s="1" customFormat="1" ht="18.75" customHeight="1">
      <c r="B73" s="222"/>
      <c r="C73" s="222"/>
      <c r="D73" s="222"/>
      <c r="E73" s="222"/>
      <c r="F73" s="222"/>
      <c r="G73" s="222"/>
      <c r="H73" s="222"/>
      <c r="I73" s="222"/>
      <c r="J73" s="222"/>
      <c r="K73" s="222"/>
    </row>
    <row r="74" spans="2:11" s="1" customFormat="1" ht="7.5" customHeight="1">
      <c r="B74" s="223"/>
      <c r="C74" s="224"/>
      <c r="D74" s="224"/>
      <c r="E74" s="224"/>
      <c r="F74" s="224"/>
      <c r="G74" s="224"/>
      <c r="H74" s="224"/>
      <c r="I74" s="224"/>
      <c r="J74" s="224"/>
      <c r="K74" s="225"/>
    </row>
    <row r="75" spans="2:11" s="1" customFormat="1" ht="45" customHeight="1">
      <c r="B75" s="226"/>
      <c r="C75" s="323" t="s">
        <v>450</v>
      </c>
      <c r="D75" s="323"/>
      <c r="E75" s="323"/>
      <c r="F75" s="323"/>
      <c r="G75" s="323"/>
      <c r="H75" s="323"/>
      <c r="I75" s="323"/>
      <c r="J75" s="323"/>
      <c r="K75" s="227"/>
    </row>
    <row r="76" spans="2:11" s="1" customFormat="1" ht="17.25" customHeight="1">
      <c r="B76" s="226"/>
      <c r="C76" s="228" t="s">
        <v>451</v>
      </c>
      <c r="D76" s="228"/>
      <c r="E76" s="228"/>
      <c r="F76" s="228" t="s">
        <v>452</v>
      </c>
      <c r="G76" s="229"/>
      <c r="H76" s="228" t="s">
        <v>55</v>
      </c>
      <c r="I76" s="228" t="s">
        <v>58</v>
      </c>
      <c r="J76" s="228" t="s">
        <v>453</v>
      </c>
      <c r="K76" s="227"/>
    </row>
    <row r="77" spans="2:11" s="1" customFormat="1" ht="17.25" customHeight="1">
      <c r="B77" s="226"/>
      <c r="C77" s="230" t="s">
        <v>454</v>
      </c>
      <c r="D77" s="230"/>
      <c r="E77" s="230"/>
      <c r="F77" s="231" t="s">
        <v>455</v>
      </c>
      <c r="G77" s="232"/>
      <c r="H77" s="230"/>
      <c r="I77" s="230"/>
      <c r="J77" s="230" t="s">
        <v>456</v>
      </c>
      <c r="K77" s="227"/>
    </row>
    <row r="78" spans="2:11" s="1" customFormat="1" ht="5.25" customHeight="1">
      <c r="B78" s="226"/>
      <c r="C78" s="233"/>
      <c r="D78" s="233"/>
      <c r="E78" s="233"/>
      <c r="F78" s="233"/>
      <c r="G78" s="234"/>
      <c r="H78" s="233"/>
      <c r="I78" s="233"/>
      <c r="J78" s="233"/>
      <c r="K78" s="227"/>
    </row>
    <row r="79" spans="2:11" s="1" customFormat="1" ht="15" customHeight="1">
      <c r="B79" s="226"/>
      <c r="C79" s="215" t="s">
        <v>54</v>
      </c>
      <c r="D79" s="233"/>
      <c r="E79" s="233"/>
      <c r="F79" s="235" t="s">
        <v>457</v>
      </c>
      <c r="G79" s="234"/>
      <c r="H79" s="215" t="s">
        <v>458</v>
      </c>
      <c r="I79" s="215" t="s">
        <v>459</v>
      </c>
      <c r="J79" s="215">
        <v>20</v>
      </c>
      <c r="K79" s="227"/>
    </row>
    <row r="80" spans="2:11" s="1" customFormat="1" ht="15" customHeight="1">
      <c r="B80" s="226"/>
      <c r="C80" s="215" t="s">
        <v>460</v>
      </c>
      <c r="D80" s="215"/>
      <c r="E80" s="215"/>
      <c r="F80" s="235" t="s">
        <v>457</v>
      </c>
      <c r="G80" s="234"/>
      <c r="H80" s="215" t="s">
        <v>461</v>
      </c>
      <c r="I80" s="215" t="s">
        <v>459</v>
      </c>
      <c r="J80" s="215">
        <v>120</v>
      </c>
      <c r="K80" s="227"/>
    </row>
    <row r="81" spans="2:11" s="1" customFormat="1" ht="15" customHeight="1">
      <c r="B81" s="236"/>
      <c r="C81" s="215" t="s">
        <v>462</v>
      </c>
      <c r="D81" s="215"/>
      <c r="E81" s="215"/>
      <c r="F81" s="235" t="s">
        <v>463</v>
      </c>
      <c r="G81" s="234"/>
      <c r="H81" s="215" t="s">
        <v>464</v>
      </c>
      <c r="I81" s="215" t="s">
        <v>459</v>
      </c>
      <c r="J81" s="215">
        <v>50</v>
      </c>
      <c r="K81" s="227"/>
    </row>
    <row r="82" spans="2:11" s="1" customFormat="1" ht="15" customHeight="1">
      <c r="B82" s="236"/>
      <c r="C82" s="215" t="s">
        <v>465</v>
      </c>
      <c r="D82" s="215"/>
      <c r="E82" s="215"/>
      <c r="F82" s="235" t="s">
        <v>457</v>
      </c>
      <c r="G82" s="234"/>
      <c r="H82" s="215" t="s">
        <v>466</v>
      </c>
      <c r="I82" s="215" t="s">
        <v>467</v>
      </c>
      <c r="J82" s="215"/>
      <c r="K82" s="227"/>
    </row>
    <row r="83" spans="2:11" s="1" customFormat="1" ht="15" customHeight="1">
      <c r="B83" s="236"/>
      <c r="C83" s="237" t="s">
        <v>468</v>
      </c>
      <c r="D83" s="237"/>
      <c r="E83" s="237"/>
      <c r="F83" s="238" t="s">
        <v>463</v>
      </c>
      <c r="G83" s="237"/>
      <c r="H83" s="237" t="s">
        <v>469</v>
      </c>
      <c r="I83" s="237" t="s">
        <v>459</v>
      </c>
      <c r="J83" s="237">
        <v>15</v>
      </c>
      <c r="K83" s="227"/>
    </row>
    <row r="84" spans="2:11" s="1" customFormat="1" ht="15" customHeight="1">
      <c r="B84" s="236"/>
      <c r="C84" s="237" t="s">
        <v>470</v>
      </c>
      <c r="D84" s="237"/>
      <c r="E84" s="237"/>
      <c r="F84" s="238" t="s">
        <v>463</v>
      </c>
      <c r="G84" s="237"/>
      <c r="H84" s="237" t="s">
        <v>471</v>
      </c>
      <c r="I84" s="237" t="s">
        <v>459</v>
      </c>
      <c r="J84" s="237">
        <v>15</v>
      </c>
      <c r="K84" s="227"/>
    </row>
    <row r="85" spans="2:11" s="1" customFormat="1" ht="15" customHeight="1">
      <c r="B85" s="236"/>
      <c r="C85" s="237" t="s">
        <v>472</v>
      </c>
      <c r="D85" s="237"/>
      <c r="E85" s="237"/>
      <c r="F85" s="238" t="s">
        <v>463</v>
      </c>
      <c r="G85" s="237"/>
      <c r="H85" s="237" t="s">
        <v>473</v>
      </c>
      <c r="I85" s="237" t="s">
        <v>459</v>
      </c>
      <c r="J85" s="237">
        <v>20</v>
      </c>
      <c r="K85" s="227"/>
    </row>
    <row r="86" spans="2:11" s="1" customFormat="1" ht="15" customHeight="1">
      <c r="B86" s="236"/>
      <c r="C86" s="237" t="s">
        <v>474</v>
      </c>
      <c r="D86" s="237"/>
      <c r="E86" s="237"/>
      <c r="F86" s="238" t="s">
        <v>463</v>
      </c>
      <c r="G86" s="237"/>
      <c r="H86" s="237" t="s">
        <v>475</v>
      </c>
      <c r="I86" s="237" t="s">
        <v>459</v>
      </c>
      <c r="J86" s="237">
        <v>20</v>
      </c>
      <c r="K86" s="227"/>
    </row>
    <row r="87" spans="2:11" s="1" customFormat="1" ht="15" customHeight="1">
      <c r="B87" s="236"/>
      <c r="C87" s="215" t="s">
        <v>476</v>
      </c>
      <c r="D87" s="215"/>
      <c r="E87" s="215"/>
      <c r="F87" s="235" t="s">
        <v>463</v>
      </c>
      <c r="G87" s="234"/>
      <c r="H87" s="215" t="s">
        <v>477</v>
      </c>
      <c r="I87" s="215" t="s">
        <v>459</v>
      </c>
      <c r="J87" s="215">
        <v>50</v>
      </c>
      <c r="K87" s="227"/>
    </row>
    <row r="88" spans="2:11" s="1" customFormat="1" ht="15" customHeight="1">
      <c r="B88" s="236"/>
      <c r="C88" s="215" t="s">
        <v>478</v>
      </c>
      <c r="D88" s="215"/>
      <c r="E88" s="215"/>
      <c r="F88" s="235" t="s">
        <v>463</v>
      </c>
      <c r="G88" s="234"/>
      <c r="H88" s="215" t="s">
        <v>479</v>
      </c>
      <c r="I88" s="215" t="s">
        <v>459</v>
      </c>
      <c r="J88" s="215">
        <v>20</v>
      </c>
      <c r="K88" s="227"/>
    </row>
    <row r="89" spans="2:11" s="1" customFormat="1" ht="15" customHeight="1">
      <c r="B89" s="236"/>
      <c r="C89" s="215" t="s">
        <v>480</v>
      </c>
      <c r="D89" s="215"/>
      <c r="E89" s="215"/>
      <c r="F89" s="235" t="s">
        <v>463</v>
      </c>
      <c r="G89" s="234"/>
      <c r="H89" s="215" t="s">
        <v>481</v>
      </c>
      <c r="I89" s="215" t="s">
        <v>459</v>
      </c>
      <c r="J89" s="215">
        <v>20</v>
      </c>
      <c r="K89" s="227"/>
    </row>
    <row r="90" spans="2:11" s="1" customFormat="1" ht="15" customHeight="1">
      <c r="B90" s="236"/>
      <c r="C90" s="215" t="s">
        <v>482</v>
      </c>
      <c r="D90" s="215"/>
      <c r="E90" s="215"/>
      <c r="F90" s="235" t="s">
        <v>463</v>
      </c>
      <c r="G90" s="234"/>
      <c r="H90" s="215" t="s">
        <v>483</v>
      </c>
      <c r="I90" s="215" t="s">
        <v>459</v>
      </c>
      <c r="J90" s="215">
        <v>50</v>
      </c>
      <c r="K90" s="227"/>
    </row>
    <row r="91" spans="2:11" s="1" customFormat="1" ht="15" customHeight="1">
      <c r="B91" s="236"/>
      <c r="C91" s="215" t="s">
        <v>484</v>
      </c>
      <c r="D91" s="215"/>
      <c r="E91" s="215"/>
      <c r="F91" s="235" t="s">
        <v>463</v>
      </c>
      <c r="G91" s="234"/>
      <c r="H91" s="215" t="s">
        <v>484</v>
      </c>
      <c r="I91" s="215" t="s">
        <v>459</v>
      </c>
      <c r="J91" s="215">
        <v>50</v>
      </c>
      <c r="K91" s="227"/>
    </row>
    <row r="92" spans="2:11" s="1" customFormat="1" ht="15" customHeight="1">
      <c r="B92" s="236"/>
      <c r="C92" s="215" t="s">
        <v>485</v>
      </c>
      <c r="D92" s="215"/>
      <c r="E92" s="215"/>
      <c r="F92" s="235" t="s">
        <v>463</v>
      </c>
      <c r="G92" s="234"/>
      <c r="H92" s="215" t="s">
        <v>486</v>
      </c>
      <c r="I92" s="215" t="s">
        <v>459</v>
      </c>
      <c r="J92" s="215">
        <v>255</v>
      </c>
      <c r="K92" s="227"/>
    </row>
    <row r="93" spans="2:11" s="1" customFormat="1" ht="15" customHeight="1">
      <c r="B93" s="236"/>
      <c r="C93" s="215" t="s">
        <v>487</v>
      </c>
      <c r="D93" s="215"/>
      <c r="E93" s="215"/>
      <c r="F93" s="235" t="s">
        <v>457</v>
      </c>
      <c r="G93" s="234"/>
      <c r="H93" s="215" t="s">
        <v>488</v>
      </c>
      <c r="I93" s="215" t="s">
        <v>489</v>
      </c>
      <c r="J93" s="215"/>
      <c r="K93" s="227"/>
    </row>
    <row r="94" spans="2:11" s="1" customFormat="1" ht="15" customHeight="1">
      <c r="B94" s="236"/>
      <c r="C94" s="215" t="s">
        <v>490</v>
      </c>
      <c r="D94" s="215"/>
      <c r="E94" s="215"/>
      <c r="F94" s="235" t="s">
        <v>457</v>
      </c>
      <c r="G94" s="234"/>
      <c r="H94" s="215" t="s">
        <v>491</v>
      </c>
      <c r="I94" s="215" t="s">
        <v>492</v>
      </c>
      <c r="J94" s="215"/>
      <c r="K94" s="227"/>
    </row>
    <row r="95" spans="2:11" s="1" customFormat="1" ht="15" customHeight="1">
      <c r="B95" s="236"/>
      <c r="C95" s="215" t="s">
        <v>493</v>
      </c>
      <c r="D95" s="215"/>
      <c r="E95" s="215"/>
      <c r="F95" s="235" t="s">
        <v>457</v>
      </c>
      <c r="G95" s="234"/>
      <c r="H95" s="215" t="s">
        <v>493</v>
      </c>
      <c r="I95" s="215" t="s">
        <v>492</v>
      </c>
      <c r="J95" s="215"/>
      <c r="K95" s="227"/>
    </row>
    <row r="96" spans="2:11" s="1" customFormat="1" ht="15" customHeight="1">
      <c r="B96" s="236"/>
      <c r="C96" s="215" t="s">
        <v>39</v>
      </c>
      <c r="D96" s="215"/>
      <c r="E96" s="215"/>
      <c r="F96" s="235" t="s">
        <v>457</v>
      </c>
      <c r="G96" s="234"/>
      <c r="H96" s="215" t="s">
        <v>494</v>
      </c>
      <c r="I96" s="215" t="s">
        <v>492</v>
      </c>
      <c r="J96" s="215"/>
      <c r="K96" s="227"/>
    </row>
    <row r="97" spans="2:11" s="1" customFormat="1" ht="15" customHeight="1">
      <c r="B97" s="236"/>
      <c r="C97" s="215" t="s">
        <v>49</v>
      </c>
      <c r="D97" s="215"/>
      <c r="E97" s="215"/>
      <c r="F97" s="235" t="s">
        <v>457</v>
      </c>
      <c r="G97" s="234"/>
      <c r="H97" s="215" t="s">
        <v>495</v>
      </c>
      <c r="I97" s="215" t="s">
        <v>492</v>
      </c>
      <c r="J97" s="215"/>
      <c r="K97" s="227"/>
    </row>
    <row r="98" spans="2:11" s="1" customFormat="1" ht="15" customHeight="1">
      <c r="B98" s="239"/>
      <c r="C98" s="240"/>
      <c r="D98" s="240"/>
      <c r="E98" s="240"/>
      <c r="F98" s="240"/>
      <c r="G98" s="240"/>
      <c r="H98" s="240"/>
      <c r="I98" s="240"/>
      <c r="J98" s="240"/>
      <c r="K98" s="241"/>
    </row>
    <row r="99" spans="2:11" s="1" customFormat="1" ht="18.75" customHeight="1">
      <c r="B99" s="242"/>
      <c r="C99" s="243"/>
      <c r="D99" s="243"/>
      <c r="E99" s="243"/>
      <c r="F99" s="243"/>
      <c r="G99" s="243"/>
      <c r="H99" s="243"/>
      <c r="I99" s="243"/>
      <c r="J99" s="243"/>
      <c r="K99" s="242"/>
    </row>
    <row r="100" spans="2:11" s="1" customFormat="1" ht="18.75" customHeight="1"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</row>
    <row r="101" spans="2:11" s="1" customFormat="1" ht="7.5" customHeight="1">
      <c r="B101" s="223"/>
      <c r="C101" s="224"/>
      <c r="D101" s="224"/>
      <c r="E101" s="224"/>
      <c r="F101" s="224"/>
      <c r="G101" s="224"/>
      <c r="H101" s="224"/>
      <c r="I101" s="224"/>
      <c r="J101" s="224"/>
      <c r="K101" s="225"/>
    </row>
    <row r="102" spans="2:11" s="1" customFormat="1" ht="45" customHeight="1">
      <c r="B102" s="226"/>
      <c r="C102" s="323" t="s">
        <v>496</v>
      </c>
      <c r="D102" s="323"/>
      <c r="E102" s="323"/>
      <c r="F102" s="323"/>
      <c r="G102" s="323"/>
      <c r="H102" s="323"/>
      <c r="I102" s="323"/>
      <c r="J102" s="323"/>
      <c r="K102" s="227"/>
    </row>
    <row r="103" spans="2:11" s="1" customFormat="1" ht="17.25" customHeight="1">
      <c r="B103" s="226"/>
      <c r="C103" s="228" t="s">
        <v>451</v>
      </c>
      <c r="D103" s="228"/>
      <c r="E103" s="228"/>
      <c r="F103" s="228" t="s">
        <v>452</v>
      </c>
      <c r="G103" s="229"/>
      <c r="H103" s="228" t="s">
        <v>55</v>
      </c>
      <c r="I103" s="228" t="s">
        <v>58</v>
      </c>
      <c r="J103" s="228" t="s">
        <v>453</v>
      </c>
      <c r="K103" s="227"/>
    </row>
    <row r="104" spans="2:11" s="1" customFormat="1" ht="17.25" customHeight="1">
      <c r="B104" s="226"/>
      <c r="C104" s="230" t="s">
        <v>454</v>
      </c>
      <c r="D104" s="230"/>
      <c r="E104" s="230"/>
      <c r="F104" s="231" t="s">
        <v>455</v>
      </c>
      <c r="G104" s="232"/>
      <c r="H104" s="230"/>
      <c r="I104" s="230"/>
      <c r="J104" s="230" t="s">
        <v>456</v>
      </c>
      <c r="K104" s="227"/>
    </row>
    <row r="105" spans="2:11" s="1" customFormat="1" ht="5.25" customHeight="1">
      <c r="B105" s="226"/>
      <c r="C105" s="228"/>
      <c r="D105" s="228"/>
      <c r="E105" s="228"/>
      <c r="F105" s="228"/>
      <c r="G105" s="244"/>
      <c r="H105" s="228"/>
      <c r="I105" s="228"/>
      <c r="J105" s="228"/>
      <c r="K105" s="227"/>
    </row>
    <row r="106" spans="2:11" s="1" customFormat="1" ht="15" customHeight="1">
      <c r="B106" s="226"/>
      <c r="C106" s="215" t="s">
        <v>54</v>
      </c>
      <c r="D106" s="233"/>
      <c r="E106" s="233"/>
      <c r="F106" s="235" t="s">
        <v>457</v>
      </c>
      <c r="G106" s="244"/>
      <c r="H106" s="215" t="s">
        <v>497</v>
      </c>
      <c r="I106" s="215" t="s">
        <v>459</v>
      </c>
      <c r="J106" s="215">
        <v>20</v>
      </c>
      <c r="K106" s="227"/>
    </row>
    <row r="107" spans="2:11" s="1" customFormat="1" ht="15" customHeight="1">
      <c r="B107" s="226"/>
      <c r="C107" s="215" t="s">
        <v>460</v>
      </c>
      <c r="D107" s="215"/>
      <c r="E107" s="215"/>
      <c r="F107" s="235" t="s">
        <v>457</v>
      </c>
      <c r="G107" s="215"/>
      <c r="H107" s="215" t="s">
        <v>497</v>
      </c>
      <c r="I107" s="215" t="s">
        <v>459</v>
      </c>
      <c r="J107" s="215">
        <v>120</v>
      </c>
      <c r="K107" s="227"/>
    </row>
    <row r="108" spans="2:11" s="1" customFormat="1" ht="15" customHeight="1">
      <c r="B108" s="236"/>
      <c r="C108" s="215" t="s">
        <v>462</v>
      </c>
      <c r="D108" s="215"/>
      <c r="E108" s="215"/>
      <c r="F108" s="235" t="s">
        <v>463</v>
      </c>
      <c r="G108" s="215"/>
      <c r="H108" s="215" t="s">
        <v>497</v>
      </c>
      <c r="I108" s="215" t="s">
        <v>459</v>
      </c>
      <c r="J108" s="215">
        <v>50</v>
      </c>
      <c r="K108" s="227"/>
    </row>
    <row r="109" spans="2:11" s="1" customFormat="1" ht="15" customHeight="1">
      <c r="B109" s="236"/>
      <c r="C109" s="215" t="s">
        <v>465</v>
      </c>
      <c r="D109" s="215"/>
      <c r="E109" s="215"/>
      <c r="F109" s="235" t="s">
        <v>457</v>
      </c>
      <c r="G109" s="215"/>
      <c r="H109" s="215" t="s">
        <v>497</v>
      </c>
      <c r="I109" s="215" t="s">
        <v>467</v>
      </c>
      <c r="J109" s="215"/>
      <c r="K109" s="227"/>
    </row>
    <row r="110" spans="2:11" s="1" customFormat="1" ht="15" customHeight="1">
      <c r="B110" s="236"/>
      <c r="C110" s="215" t="s">
        <v>476</v>
      </c>
      <c r="D110" s="215"/>
      <c r="E110" s="215"/>
      <c r="F110" s="235" t="s">
        <v>463</v>
      </c>
      <c r="G110" s="215"/>
      <c r="H110" s="215" t="s">
        <v>497</v>
      </c>
      <c r="I110" s="215" t="s">
        <v>459</v>
      </c>
      <c r="J110" s="215">
        <v>50</v>
      </c>
      <c r="K110" s="227"/>
    </row>
    <row r="111" spans="2:11" s="1" customFormat="1" ht="15" customHeight="1">
      <c r="B111" s="236"/>
      <c r="C111" s="215" t="s">
        <v>484</v>
      </c>
      <c r="D111" s="215"/>
      <c r="E111" s="215"/>
      <c r="F111" s="235" t="s">
        <v>463</v>
      </c>
      <c r="G111" s="215"/>
      <c r="H111" s="215" t="s">
        <v>497</v>
      </c>
      <c r="I111" s="215" t="s">
        <v>459</v>
      </c>
      <c r="J111" s="215">
        <v>50</v>
      </c>
      <c r="K111" s="227"/>
    </row>
    <row r="112" spans="2:11" s="1" customFormat="1" ht="15" customHeight="1">
      <c r="B112" s="236"/>
      <c r="C112" s="215" t="s">
        <v>482</v>
      </c>
      <c r="D112" s="215"/>
      <c r="E112" s="215"/>
      <c r="F112" s="235" t="s">
        <v>463</v>
      </c>
      <c r="G112" s="215"/>
      <c r="H112" s="215" t="s">
        <v>497</v>
      </c>
      <c r="I112" s="215" t="s">
        <v>459</v>
      </c>
      <c r="J112" s="215">
        <v>50</v>
      </c>
      <c r="K112" s="227"/>
    </row>
    <row r="113" spans="2:11" s="1" customFormat="1" ht="15" customHeight="1">
      <c r="B113" s="236"/>
      <c r="C113" s="215" t="s">
        <v>54</v>
      </c>
      <c r="D113" s="215"/>
      <c r="E113" s="215"/>
      <c r="F113" s="235" t="s">
        <v>457</v>
      </c>
      <c r="G113" s="215"/>
      <c r="H113" s="215" t="s">
        <v>498</v>
      </c>
      <c r="I113" s="215" t="s">
        <v>459</v>
      </c>
      <c r="J113" s="215">
        <v>20</v>
      </c>
      <c r="K113" s="227"/>
    </row>
    <row r="114" spans="2:11" s="1" customFormat="1" ht="15" customHeight="1">
      <c r="B114" s="236"/>
      <c r="C114" s="215" t="s">
        <v>499</v>
      </c>
      <c r="D114" s="215"/>
      <c r="E114" s="215"/>
      <c r="F114" s="235" t="s">
        <v>457</v>
      </c>
      <c r="G114" s="215"/>
      <c r="H114" s="215" t="s">
        <v>500</v>
      </c>
      <c r="I114" s="215" t="s">
        <v>459</v>
      </c>
      <c r="J114" s="215">
        <v>120</v>
      </c>
      <c r="K114" s="227"/>
    </row>
    <row r="115" spans="2:11" s="1" customFormat="1" ht="15" customHeight="1">
      <c r="B115" s="236"/>
      <c r="C115" s="215" t="s">
        <v>39</v>
      </c>
      <c r="D115" s="215"/>
      <c r="E115" s="215"/>
      <c r="F115" s="235" t="s">
        <v>457</v>
      </c>
      <c r="G115" s="215"/>
      <c r="H115" s="215" t="s">
        <v>501</v>
      </c>
      <c r="I115" s="215" t="s">
        <v>492</v>
      </c>
      <c r="J115" s="215"/>
      <c r="K115" s="227"/>
    </row>
    <row r="116" spans="2:11" s="1" customFormat="1" ht="15" customHeight="1">
      <c r="B116" s="236"/>
      <c r="C116" s="215" t="s">
        <v>49</v>
      </c>
      <c r="D116" s="215"/>
      <c r="E116" s="215"/>
      <c r="F116" s="235" t="s">
        <v>457</v>
      </c>
      <c r="G116" s="215"/>
      <c r="H116" s="215" t="s">
        <v>502</v>
      </c>
      <c r="I116" s="215" t="s">
        <v>492</v>
      </c>
      <c r="J116" s="215"/>
      <c r="K116" s="227"/>
    </row>
    <row r="117" spans="2:11" s="1" customFormat="1" ht="15" customHeight="1">
      <c r="B117" s="236"/>
      <c r="C117" s="215" t="s">
        <v>58</v>
      </c>
      <c r="D117" s="215"/>
      <c r="E117" s="215"/>
      <c r="F117" s="235" t="s">
        <v>457</v>
      </c>
      <c r="G117" s="215"/>
      <c r="H117" s="215" t="s">
        <v>503</v>
      </c>
      <c r="I117" s="215" t="s">
        <v>504</v>
      </c>
      <c r="J117" s="215"/>
      <c r="K117" s="227"/>
    </row>
    <row r="118" spans="2:11" s="1" customFormat="1" ht="15" customHeight="1">
      <c r="B118" s="239"/>
      <c r="C118" s="245"/>
      <c r="D118" s="245"/>
      <c r="E118" s="245"/>
      <c r="F118" s="245"/>
      <c r="G118" s="245"/>
      <c r="H118" s="245"/>
      <c r="I118" s="245"/>
      <c r="J118" s="245"/>
      <c r="K118" s="241"/>
    </row>
    <row r="119" spans="2:11" s="1" customFormat="1" ht="18.75" customHeight="1">
      <c r="B119" s="246"/>
      <c r="C119" s="212"/>
      <c r="D119" s="212"/>
      <c r="E119" s="212"/>
      <c r="F119" s="247"/>
      <c r="G119" s="212"/>
      <c r="H119" s="212"/>
      <c r="I119" s="212"/>
      <c r="J119" s="212"/>
      <c r="K119" s="246"/>
    </row>
    <row r="120" spans="2:11" s="1" customFormat="1" ht="18.75" customHeight="1"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</row>
    <row r="121" spans="2:11" s="1" customFormat="1" ht="7.5" customHeight="1">
      <c r="B121" s="248"/>
      <c r="C121" s="249"/>
      <c r="D121" s="249"/>
      <c r="E121" s="249"/>
      <c r="F121" s="249"/>
      <c r="G121" s="249"/>
      <c r="H121" s="249"/>
      <c r="I121" s="249"/>
      <c r="J121" s="249"/>
      <c r="K121" s="250"/>
    </row>
    <row r="122" spans="2:11" s="1" customFormat="1" ht="45" customHeight="1">
      <c r="B122" s="251"/>
      <c r="C122" s="324" t="s">
        <v>505</v>
      </c>
      <c r="D122" s="324"/>
      <c r="E122" s="324"/>
      <c r="F122" s="324"/>
      <c r="G122" s="324"/>
      <c r="H122" s="324"/>
      <c r="I122" s="324"/>
      <c r="J122" s="324"/>
      <c r="K122" s="252"/>
    </row>
    <row r="123" spans="2:11" s="1" customFormat="1" ht="17.25" customHeight="1">
      <c r="B123" s="253"/>
      <c r="C123" s="228" t="s">
        <v>451</v>
      </c>
      <c r="D123" s="228"/>
      <c r="E123" s="228"/>
      <c r="F123" s="228" t="s">
        <v>452</v>
      </c>
      <c r="G123" s="229"/>
      <c r="H123" s="228" t="s">
        <v>55</v>
      </c>
      <c r="I123" s="228" t="s">
        <v>58</v>
      </c>
      <c r="J123" s="228" t="s">
        <v>453</v>
      </c>
      <c r="K123" s="254"/>
    </row>
    <row r="124" spans="2:11" s="1" customFormat="1" ht="17.25" customHeight="1">
      <c r="B124" s="253"/>
      <c r="C124" s="230" t="s">
        <v>454</v>
      </c>
      <c r="D124" s="230"/>
      <c r="E124" s="230"/>
      <c r="F124" s="231" t="s">
        <v>455</v>
      </c>
      <c r="G124" s="232"/>
      <c r="H124" s="230"/>
      <c r="I124" s="230"/>
      <c r="J124" s="230" t="s">
        <v>456</v>
      </c>
      <c r="K124" s="254"/>
    </row>
    <row r="125" spans="2:11" s="1" customFormat="1" ht="5.25" customHeight="1">
      <c r="B125" s="255"/>
      <c r="C125" s="233"/>
      <c r="D125" s="233"/>
      <c r="E125" s="233"/>
      <c r="F125" s="233"/>
      <c r="G125" s="215"/>
      <c r="H125" s="233"/>
      <c r="I125" s="233"/>
      <c r="J125" s="233"/>
      <c r="K125" s="256"/>
    </row>
    <row r="126" spans="2:11" s="1" customFormat="1" ht="15" customHeight="1">
      <c r="B126" s="255"/>
      <c r="C126" s="215" t="s">
        <v>460</v>
      </c>
      <c r="D126" s="233"/>
      <c r="E126" s="233"/>
      <c r="F126" s="235" t="s">
        <v>457</v>
      </c>
      <c r="G126" s="215"/>
      <c r="H126" s="215" t="s">
        <v>497</v>
      </c>
      <c r="I126" s="215" t="s">
        <v>459</v>
      </c>
      <c r="J126" s="215">
        <v>120</v>
      </c>
      <c r="K126" s="257"/>
    </row>
    <row r="127" spans="2:11" s="1" customFormat="1" ht="15" customHeight="1">
      <c r="B127" s="255"/>
      <c r="C127" s="215" t="s">
        <v>506</v>
      </c>
      <c r="D127" s="215"/>
      <c r="E127" s="215"/>
      <c r="F127" s="235" t="s">
        <v>457</v>
      </c>
      <c r="G127" s="215"/>
      <c r="H127" s="215" t="s">
        <v>507</v>
      </c>
      <c r="I127" s="215" t="s">
        <v>459</v>
      </c>
      <c r="J127" s="215" t="s">
        <v>508</v>
      </c>
      <c r="K127" s="257"/>
    </row>
    <row r="128" spans="2:11" s="1" customFormat="1" ht="15" customHeight="1">
      <c r="B128" s="255"/>
      <c r="C128" s="215" t="s">
        <v>405</v>
      </c>
      <c r="D128" s="215"/>
      <c r="E128" s="215"/>
      <c r="F128" s="235" t="s">
        <v>457</v>
      </c>
      <c r="G128" s="215"/>
      <c r="H128" s="215" t="s">
        <v>509</v>
      </c>
      <c r="I128" s="215" t="s">
        <v>459</v>
      </c>
      <c r="J128" s="215" t="s">
        <v>508</v>
      </c>
      <c r="K128" s="257"/>
    </row>
    <row r="129" spans="2:11" s="1" customFormat="1" ht="15" customHeight="1">
      <c r="B129" s="255"/>
      <c r="C129" s="215" t="s">
        <v>468</v>
      </c>
      <c r="D129" s="215"/>
      <c r="E129" s="215"/>
      <c r="F129" s="235" t="s">
        <v>463</v>
      </c>
      <c r="G129" s="215"/>
      <c r="H129" s="215" t="s">
        <v>469</v>
      </c>
      <c r="I129" s="215" t="s">
        <v>459</v>
      </c>
      <c r="J129" s="215">
        <v>15</v>
      </c>
      <c r="K129" s="257"/>
    </row>
    <row r="130" spans="2:11" s="1" customFormat="1" ht="15" customHeight="1">
      <c r="B130" s="255"/>
      <c r="C130" s="237" t="s">
        <v>470</v>
      </c>
      <c r="D130" s="237"/>
      <c r="E130" s="237"/>
      <c r="F130" s="238" t="s">
        <v>463</v>
      </c>
      <c r="G130" s="237"/>
      <c r="H130" s="237" t="s">
        <v>471</v>
      </c>
      <c r="I130" s="237" t="s">
        <v>459</v>
      </c>
      <c r="J130" s="237">
        <v>15</v>
      </c>
      <c r="K130" s="257"/>
    </row>
    <row r="131" spans="2:11" s="1" customFormat="1" ht="15" customHeight="1">
      <c r="B131" s="255"/>
      <c r="C131" s="237" t="s">
        <v>472</v>
      </c>
      <c r="D131" s="237"/>
      <c r="E131" s="237"/>
      <c r="F131" s="238" t="s">
        <v>463</v>
      </c>
      <c r="G131" s="237"/>
      <c r="H131" s="237" t="s">
        <v>473</v>
      </c>
      <c r="I131" s="237" t="s">
        <v>459</v>
      </c>
      <c r="J131" s="237">
        <v>20</v>
      </c>
      <c r="K131" s="257"/>
    </row>
    <row r="132" spans="2:11" s="1" customFormat="1" ht="15" customHeight="1">
      <c r="B132" s="255"/>
      <c r="C132" s="237" t="s">
        <v>474</v>
      </c>
      <c r="D132" s="237"/>
      <c r="E132" s="237"/>
      <c r="F132" s="238" t="s">
        <v>463</v>
      </c>
      <c r="G132" s="237"/>
      <c r="H132" s="237" t="s">
        <v>475</v>
      </c>
      <c r="I132" s="237" t="s">
        <v>459</v>
      </c>
      <c r="J132" s="237">
        <v>20</v>
      </c>
      <c r="K132" s="257"/>
    </row>
    <row r="133" spans="2:11" s="1" customFormat="1" ht="15" customHeight="1">
      <c r="B133" s="255"/>
      <c r="C133" s="215" t="s">
        <v>462</v>
      </c>
      <c r="D133" s="215"/>
      <c r="E133" s="215"/>
      <c r="F133" s="235" t="s">
        <v>463</v>
      </c>
      <c r="G133" s="215"/>
      <c r="H133" s="215" t="s">
        <v>497</v>
      </c>
      <c r="I133" s="215" t="s">
        <v>459</v>
      </c>
      <c r="J133" s="215">
        <v>50</v>
      </c>
      <c r="K133" s="257"/>
    </row>
    <row r="134" spans="2:11" s="1" customFormat="1" ht="15" customHeight="1">
      <c r="B134" s="255"/>
      <c r="C134" s="215" t="s">
        <v>476</v>
      </c>
      <c r="D134" s="215"/>
      <c r="E134" s="215"/>
      <c r="F134" s="235" t="s">
        <v>463</v>
      </c>
      <c r="G134" s="215"/>
      <c r="H134" s="215" t="s">
        <v>497</v>
      </c>
      <c r="I134" s="215" t="s">
        <v>459</v>
      </c>
      <c r="J134" s="215">
        <v>50</v>
      </c>
      <c r="K134" s="257"/>
    </row>
    <row r="135" spans="2:11" s="1" customFormat="1" ht="15" customHeight="1">
      <c r="B135" s="255"/>
      <c r="C135" s="215" t="s">
        <v>482</v>
      </c>
      <c r="D135" s="215"/>
      <c r="E135" s="215"/>
      <c r="F135" s="235" t="s">
        <v>463</v>
      </c>
      <c r="G135" s="215"/>
      <c r="H135" s="215" t="s">
        <v>497</v>
      </c>
      <c r="I135" s="215" t="s">
        <v>459</v>
      </c>
      <c r="J135" s="215">
        <v>50</v>
      </c>
      <c r="K135" s="257"/>
    </row>
    <row r="136" spans="2:11" s="1" customFormat="1" ht="15" customHeight="1">
      <c r="B136" s="255"/>
      <c r="C136" s="215" t="s">
        <v>484</v>
      </c>
      <c r="D136" s="215"/>
      <c r="E136" s="215"/>
      <c r="F136" s="235" t="s">
        <v>463</v>
      </c>
      <c r="G136" s="215"/>
      <c r="H136" s="215" t="s">
        <v>497</v>
      </c>
      <c r="I136" s="215" t="s">
        <v>459</v>
      </c>
      <c r="J136" s="215">
        <v>50</v>
      </c>
      <c r="K136" s="257"/>
    </row>
    <row r="137" spans="2:11" s="1" customFormat="1" ht="15" customHeight="1">
      <c r="B137" s="255"/>
      <c r="C137" s="215" t="s">
        <v>485</v>
      </c>
      <c r="D137" s="215"/>
      <c r="E137" s="215"/>
      <c r="F137" s="235" t="s">
        <v>463</v>
      </c>
      <c r="G137" s="215"/>
      <c r="H137" s="215" t="s">
        <v>510</v>
      </c>
      <c r="I137" s="215" t="s">
        <v>459</v>
      </c>
      <c r="J137" s="215">
        <v>255</v>
      </c>
      <c r="K137" s="257"/>
    </row>
    <row r="138" spans="2:11" s="1" customFormat="1" ht="15" customHeight="1">
      <c r="B138" s="255"/>
      <c r="C138" s="215" t="s">
        <v>487</v>
      </c>
      <c r="D138" s="215"/>
      <c r="E138" s="215"/>
      <c r="F138" s="235" t="s">
        <v>457</v>
      </c>
      <c r="G138" s="215"/>
      <c r="H138" s="215" t="s">
        <v>511</v>
      </c>
      <c r="I138" s="215" t="s">
        <v>489</v>
      </c>
      <c r="J138" s="215"/>
      <c r="K138" s="257"/>
    </row>
    <row r="139" spans="2:11" s="1" customFormat="1" ht="15" customHeight="1">
      <c r="B139" s="255"/>
      <c r="C139" s="215" t="s">
        <v>490</v>
      </c>
      <c r="D139" s="215"/>
      <c r="E139" s="215"/>
      <c r="F139" s="235" t="s">
        <v>457</v>
      </c>
      <c r="G139" s="215"/>
      <c r="H139" s="215" t="s">
        <v>512</v>
      </c>
      <c r="I139" s="215" t="s">
        <v>492</v>
      </c>
      <c r="J139" s="215"/>
      <c r="K139" s="257"/>
    </row>
    <row r="140" spans="2:11" s="1" customFormat="1" ht="15" customHeight="1">
      <c r="B140" s="255"/>
      <c r="C140" s="215" t="s">
        <v>493</v>
      </c>
      <c r="D140" s="215"/>
      <c r="E140" s="215"/>
      <c r="F140" s="235" t="s">
        <v>457</v>
      </c>
      <c r="G140" s="215"/>
      <c r="H140" s="215" t="s">
        <v>493</v>
      </c>
      <c r="I140" s="215" t="s">
        <v>492</v>
      </c>
      <c r="J140" s="215"/>
      <c r="K140" s="257"/>
    </row>
    <row r="141" spans="2:11" s="1" customFormat="1" ht="15" customHeight="1">
      <c r="B141" s="255"/>
      <c r="C141" s="215" t="s">
        <v>39</v>
      </c>
      <c r="D141" s="215"/>
      <c r="E141" s="215"/>
      <c r="F141" s="235" t="s">
        <v>457</v>
      </c>
      <c r="G141" s="215"/>
      <c r="H141" s="215" t="s">
        <v>513</v>
      </c>
      <c r="I141" s="215" t="s">
        <v>492</v>
      </c>
      <c r="J141" s="215"/>
      <c r="K141" s="257"/>
    </row>
    <row r="142" spans="2:11" s="1" customFormat="1" ht="15" customHeight="1">
      <c r="B142" s="255"/>
      <c r="C142" s="215" t="s">
        <v>514</v>
      </c>
      <c r="D142" s="215"/>
      <c r="E142" s="215"/>
      <c r="F142" s="235" t="s">
        <v>457</v>
      </c>
      <c r="G142" s="215"/>
      <c r="H142" s="215" t="s">
        <v>515</v>
      </c>
      <c r="I142" s="215" t="s">
        <v>492</v>
      </c>
      <c r="J142" s="215"/>
      <c r="K142" s="257"/>
    </row>
    <row r="143" spans="2:11" s="1" customFormat="1" ht="15" customHeight="1">
      <c r="B143" s="258"/>
      <c r="C143" s="259"/>
      <c r="D143" s="259"/>
      <c r="E143" s="259"/>
      <c r="F143" s="259"/>
      <c r="G143" s="259"/>
      <c r="H143" s="259"/>
      <c r="I143" s="259"/>
      <c r="J143" s="259"/>
      <c r="K143" s="260"/>
    </row>
    <row r="144" spans="2:11" s="1" customFormat="1" ht="18.75" customHeight="1">
      <c r="B144" s="212"/>
      <c r="C144" s="212"/>
      <c r="D144" s="212"/>
      <c r="E144" s="212"/>
      <c r="F144" s="247"/>
      <c r="G144" s="212"/>
      <c r="H144" s="212"/>
      <c r="I144" s="212"/>
      <c r="J144" s="212"/>
      <c r="K144" s="212"/>
    </row>
    <row r="145" spans="2:11" s="1" customFormat="1" ht="18.75" customHeight="1"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</row>
    <row r="146" spans="2:11" s="1" customFormat="1" ht="7.5" customHeight="1">
      <c r="B146" s="223"/>
      <c r="C146" s="224"/>
      <c r="D146" s="224"/>
      <c r="E146" s="224"/>
      <c r="F146" s="224"/>
      <c r="G146" s="224"/>
      <c r="H146" s="224"/>
      <c r="I146" s="224"/>
      <c r="J146" s="224"/>
      <c r="K146" s="225"/>
    </row>
    <row r="147" spans="2:11" s="1" customFormat="1" ht="45" customHeight="1">
      <c r="B147" s="226"/>
      <c r="C147" s="323" t="s">
        <v>516</v>
      </c>
      <c r="D147" s="323"/>
      <c r="E147" s="323"/>
      <c r="F147" s="323"/>
      <c r="G147" s="323"/>
      <c r="H147" s="323"/>
      <c r="I147" s="323"/>
      <c r="J147" s="323"/>
      <c r="K147" s="227"/>
    </row>
    <row r="148" spans="2:11" s="1" customFormat="1" ht="17.25" customHeight="1">
      <c r="B148" s="226"/>
      <c r="C148" s="228" t="s">
        <v>451</v>
      </c>
      <c r="D148" s="228"/>
      <c r="E148" s="228"/>
      <c r="F148" s="228" t="s">
        <v>452</v>
      </c>
      <c r="G148" s="229"/>
      <c r="H148" s="228" t="s">
        <v>55</v>
      </c>
      <c r="I148" s="228" t="s">
        <v>58</v>
      </c>
      <c r="J148" s="228" t="s">
        <v>453</v>
      </c>
      <c r="K148" s="227"/>
    </row>
    <row r="149" spans="2:11" s="1" customFormat="1" ht="17.25" customHeight="1">
      <c r="B149" s="226"/>
      <c r="C149" s="230" t="s">
        <v>454</v>
      </c>
      <c r="D149" s="230"/>
      <c r="E149" s="230"/>
      <c r="F149" s="231" t="s">
        <v>455</v>
      </c>
      <c r="G149" s="232"/>
      <c r="H149" s="230"/>
      <c r="I149" s="230"/>
      <c r="J149" s="230" t="s">
        <v>456</v>
      </c>
      <c r="K149" s="227"/>
    </row>
    <row r="150" spans="2:11" s="1" customFormat="1" ht="5.25" customHeight="1">
      <c r="B150" s="236"/>
      <c r="C150" s="233"/>
      <c r="D150" s="233"/>
      <c r="E150" s="233"/>
      <c r="F150" s="233"/>
      <c r="G150" s="234"/>
      <c r="H150" s="233"/>
      <c r="I150" s="233"/>
      <c r="J150" s="233"/>
      <c r="K150" s="257"/>
    </row>
    <row r="151" spans="2:11" s="1" customFormat="1" ht="15" customHeight="1">
      <c r="B151" s="236"/>
      <c r="C151" s="261" t="s">
        <v>460</v>
      </c>
      <c r="D151" s="215"/>
      <c r="E151" s="215"/>
      <c r="F151" s="262" t="s">
        <v>457</v>
      </c>
      <c r="G151" s="215"/>
      <c r="H151" s="261" t="s">
        <v>497</v>
      </c>
      <c r="I151" s="261" t="s">
        <v>459</v>
      </c>
      <c r="J151" s="261">
        <v>120</v>
      </c>
      <c r="K151" s="257"/>
    </row>
    <row r="152" spans="2:11" s="1" customFormat="1" ht="15" customHeight="1">
      <c r="B152" s="236"/>
      <c r="C152" s="261" t="s">
        <v>506</v>
      </c>
      <c r="D152" s="215"/>
      <c r="E152" s="215"/>
      <c r="F152" s="262" t="s">
        <v>457</v>
      </c>
      <c r="G152" s="215"/>
      <c r="H152" s="261" t="s">
        <v>517</v>
      </c>
      <c r="I152" s="261" t="s">
        <v>459</v>
      </c>
      <c r="J152" s="261" t="s">
        <v>508</v>
      </c>
      <c r="K152" s="257"/>
    </row>
    <row r="153" spans="2:11" s="1" customFormat="1" ht="15" customHeight="1">
      <c r="B153" s="236"/>
      <c r="C153" s="261" t="s">
        <v>405</v>
      </c>
      <c r="D153" s="215"/>
      <c r="E153" s="215"/>
      <c r="F153" s="262" t="s">
        <v>457</v>
      </c>
      <c r="G153" s="215"/>
      <c r="H153" s="261" t="s">
        <v>518</v>
      </c>
      <c r="I153" s="261" t="s">
        <v>459</v>
      </c>
      <c r="J153" s="261" t="s">
        <v>508</v>
      </c>
      <c r="K153" s="257"/>
    </row>
    <row r="154" spans="2:11" s="1" customFormat="1" ht="15" customHeight="1">
      <c r="B154" s="236"/>
      <c r="C154" s="261" t="s">
        <v>462</v>
      </c>
      <c r="D154" s="215"/>
      <c r="E154" s="215"/>
      <c r="F154" s="262" t="s">
        <v>463</v>
      </c>
      <c r="G154" s="215"/>
      <c r="H154" s="261" t="s">
        <v>497</v>
      </c>
      <c r="I154" s="261" t="s">
        <v>459</v>
      </c>
      <c r="J154" s="261">
        <v>50</v>
      </c>
      <c r="K154" s="257"/>
    </row>
    <row r="155" spans="2:11" s="1" customFormat="1" ht="15" customHeight="1">
      <c r="B155" s="236"/>
      <c r="C155" s="261" t="s">
        <v>465</v>
      </c>
      <c r="D155" s="215"/>
      <c r="E155" s="215"/>
      <c r="F155" s="262" t="s">
        <v>457</v>
      </c>
      <c r="G155" s="215"/>
      <c r="H155" s="261" t="s">
        <v>497</v>
      </c>
      <c r="I155" s="261" t="s">
        <v>467</v>
      </c>
      <c r="J155" s="261"/>
      <c r="K155" s="257"/>
    </row>
    <row r="156" spans="2:11" s="1" customFormat="1" ht="15" customHeight="1">
      <c r="B156" s="236"/>
      <c r="C156" s="261" t="s">
        <v>476</v>
      </c>
      <c r="D156" s="215"/>
      <c r="E156" s="215"/>
      <c r="F156" s="262" t="s">
        <v>463</v>
      </c>
      <c r="G156" s="215"/>
      <c r="H156" s="261" t="s">
        <v>497</v>
      </c>
      <c r="I156" s="261" t="s">
        <v>459</v>
      </c>
      <c r="J156" s="261">
        <v>50</v>
      </c>
      <c r="K156" s="257"/>
    </row>
    <row r="157" spans="2:11" s="1" customFormat="1" ht="15" customHeight="1">
      <c r="B157" s="236"/>
      <c r="C157" s="261" t="s">
        <v>484</v>
      </c>
      <c r="D157" s="215"/>
      <c r="E157" s="215"/>
      <c r="F157" s="262" t="s">
        <v>463</v>
      </c>
      <c r="G157" s="215"/>
      <c r="H157" s="261" t="s">
        <v>497</v>
      </c>
      <c r="I157" s="261" t="s">
        <v>459</v>
      </c>
      <c r="J157" s="261">
        <v>50</v>
      </c>
      <c r="K157" s="257"/>
    </row>
    <row r="158" spans="2:11" s="1" customFormat="1" ht="15" customHeight="1">
      <c r="B158" s="236"/>
      <c r="C158" s="261" t="s">
        <v>482</v>
      </c>
      <c r="D158" s="215"/>
      <c r="E158" s="215"/>
      <c r="F158" s="262" t="s">
        <v>463</v>
      </c>
      <c r="G158" s="215"/>
      <c r="H158" s="261" t="s">
        <v>497</v>
      </c>
      <c r="I158" s="261" t="s">
        <v>459</v>
      </c>
      <c r="J158" s="261">
        <v>50</v>
      </c>
      <c r="K158" s="257"/>
    </row>
    <row r="159" spans="2:11" s="1" customFormat="1" ht="15" customHeight="1">
      <c r="B159" s="236"/>
      <c r="C159" s="261" t="s">
        <v>89</v>
      </c>
      <c r="D159" s="215"/>
      <c r="E159" s="215"/>
      <c r="F159" s="262" t="s">
        <v>457</v>
      </c>
      <c r="G159" s="215"/>
      <c r="H159" s="261" t="s">
        <v>519</v>
      </c>
      <c r="I159" s="261" t="s">
        <v>459</v>
      </c>
      <c r="J159" s="261" t="s">
        <v>520</v>
      </c>
      <c r="K159" s="257"/>
    </row>
    <row r="160" spans="2:11" s="1" customFormat="1" ht="15" customHeight="1">
      <c r="B160" s="236"/>
      <c r="C160" s="261" t="s">
        <v>521</v>
      </c>
      <c r="D160" s="215"/>
      <c r="E160" s="215"/>
      <c r="F160" s="262" t="s">
        <v>457</v>
      </c>
      <c r="G160" s="215"/>
      <c r="H160" s="261" t="s">
        <v>522</v>
      </c>
      <c r="I160" s="261" t="s">
        <v>492</v>
      </c>
      <c r="J160" s="261"/>
      <c r="K160" s="257"/>
    </row>
    <row r="161" spans="2:11" s="1" customFormat="1" ht="15" customHeight="1">
      <c r="B161" s="263"/>
      <c r="C161" s="245"/>
      <c r="D161" s="245"/>
      <c r="E161" s="245"/>
      <c r="F161" s="245"/>
      <c r="G161" s="245"/>
      <c r="H161" s="245"/>
      <c r="I161" s="245"/>
      <c r="J161" s="245"/>
      <c r="K161" s="264"/>
    </row>
    <row r="162" spans="2:11" s="1" customFormat="1" ht="18.75" customHeight="1">
      <c r="B162" s="212"/>
      <c r="C162" s="215"/>
      <c r="D162" s="215"/>
      <c r="E162" s="215"/>
      <c r="F162" s="235"/>
      <c r="G162" s="215"/>
      <c r="H162" s="215"/>
      <c r="I162" s="215"/>
      <c r="J162" s="215"/>
      <c r="K162" s="212"/>
    </row>
    <row r="163" spans="2:11" s="1" customFormat="1" ht="18.75" customHeight="1"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</row>
    <row r="164" spans="2:11" s="1" customFormat="1" ht="7.5" customHeight="1">
      <c r="B164" s="204"/>
      <c r="C164" s="205"/>
      <c r="D164" s="205"/>
      <c r="E164" s="205"/>
      <c r="F164" s="205"/>
      <c r="G164" s="205"/>
      <c r="H164" s="205"/>
      <c r="I164" s="205"/>
      <c r="J164" s="205"/>
      <c r="K164" s="206"/>
    </row>
    <row r="165" spans="2:11" s="1" customFormat="1" ht="45" customHeight="1">
      <c r="B165" s="207"/>
      <c r="C165" s="324" t="s">
        <v>523</v>
      </c>
      <c r="D165" s="324"/>
      <c r="E165" s="324"/>
      <c r="F165" s="324"/>
      <c r="G165" s="324"/>
      <c r="H165" s="324"/>
      <c r="I165" s="324"/>
      <c r="J165" s="324"/>
      <c r="K165" s="208"/>
    </row>
    <row r="166" spans="2:11" s="1" customFormat="1" ht="17.25" customHeight="1">
      <c r="B166" s="207"/>
      <c r="C166" s="228" t="s">
        <v>451</v>
      </c>
      <c r="D166" s="228"/>
      <c r="E166" s="228"/>
      <c r="F166" s="228" t="s">
        <v>452</v>
      </c>
      <c r="G166" s="265"/>
      <c r="H166" s="266" t="s">
        <v>55</v>
      </c>
      <c r="I166" s="266" t="s">
        <v>58</v>
      </c>
      <c r="J166" s="228" t="s">
        <v>453</v>
      </c>
      <c r="K166" s="208"/>
    </row>
    <row r="167" spans="2:11" s="1" customFormat="1" ht="17.25" customHeight="1">
      <c r="B167" s="209"/>
      <c r="C167" s="230" t="s">
        <v>454</v>
      </c>
      <c r="D167" s="230"/>
      <c r="E167" s="230"/>
      <c r="F167" s="231" t="s">
        <v>455</v>
      </c>
      <c r="G167" s="267"/>
      <c r="H167" s="268"/>
      <c r="I167" s="268"/>
      <c r="J167" s="230" t="s">
        <v>456</v>
      </c>
      <c r="K167" s="210"/>
    </row>
    <row r="168" spans="2:11" s="1" customFormat="1" ht="5.25" customHeight="1">
      <c r="B168" s="236"/>
      <c r="C168" s="233"/>
      <c r="D168" s="233"/>
      <c r="E168" s="233"/>
      <c r="F168" s="233"/>
      <c r="G168" s="234"/>
      <c r="H168" s="233"/>
      <c r="I168" s="233"/>
      <c r="J168" s="233"/>
      <c r="K168" s="257"/>
    </row>
    <row r="169" spans="2:11" s="1" customFormat="1" ht="15" customHeight="1">
      <c r="B169" s="236"/>
      <c r="C169" s="215" t="s">
        <v>460</v>
      </c>
      <c r="D169" s="215"/>
      <c r="E169" s="215"/>
      <c r="F169" s="235" t="s">
        <v>457</v>
      </c>
      <c r="G169" s="215"/>
      <c r="H169" s="215" t="s">
        <v>497</v>
      </c>
      <c r="I169" s="215" t="s">
        <v>459</v>
      </c>
      <c r="J169" s="215">
        <v>120</v>
      </c>
      <c r="K169" s="257"/>
    </row>
    <row r="170" spans="2:11" s="1" customFormat="1" ht="15" customHeight="1">
      <c r="B170" s="236"/>
      <c r="C170" s="215" t="s">
        <v>506</v>
      </c>
      <c r="D170" s="215"/>
      <c r="E170" s="215"/>
      <c r="F170" s="235" t="s">
        <v>457</v>
      </c>
      <c r="G170" s="215"/>
      <c r="H170" s="215" t="s">
        <v>507</v>
      </c>
      <c r="I170" s="215" t="s">
        <v>459</v>
      </c>
      <c r="J170" s="215" t="s">
        <v>508</v>
      </c>
      <c r="K170" s="257"/>
    </row>
    <row r="171" spans="2:11" s="1" customFormat="1" ht="15" customHeight="1">
      <c r="B171" s="236"/>
      <c r="C171" s="215" t="s">
        <v>405</v>
      </c>
      <c r="D171" s="215"/>
      <c r="E171" s="215"/>
      <c r="F171" s="235" t="s">
        <v>457</v>
      </c>
      <c r="G171" s="215"/>
      <c r="H171" s="215" t="s">
        <v>524</v>
      </c>
      <c r="I171" s="215" t="s">
        <v>459</v>
      </c>
      <c r="J171" s="215" t="s">
        <v>508</v>
      </c>
      <c r="K171" s="257"/>
    </row>
    <row r="172" spans="2:11" s="1" customFormat="1" ht="15" customHeight="1">
      <c r="B172" s="236"/>
      <c r="C172" s="215" t="s">
        <v>462</v>
      </c>
      <c r="D172" s="215"/>
      <c r="E172" s="215"/>
      <c r="F172" s="235" t="s">
        <v>463</v>
      </c>
      <c r="G172" s="215"/>
      <c r="H172" s="215" t="s">
        <v>524</v>
      </c>
      <c r="I172" s="215" t="s">
        <v>459</v>
      </c>
      <c r="J172" s="215">
        <v>50</v>
      </c>
      <c r="K172" s="257"/>
    </row>
    <row r="173" spans="2:11" s="1" customFormat="1" ht="15" customHeight="1">
      <c r="B173" s="236"/>
      <c r="C173" s="215" t="s">
        <v>465</v>
      </c>
      <c r="D173" s="215"/>
      <c r="E173" s="215"/>
      <c r="F173" s="235" t="s">
        <v>457</v>
      </c>
      <c r="G173" s="215"/>
      <c r="H173" s="215" t="s">
        <v>524</v>
      </c>
      <c r="I173" s="215" t="s">
        <v>467</v>
      </c>
      <c r="J173" s="215"/>
      <c r="K173" s="257"/>
    </row>
    <row r="174" spans="2:11" s="1" customFormat="1" ht="15" customHeight="1">
      <c r="B174" s="236"/>
      <c r="C174" s="215" t="s">
        <v>476</v>
      </c>
      <c r="D174" s="215"/>
      <c r="E174" s="215"/>
      <c r="F174" s="235" t="s">
        <v>463</v>
      </c>
      <c r="G174" s="215"/>
      <c r="H174" s="215" t="s">
        <v>524</v>
      </c>
      <c r="I174" s="215" t="s">
        <v>459</v>
      </c>
      <c r="J174" s="215">
        <v>50</v>
      </c>
      <c r="K174" s="257"/>
    </row>
    <row r="175" spans="2:11" s="1" customFormat="1" ht="15" customHeight="1">
      <c r="B175" s="236"/>
      <c r="C175" s="215" t="s">
        <v>484</v>
      </c>
      <c r="D175" s="215"/>
      <c r="E175" s="215"/>
      <c r="F175" s="235" t="s">
        <v>463</v>
      </c>
      <c r="G175" s="215"/>
      <c r="H175" s="215" t="s">
        <v>524</v>
      </c>
      <c r="I175" s="215" t="s">
        <v>459</v>
      </c>
      <c r="J175" s="215">
        <v>50</v>
      </c>
      <c r="K175" s="257"/>
    </row>
    <row r="176" spans="2:11" s="1" customFormat="1" ht="15" customHeight="1">
      <c r="B176" s="236"/>
      <c r="C176" s="215" t="s">
        <v>482</v>
      </c>
      <c r="D176" s="215"/>
      <c r="E176" s="215"/>
      <c r="F176" s="235" t="s">
        <v>463</v>
      </c>
      <c r="G176" s="215"/>
      <c r="H176" s="215" t="s">
        <v>524</v>
      </c>
      <c r="I176" s="215" t="s">
        <v>459</v>
      </c>
      <c r="J176" s="215">
        <v>50</v>
      </c>
      <c r="K176" s="257"/>
    </row>
    <row r="177" spans="2:11" s="1" customFormat="1" ht="15" customHeight="1">
      <c r="B177" s="236"/>
      <c r="C177" s="215" t="s">
        <v>102</v>
      </c>
      <c r="D177" s="215"/>
      <c r="E177" s="215"/>
      <c r="F177" s="235" t="s">
        <v>457</v>
      </c>
      <c r="G177" s="215"/>
      <c r="H177" s="215" t="s">
        <v>525</v>
      </c>
      <c r="I177" s="215" t="s">
        <v>526</v>
      </c>
      <c r="J177" s="215"/>
      <c r="K177" s="257"/>
    </row>
    <row r="178" spans="2:11" s="1" customFormat="1" ht="15" customHeight="1">
      <c r="B178" s="236"/>
      <c r="C178" s="215" t="s">
        <v>58</v>
      </c>
      <c r="D178" s="215"/>
      <c r="E178" s="215"/>
      <c r="F178" s="235" t="s">
        <v>457</v>
      </c>
      <c r="G178" s="215"/>
      <c r="H178" s="215" t="s">
        <v>527</v>
      </c>
      <c r="I178" s="215" t="s">
        <v>528</v>
      </c>
      <c r="J178" s="215">
        <v>1</v>
      </c>
      <c r="K178" s="257"/>
    </row>
    <row r="179" spans="2:11" s="1" customFormat="1" ht="15" customHeight="1">
      <c r="B179" s="236"/>
      <c r="C179" s="215" t="s">
        <v>54</v>
      </c>
      <c r="D179" s="215"/>
      <c r="E179" s="215"/>
      <c r="F179" s="235" t="s">
        <v>457</v>
      </c>
      <c r="G179" s="215"/>
      <c r="H179" s="215" t="s">
        <v>529</v>
      </c>
      <c r="I179" s="215" t="s">
        <v>459</v>
      </c>
      <c r="J179" s="215">
        <v>20</v>
      </c>
      <c r="K179" s="257"/>
    </row>
    <row r="180" spans="2:11" s="1" customFormat="1" ht="15" customHeight="1">
      <c r="B180" s="236"/>
      <c r="C180" s="215" t="s">
        <v>55</v>
      </c>
      <c r="D180" s="215"/>
      <c r="E180" s="215"/>
      <c r="F180" s="235" t="s">
        <v>457</v>
      </c>
      <c r="G180" s="215"/>
      <c r="H180" s="215" t="s">
        <v>530</v>
      </c>
      <c r="I180" s="215" t="s">
        <v>459</v>
      </c>
      <c r="J180" s="215">
        <v>255</v>
      </c>
      <c r="K180" s="257"/>
    </row>
    <row r="181" spans="2:11" s="1" customFormat="1" ht="15" customHeight="1">
      <c r="B181" s="236"/>
      <c r="C181" s="215" t="s">
        <v>103</v>
      </c>
      <c r="D181" s="215"/>
      <c r="E181" s="215"/>
      <c r="F181" s="235" t="s">
        <v>457</v>
      </c>
      <c r="G181" s="215"/>
      <c r="H181" s="215" t="s">
        <v>421</v>
      </c>
      <c r="I181" s="215" t="s">
        <v>459</v>
      </c>
      <c r="J181" s="215">
        <v>10</v>
      </c>
      <c r="K181" s="257"/>
    </row>
    <row r="182" spans="2:11" s="1" customFormat="1" ht="15" customHeight="1">
      <c r="B182" s="236"/>
      <c r="C182" s="215" t="s">
        <v>104</v>
      </c>
      <c r="D182" s="215"/>
      <c r="E182" s="215"/>
      <c r="F182" s="235" t="s">
        <v>457</v>
      </c>
      <c r="G182" s="215"/>
      <c r="H182" s="215" t="s">
        <v>531</v>
      </c>
      <c r="I182" s="215" t="s">
        <v>492</v>
      </c>
      <c r="J182" s="215"/>
      <c r="K182" s="257"/>
    </row>
    <row r="183" spans="2:11" s="1" customFormat="1" ht="15" customHeight="1">
      <c r="B183" s="236"/>
      <c r="C183" s="215" t="s">
        <v>532</v>
      </c>
      <c r="D183" s="215"/>
      <c r="E183" s="215"/>
      <c r="F183" s="235" t="s">
        <v>457</v>
      </c>
      <c r="G183" s="215"/>
      <c r="H183" s="215" t="s">
        <v>533</v>
      </c>
      <c r="I183" s="215" t="s">
        <v>492</v>
      </c>
      <c r="J183" s="215"/>
      <c r="K183" s="257"/>
    </row>
    <row r="184" spans="2:11" s="1" customFormat="1" ht="15" customHeight="1">
      <c r="B184" s="236"/>
      <c r="C184" s="215" t="s">
        <v>521</v>
      </c>
      <c r="D184" s="215"/>
      <c r="E184" s="215"/>
      <c r="F184" s="235" t="s">
        <v>457</v>
      </c>
      <c r="G184" s="215"/>
      <c r="H184" s="215" t="s">
        <v>534</v>
      </c>
      <c r="I184" s="215" t="s">
        <v>492</v>
      </c>
      <c r="J184" s="215"/>
      <c r="K184" s="257"/>
    </row>
    <row r="185" spans="2:11" s="1" customFormat="1" ht="15" customHeight="1">
      <c r="B185" s="236"/>
      <c r="C185" s="215" t="s">
        <v>106</v>
      </c>
      <c r="D185" s="215"/>
      <c r="E185" s="215"/>
      <c r="F185" s="235" t="s">
        <v>463</v>
      </c>
      <c r="G185" s="215"/>
      <c r="H185" s="215" t="s">
        <v>535</v>
      </c>
      <c r="I185" s="215" t="s">
        <v>459</v>
      </c>
      <c r="J185" s="215">
        <v>50</v>
      </c>
      <c r="K185" s="257"/>
    </row>
    <row r="186" spans="2:11" s="1" customFormat="1" ht="15" customHeight="1">
      <c r="B186" s="236"/>
      <c r="C186" s="215" t="s">
        <v>536</v>
      </c>
      <c r="D186" s="215"/>
      <c r="E186" s="215"/>
      <c r="F186" s="235" t="s">
        <v>463</v>
      </c>
      <c r="G186" s="215"/>
      <c r="H186" s="215" t="s">
        <v>537</v>
      </c>
      <c r="I186" s="215" t="s">
        <v>538</v>
      </c>
      <c r="J186" s="215"/>
      <c r="K186" s="257"/>
    </row>
    <row r="187" spans="2:11" s="1" customFormat="1" ht="15" customHeight="1">
      <c r="B187" s="236"/>
      <c r="C187" s="215" t="s">
        <v>539</v>
      </c>
      <c r="D187" s="215"/>
      <c r="E187" s="215"/>
      <c r="F187" s="235" t="s">
        <v>463</v>
      </c>
      <c r="G187" s="215"/>
      <c r="H187" s="215" t="s">
        <v>540</v>
      </c>
      <c r="I187" s="215" t="s">
        <v>538</v>
      </c>
      <c r="J187" s="215"/>
      <c r="K187" s="257"/>
    </row>
    <row r="188" spans="2:11" s="1" customFormat="1" ht="15" customHeight="1">
      <c r="B188" s="236"/>
      <c r="C188" s="215" t="s">
        <v>541</v>
      </c>
      <c r="D188" s="215"/>
      <c r="E188" s="215"/>
      <c r="F188" s="235" t="s">
        <v>463</v>
      </c>
      <c r="G188" s="215"/>
      <c r="H188" s="215" t="s">
        <v>542</v>
      </c>
      <c r="I188" s="215" t="s">
        <v>538</v>
      </c>
      <c r="J188" s="215"/>
      <c r="K188" s="257"/>
    </row>
    <row r="189" spans="2:11" s="1" customFormat="1" ht="15" customHeight="1">
      <c r="B189" s="236"/>
      <c r="C189" s="269" t="s">
        <v>543</v>
      </c>
      <c r="D189" s="215"/>
      <c r="E189" s="215"/>
      <c r="F189" s="235" t="s">
        <v>463</v>
      </c>
      <c r="G189" s="215"/>
      <c r="H189" s="215" t="s">
        <v>544</v>
      </c>
      <c r="I189" s="215" t="s">
        <v>545</v>
      </c>
      <c r="J189" s="270" t="s">
        <v>546</v>
      </c>
      <c r="K189" s="257"/>
    </row>
    <row r="190" spans="2:11" s="1" customFormat="1" ht="15" customHeight="1">
      <c r="B190" s="236"/>
      <c r="C190" s="221" t="s">
        <v>43</v>
      </c>
      <c r="D190" s="215"/>
      <c r="E190" s="215"/>
      <c r="F190" s="235" t="s">
        <v>457</v>
      </c>
      <c r="G190" s="215"/>
      <c r="H190" s="212" t="s">
        <v>547</v>
      </c>
      <c r="I190" s="215" t="s">
        <v>548</v>
      </c>
      <c r="J190" s="215"/>
      <c r="K190" s="257"/>
    </row>
    <row r="191" spans="2:11" s="1" customFormat="1" ht="15" customHeight="1">
      <c r="B191" s="236"/>
      <c r="C191" s="221" t="s">
        <v>549</v>
      </c>
      <c r="D191" s="215"/>
      <c r="E191" s="215"/>
      <c r="F191" s="235" t="s">
        <v>457</v>
      </c>
      <c r="G191" s="215"/>
      <c r="H191" s="215" t="s">
        <v>550</v>
      </c>
      <c r="I191" s="215" t="s">
        <v>492</v>
      </c>
      <c r="J191" s="215"/>
      <c r="K191" s="257"/>
    </row>
    <row r="192" spans="2:11" s="1" customFormat="1" ht="15" customHeight="1">
      <c r="B192" s="236"/>
      <c r="C192" s="221" t="s">
        <v>551</v>
      </c>
      <c r="D192" s="215"/>
      <c r="E192" s="215"/>
      <c r="F192" s="235" t="s">
        <v>457</v>
      </c>
      <c r="G192" s="215"/>
      <c r="H192" s="215" t="s">
        <v>552</v>
      </c>
      <c r="I192" s="215" t="s">
        <v>492</v>
      </c>
      <c r="J192" s="215"/>
      <c r="K192" s="257"/>
    </row>
    <row r="193" spans="2:11" s="1" customFormat="1" ht="15" customHeight="1">
      <c r="B193" s="236"/>
      <c r="C193" s="221" t="s">
        <v>553</v>
      </c>
      <c r="D193" s="215"/>
      <c r="E193" s="215"/>
      <c r="F193" s="235" t="s">
        <v>463</v>
      </c>
      <c r="G193" s="215"/>
      <c r="H193" s="215" t="s">
        <v>554</v>
      </c>
      <c r="I193" s="215" t="s">
        <v>492</v>
      </c>
      <c r="J193" s="215"/>
      <c r="K193" s="257"/>
    </row>
    <row r="194" spans="2:11" s="1" customFormat="1" ht="15" customHeight="1">
      <c r="B194" s="263"/>
      <c r="C194" s="271"/>
      <c r="D194" s="245"/>
      <c r="E194" s="245"/>
      <c r="F194" s="245"/>
      <c r="G194" s="245"/>
      <c r="H194" s="245"/>
      <c r="I194" s="245"/>
      <c r="J194" s="245"/>
      <c r="K194" s="264"/>
    </row>
    <row r="195" spans="2:11" s="1" customFormat="1" ht="18.75" customHeight="1">
      <c r="B195" s="212"/>
      <c r="C195" s="215"/>
      <c r="D195" s="215"/>
      <c r="E195" s="215"/>
      <c r="F195" s="235"/>
      <c r="G195" s="215"/>
      <c r="H195" s="215"/>
      <c r="I195" s="215"/>
      <c r="J195" s="215"/>
      <c r="K195" s="212"/>
    </row>
    <row r="196" spans="2:11" s="1" customFormat="1" ht="18.75" customHeight="1">
      <c r="B196" s="212"/>
      <c r="C196" s="215"/>
      <c r="D196" s="215"/>
      <c r="E196" s="215"/>
      <c r="F196" s="235"/>
      <c r="G196" s="215"/>
      <c r="H196" s="215"/>
      <c r="I196" s="215"/>
      <c r="J196" s="215"/>
      <c r="K196" s="212"/>
    </row>
    <row r="197" spans="2:11" s="1" customFormat="1" ht="18.75" customHeight="1">
      <c r="B197" s="222"/>
      <c r="C197" s="222"/>
      <c r="D197" s="222"/>
      <c r="E197" s="222"/>
      <c r="F197" s="222"/>
      <c r="G197" s="222"/>
      <c r="H197" s="222"/>
      <c r="I197" s="222"/>
      <c r="J197" s="222"/>
      <c r="K197" s="222"/>
    </row>
    <row r="198" spans="2:11" s="1" customFormat="1" ht="13.5">
      <c r="B198" s="204"/>
      <c r="C198" s="205"/>
      <c r="D198" s="205"/>
      <c r="E198" s="205"/>
      <c r="F198" s="205"/>
      <c r="G198" s="205"/>
      <c r="H198" s="205"/>
      <c r="I198" s="205"/>
      <c r="J198" s="205"/>
      <c r="K198" s="206"/>
    </row>
    <row r="199" spans="2:11" s="1" customFormat="1" ht="21">
      <c r="B199" s="207"/>
      <c r="C199" s="324" t="s">
        <v>555</v>
      </c>
      <c r="D199" s="324"/>
      <c r="E199" s="324"/>
      <c r="F199" s="324"/>
      <c r="G199" s="324"/>
      <c r="H199" s="324"/>
      <c r="I199" s="324"/>
      <c r="J199" s="324"/>
      <c r="K199" s="208"/>
    </row>
    <row r="200" spans="2:11" s="1" customFormat="1" ht="25.5" customHeight="1">
      <c r="B200" s="207"/>
      <c r="C200" s="272" t="s">
        <v>556</v>
      </c>
      <c r="D200" s="272"/>
      <c r="E200" s="272"/>
      <c r="F200" s="272" t="s">
        <v>557</v>
      </c>
      <c r="G200" s="273"/>
      <c r="H200" s="325" t="s">
        <v>558</v>
      </c>
      <c r="I200" s="325"/>
      <c r="J200" s="325"/>
      <c r="K200" s="208"/>
    </row>
    <row r="201" spans="2:11" s="1" customFormat="1" ht="5.25" customHeight="1">
      <c r="B201" s="236"/>
      <c r="C201" s="233"/>
      <c r="D201" s="233"/>
      <c r="E201" s="233"/>
      <c r="F201" s="233"/>
      <c r="G201" s="215"/>
      <c r="H201" s="233"/>
      <c r="I201" s="233"/>
      <c r="J201" s="233"/>
      <c r="K201" s="257"/>
    </row>
    <row r="202" spans="2:11" s="1" customFormat="1" ht="15" customHeight="1">
      <c r="B202" s="236"/>
      <c r="C202" s="215" t="s">
        <v>548</v>
      </c>
      <c r="D202" s="215"/>
      <c r="E202" s="215"/>
      <c r="F202" s="235" t="s">
        <v>44</v>
      </c>
      <c r="G202" s="215"/>
      <c r="H202" s="326" t="s">
        <v>559</v>
      </c>
      <c r="I202" s="326"/>
      <c r="J202" s="326"/>
      <c r="K202" s="257"/>
    </row>
    <row r="203" spans="2:11" s="1" customFormat="1" ht="15" customHeight="1">
      <c r="B203" s="236"/>
      <c r="C203" s="242"/>
      <c r="D203" s="215"/>
      <c r="E203" s="215"/>
      <c r="F203" s="235" t="s">
        <v>45</v>
      </c>
      <c r="G203" s="215"/>
      <c r="H203" s="326" t="s">
        <v>560</v>
      </c>
      <c r="I203" s="326"/>
      <c r="J203" s="326"/>
      <c r="K203" s="257"/>
    </row>
    <row r="204" spans="2:11" s="1" customFormat="1" ht="15" customHeight="1">
      <c r="B204" s="236"/>
      <c r="C204" s="242"/>
      <c r="D204" s="215"/>
      <c r="E204" s="215"/>
      <c r="F204" s="235" t="s">
        <v>48</v>
      </c>
      <c r="G204" s="215"/>
      <c r="H204" s="326" t="s">
        <v>561</v>
      </c>
      <c r="I204" s="326"/>
      <c r="J204" s="326"/>
      <c r="K204" s="257"/>
    </row>
    <row r="205" spans="2:11" s="1" customFormat="1" ht="15" customHeight="1">
      <c r="B205" s="236"/>
      <c r="C205" s="215"/>
      <c r="D205" s="215"/>
      <c r="E205" s="215"/>
      <c r="F205" s="235" t="s">
        <v>46</v>
      </c>
      <c r="G205" s="215"/>
      <c r="H205" s="326" t="s">
        <v>562</v>
      </c>
      <c r="I205" s="326"/>
      <c r="J205" s="326"/>
      <c r="K205" s="257"/>
    </row>
    <row r="206" spans="2:11" s="1" customFormat="1" ht="15" customHeight="1">
      <c r="B206" s="236"/>
      <c r="C206" s="215"/>
      <c r="D206" s="215"/>
      <c r="E206" s="215"/>
      <c r="F206" s="235" t="s">
        <v>47</v>
      </c>
      <c r="G206" s="215"/>
      <c r="H206" s="326" t="s">
        <v>563</v>
      </c>
      <c r="I206" s="326"/>
      <c r="J206" s="326"/>
      <c r="K206" s="257"/>
    </row>
    <row r="207" spans="2:11" s="1" customFormat="1" ht="15" customHeight="1">
      <c r="B207" s="236"/>
      <c r="C207" s="215"/>
      <c r="D207" s="215"/>
      <c r="E207" s="215"/>
      <c r="F207" s="235"/>
      <c r="G207" s="215"/>
      <c r="H207" s="215"/>
      <c r="I207" s="215"/>
      <c r="J207" s="215"/>
      <c r="K207" s="257"/>
    </row>
    <row r="208" spans="2:11" s="1" customFormat="1" ht="15" customHeight="1">
      <c r="B208" s="236"/>
      <c r="C208" s="215" t="s">
        <v>504</v>
      </c>
      <c r="D208" s="215"/>
      <c r="E208" s="215"/>
      <c r="F208" s="235" t="s">
        <v>80</v>
      </c>
      <c r="G208" s="215"/>
      <c r="H208" s="326" t="s">
        <v>564</v>
      </c>
      <c r="I208" s="326"/>
      <c r="J208" s="326"/>
      <c r="K208" s="257"/>
    </row>
    <row r="209" spans="2:11" s="1" customFormat="1" ht="15" customHeight="1">
      <c r="B209" s="236"/>
      <c r="C209" s="242"/>
      <c r="D209" s="215"/>
      <c r="E209" s="215"/>
      <c r="F209" s="235" t="s">
        <v>399</v>
      </c>
      <c r="G209" s="215"/>
      <c r="H209" s="326" t="s">
        <v>400</v>
      </c>
      <c r="I209" s="326"/>
      <c r="J209" s="326"/>
      <c r="K209" s="257"/>
    </row>
    <row r="210" spans="2:11" s="1" customFormat="1" ht="15" customHeight="1">
      <c r="B210" s="236"/>
      <c r="C210" s="215"/>
      <c r="D210" s="215"/>
      <c r="E210" s="215"/>
      <c r="F210" s="235" t="s">
        <v>397</v>
      </c>
      <c r="G210" s="215"/>
      <c r="H210" s="326" t="s">
        <v>565</v>
      </c>
      <c r="I210" s="326"/>
      <c r="J210" s="326"/>
      <c r="K210" s="257"/>
    </row>
    <row r="211" spans="2:11" s="1" customFormat="1" ht="15" customHeight="1">
      <c r="B211" s="274"/>
      <c r="C211" s="242"/>
      <c r="D211" s="242"/>
      <c r="E211" s="242"/>
      <c r="F211" s="235" t="s">
        <v>401</v>
      </c>
      <c r="G211" s="221"/>
      <c r="H211" s="327" t="s">
        <v>402</v>
      </c>
      <c r="I211" s="327"/>
      <c r="J211" s="327"/>
      <c r="K211" s="275"/>
    </row>
    <row r="212" spans="2:11" s="1" customFormat="1" ht="15" customHeight="1">
      <c r="B212" s="274"/>
      <c r="C212" s="242"/>
      <c r="D212" s="242"/>
      <c r="E212" s="242"/>
      <c r="F212" s="235" t="s">
        <v>403</v>
      </c>
      <c r="G212" s="221"/>
      <c r="H212" s="327" t="s">
        <v>566</v>
      </c>
      <c r="I212" s="327"/>
      <c r="J212" s="327"/>
      <c r="K212" s="275"/>
    </row>
    <row r="213" spans="2:11" s="1" customFormat="1" ht="15" customHeight="1">
      <c r="B213" s="274"/>
      <c r="C213" s="242"/>
      <c r="D213" s="242"/>
      <c r="E213" s="242"/>
      <c r="F213" s="276"/>
      <c r="G213" s="221"/>
      <c r="H213" s="277"/>
      <c r="I213" s="277"/>
      <c r="J213" s="277"/>
      <c r="K213" s="275"/>
    </row>
    <row r="214" spans="2:11" s="1" customFormat="1" ht="15" customHeight="1">
      <c r="B214" s="274"/>
      <c r="C214" s="215" t="s">
        <v>528</v>
      </c>
      <c r="D214" s="242"/>
      <c r="E214" s="242"/>
      <c r="F214" s="235">
        <v>1</v>
      </c>
      <c r="G214" s="221"/>
      <c r="H214" s="327" t="s">
        <v>567</v>
      </c>
      <c r="I214" s="327"/>
      <c r="J214" s="327"/>
      <c r="K214" s="275"/>
    </row>
    <row r="215" spans="2:11" s="1" customFormat="1" ht="15" customHeight="1">
      <c r="B215" s="274"/>
      <c r="C215" s="242"/>
      <c r="D215" s="242"/>
      <c r="E215" s="242"/>
      <c r="F215" s="235">
        <v>2</v>
      </c>
      <c r="G215" s="221"/>
      <c r="H215" s="327" t="s">
        <v>568</v>
      </c>
      <c r="I215" s="327"/>
      <c r="J215" s="327"/>
      <c r="K215" s="275"/>
    </row>
    <row r="216" spans="2:11" s="1" customFormat="1" ht="15" customHeight="1">
      <c r="B216" s="274"/>
      <c r="C216" s="242"/>
      <c r="D216" s="242"/>
      <c r="E216" s="242"/>
      <c r="F216" s="235">
        <v>3</v>
      </c>
      <c r="G216" s="221"/>
      <c r="H216" s="327" t="s">
        <v>569</v>
      </c>
      <c r="I216" s="327"/>
      <c r="J216" s="327"/>
      <c r="K216" s="275"/>
    </row>
    <row r="217" spans="2:11" s="1" customFormat="1" ht="15" customHeight="1">
      <c r="B217" s="274"/>
      <c r="C217" s="242"/>
      <c r="D217" s="242"/>
      <c r="E217" s="242"/>
      <c r="F217" s="235">
        <v>4</v>
      </c>
      <c r="G217" s="221"/>
      <c r="H217" s="327" t="s">
        <v>570</v>
      </c>
      <c r="I217" s="327"/>
      <c r="J217" s="327"/>
      <c r="K217" s="275"/>
    </row>
    <row r="218" spans="2:11" s="1" customFormat="1" ht="12.75" customHeight="1">
      <c r="B218" s="278"/>
      <c r="C218" s="279"/>
      <c r="D218" s="279"/>
      <c r="E218" s="279"/>
      <c r="F218" s="279"/>
      <c r="G218" s="279"/>
      <c r="H218" s="279"/>
      <c r="I218" s="279"/>
      <c r="J218" s="279"/>
      <c r="K218" s="280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09_08_2016 - SO 02 Vodní ...</vt:lpstr>
      <vt:lpstr>Pokyny pro vyplnění</vt:lpstr>
      <vt:lpstr>'09_08_2016 - SO 02 Vodní ...'!Názvy_tisku</vt:lpstr>
      <vt:lpstr>'Rekapitulace stavby'!Názvy_tisku</vt:lpstr>
      <vt:lpstr>'09_08_2016 - SO 02 Vodní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Bílková</dc:creator>
  <cp:lastModifiedBy>Uživatel systému Windows</cp:lastModifiedBy>
  <cp:lastPrinted>2020-03-06T13:19:49Z</cp:lastPrinted>
  <dcterms:created xsi:type="dcterms:W3CDTF">2020-03-05T07:36:07Z</dcterms:created>
  <dcterms:modified xsi:type="dcterms:W3CDTF">2020-03-06T13:19:56Z</dcterms:modified>
</cp:coreProperties>
</file>